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6300" tabRatio="616" activeTab="3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  <sheet name="13. 2004 Rate Schedule Requestd" sheetId="13" r:id="rId13"/>
  </sheets>
  <definedNames>
    <definedName name="_xlnm.Print_Area" localSheetId="0">'1. Dec. 31, 2002 Reg. Assets'!$A$1:$G$90</definedName>
    <definedName name="_xlnm.Print_Area" localSheetId="9">'10. 2004 Rate Schedule '!$A$1:$F$104</definedName>
    <definedName name="_xlnm.Print_Area" localSheetId="10">'11.Bill Impact (no commod. in.)'!$A$1:$P$624</definedName>
    <definedName name="_xlnm.Print_Area" localSheetId="11">'12. Bill Impact (commod. inc.) '!$A$1:$P$371</definedName>
    <definedName name="_xlnm.Print_Area" localSheetId="2">'3. 2002 Data &amp; add 4 RSVAs'!$A$1:$G$219</definedName>
    <definedName name="_xlnm.Print_Area" localSheetId="3">'4. 2004 Rate Sch. with 4 RSVAs'!$A$1:$F$89</definedName>
    <definedName name="_xlnm.Print_Area" localSheetId="4">'5. 2002 Data &amp; Int. Reg. Assets'!$A$1:$G$221</definedName>
    <definedName name="_xlnm.Print_Area" localSheetId="5">'6. 2004 Rate Sch. with Interims'!$A$1:$G$89</definedName>
    <definedName name="_xlnm.Print_Area" localSheetId="6">'7. 2002 Data &amp; 2004 PILs'!$A$1:$G$220</definedName>
    <definedName name="_xlnm.Print_Area" localSheetId="7">'8. 2004 Rate Sch. with PILs'!$A$1:$F$89</definedName>
    <definedName name="_xlnm.Print_Area" localSheetId="8">'9. Service Charge Adj.'!$A$1:$G$149</definedName>
  </definedNames>
  <calcPr fullCalcOnLoad="1"/>
</workbook>
</file>

<file path=xl/sharedStrings.xml><?xml version="1.0" encoding="utf-8"?>
<sst xmlns="http://schemas.openxmlformats.org/spreadsheetml/2006/main" count="3654" uniqueCount="315">
  <si>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</si>
  <si>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</si>
  <si>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</si>
  <si>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</si>
  <si>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</si>
  <si>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</si>
  <si>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</si>
  <si>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</si>
  <si>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</si>
  <si>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</si>
  <si>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</si>
  <si>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</si>
  <si>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</si>
  <si>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</si>
  <si>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SENTINEL LIGHTS (NON TIME OF USE)</t>
  </si>
  <si>
    <t>STREET LIGHTING  (NON TIME OF USE)</t>
  </si>
  <si>
    <t>Collection of Account Charge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</si>
  <si>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</si>
  <si>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</si>
  <si>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</si>
  <si>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</si>
  <si>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</si>
  <si>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</si>
  <si>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</si>
  <si>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</si>
  <si>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</si>
  <si>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</si>
  <si>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</si>
  <si>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</si>
  <si>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</si>
  <si>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</si>
  <si>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</si>
  <si>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</si>
  <si>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</si>
  <si>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</si>
  <si>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>(D) ADDITIONAL DISTRIBUTION KW RATE  ($/KW)  (A)/(B)</t>
  </si>
  <si>
    <t>General Service &gt;50kW ClassTOU</t>
  </si>
  <si>
    <t xml:space="preserve">      (Total in Cell G28 above)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</si>
  <si>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</si>
  <si>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</si>
  <si>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</si>
  <si>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</si>
  <si>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</si>
  <si>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</si>
  <si>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</si>
  <si>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</si>
  <si>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</si>
  <si>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</si>
  <si>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</si>
  <si>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</si>
  <si>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</si>
  <si>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</si>
  <si>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</si>
  <si>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</si>
  <si>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</si>
  <si>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</si>
  <si>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</si>
  <si>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</si>
  <si>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</si>
  <si>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</si>
  <si>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</si>
  <si>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</si>
  <si>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</si>
  <si>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</si>
  <si>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</si>
  <si>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</si>
  <si>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</si>
  <si>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</si>
  <si>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</si>
  <si>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</si>
  <si>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</si>
  <si>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</si>
  <si>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</si>
  <si>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</si>
  <si>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</si>
  <si>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</si>
  <si>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</si>
  <si>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</si>
  <si>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</si>
  <si>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</si>
  <si>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</si>
  <si>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</si>
  <si>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</si>
  <si>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</si>
  <si>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</si>
  <si>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</si>
  <si>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</si>
  <si>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</si>
  <si>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</si>
  <si>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STREET LIGHTING (Non Time of Use)</t>
  </si>
  <si>
    <t>SHEET 1 - December 31, 2002 Regulatory Assets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</si>
  <si>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</si>
  <si>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</si>
  <si>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</si>
  <si>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</si>
  <si>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</si>
  <si>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</si>
  <si>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</si>
  <si>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</si>
  <si>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</si>
  <si>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</si>
  <si>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</si>
  <si>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</si>
  <si>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</si>
  <si>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</si>
  <si>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</si>
  <si>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</si>
  <si>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</si>
  <si>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</si>
  <si>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</si>
  <si>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</si>
  <si>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</si>
  <si>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</si>
  <si>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</si>
  <si>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</si>
  <si>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</si>
  <si>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</si>
  <si>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</si>
  <si>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</si>
  <si>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</si>
  <si>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</si>
  <si>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</si>
  <si>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</si>
  <si>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</si>
  <si>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</si>
  <si>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</si>
  <si>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</si>
  <si>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</si>
  <si>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</si>
  <si>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</si>
  <si>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</si>
  <si>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</si>
  <si>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</si>
  <si>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</si>
  <si>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</si>
  <si>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</si>
  <si>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</si>
  <si>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</si>
  <si>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</si>
  <si>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</si>
  <si>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</si>
  <si>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</si>
  <si>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</si>
  <si>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</si>
  <si>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</si>
  <si>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</si>
  <si>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</si>
  <si>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</si>
  <si>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</si>
  <si>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</si>
  <si>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</si>
  <si>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</si>
  <si>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</si>
  <si>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</si>
  <si>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</si>
  <si>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</si>
  <si>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</si>
  <si>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</si>
  <si>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</si>
  <si>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</si>
  <si>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</si>
  <si>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</si>
  <si>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</si>
  <si>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</si>
  <si>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</si>
  <si>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</si>
  <si>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</si>
  <si>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</si>
  <si>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</si>
  <si>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</si>
  <si>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</si>
  <si>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</si>
  <si>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</si>
  <si>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</si>
  <si>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</si>
  <si>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</si>
  <si>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</si>
  <si>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</si>
  <si>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</si>
  <si>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</si>
  <si>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</si>
  <si>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</si>
  <si>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</si>
  <si>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</si>
  <si>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</si>
  <si>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</si>
  <si>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</si>
  <si>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</si>
  <si>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</si>
  <si>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</si>
  <si>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</si>
  <si>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</si>
  <si>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</si>
  <si>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</si>
  <si>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</si>
  <si>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</si>
  <si>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</si>
  <si>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</si>
  <si>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</si>
  <si>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</si>
  <si>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</si>
  <si>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</si>
  <si>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</si>
  <si>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</si>
  <si>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</si>
  <si>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</si>
  <si>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</si>
  <si>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</si>
  <si>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</si>
  <si>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</si>
  <si>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</si>
  <si>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</si>
  <si>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</si>
  <si>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</si>
  <si>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</si>
  <si>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</si>
  <si>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</si>
  <si>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</si>
  <si>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</si>
  <si>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</si>
  <si>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</si>
  <si>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</si>
  <si>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</si>
  <si>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</si>
  <si>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</si>
  <si>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</si>
  <si>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</si>
  <si>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</si>
  <si>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</si>
  <si>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</si>
  <si>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</si>
  <si>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</si>
  <si>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</si>
  <si>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</si>
  <si>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</si>
  <si>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</si>
  <si>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</si>
  <si>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</si>
  <si>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</si>
  <si>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</si>
  <si>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</si>
  <si>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</si>
  <si>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</si>
  <si>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</si>
  <si>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</si>
  <si>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</si>
  <si>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</si>
  <si>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</si>
  <si>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</si>
  <si>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</si>
  <si>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</si>
  <si>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</si>
  <si>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</si>
  <si>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</si>
  <si>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</si>
  <si>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</si>
  <si>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</si>
  <si>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</si>
  <si>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</si>
  <si>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</si>
  <si>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</si>
  <si>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Streetlighting (Non Time of Use)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</si>
  <si>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</si>
  <si>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</si>
  <si>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</si>
  <si>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</si>
  <si>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</si>
  <si>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</si>
  <si>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</si>
  <si>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</si>
  <si>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Input the current approved Monthly Service Charge in the following table at Column E.</t>
  </si>
  <si>
    <t>You may adjust the rate classes if your LDC has non-standard classes.</t>
  </si>
  <si>
    <t>Interval Metered</t>
  </si>
  <si>
    <t>RESIDENTIAL CLASS - Suburban</t>
  </si>
  <si>
    <t>GENERAL SERVICE &gt;50 KW NON TIME OF USE-Suburban</t>
  </si>
  <si>
    <t>GENERAL SERVICE &lt;50 KW CLASS - Suburban</t>
  </si>
  <si>
    <t>RESIDENTIAL CLASS - Suburban Seasonal</t>
  </si>
  <si>
    <t>RESIDENTIAL - Suburban</t>
  </si>
  <si>
    <t>GENERAL SERVICE &lt; 50 KW - Suburban</t>
  </si>
  <si>
    <t>GENERAL SERVICE &gt; 50 KW (NON TIME OF USE) - Suburban</t>
  </si>
  <si>
    <t>General Service &gt;50kW Class Non TOU - Suburban</t>
  </si>
  <si>
    <t>General Service &lt;50kW Class - Suburban</t>
  </si>
  <si>
    <t>Residential Class - Suburban</t>
  </si>
  <si>
    <r>
      <t xml:space="preserve">The 2004 PILs proxy will be recovered only in the distribution </t>
    </r>
    <r>
      <rPr>
        <u val="single"/>
        <sz val="12"/>
        <rFont val="Arial"/>
        <family val="2"/>
      </rPr>
      <t>kW</t>
    </r>
    <r>
      <rPr>
        <sz val="12"/>
        <rFont val="Arial"/>
        <family val="2"/>
      </rPr>
      <t xml:space="preserve"> charge.</t>
    </r>
  </si>
  <si>
    <t>HALDIMAND COUNTY HYDRO INC.</t>
  </si>
  <si>
    <t>ED-2002-0539</t>
  </si>
  <si>
    <t>JACQUELINE SCOTT, Finance Manager</t>
  </si>
  <si>
    <t>jscott@hchydro.ca</t>
  </si>
  <si>
    <t>Customer Administration</t>
  </si>
  <si>
    <t>Account set-up Charge</t>
  </si>
  <si>
    <t>Arrears Certificate</t>
  </si>
  <si>
    <t>Non-payment of account</t>
  </si>
  <si>
    <t>Credits</t>
  </si>
  <si>
    <t xml:space="preserve">Transformer ownership allowance </t>
  </si>
  <si>
    <t>(for connections prior to Jan 1, 2001)</t>
  </si>
  <si>
    <t>per kW</t>
  </si>
  <si>
    <t>Returned Cheque - Actual Bank Charges plus</t>
  </si>
  <si>
    <t>Late Penalty (Overdue Account Interest Charge) on unpaid balance</t>
  </si>
  <si>
    <t>(per annum)</t>
  </si>
  <si>
    <t>Disconnect/Reconnect Charges (non pyment of account)</t>
  </si>
  <si>
    <t>During Regular Hours</t>
  </si>
  <si>
    <t>During After Hours</t>
  </si>
  <si>
    <t>Un-metered Scattered Loads</t>
  </si>
  <si>
    <t xml:space="preserve">Un-metered Scattered Loads </t>
  </si>
  <si>
    <t>Disconnect/Reconnect Charges (non payment of account)</t>
  </si>
  <si>
    <t xml:space="preserve">Transformer ownership allowance(for connections prior to Jan 1, 2001) </t>
  </si>
  <si>
    <t>Billed at General Service &lt;50 kW rates</t>
  </si>
  <si>
    <t>RP-2004-0052</t>
  </si>
  <si>
    <t>EB-2004-0038</t>
  </si>
  <si>
    <t>Yes</t>
  </si>
  <si>
    <t>SHEET 3 - Calculating Rate Increases using 2002 LDC Data and adding the 4 major 2004 RSVA related
 Approved Regulatory Assets</t>
  </si>
  <si>
    <t>V3</t>
  </si>
  <si>
    <t>003a</t>
  </si>
  <si>
    <t>905-765-5344</t>
  </si>
  <si>
    <t>(This removes the impact of the recovery of Q4 2001 PILs, 2002 PILs, and any Z-factors or Interim Transition Cost approvals from Existing Rates)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</si>
</sst>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_-* #,##0.0000_-;\-* #,##0.0000_-;_-* &quot;-&quot;????_-;_-@_-"/>
    <numFmt numFmtId="219" formatCode="#,##0.0000000"/>
  </numFmts>
  <fonts count="5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33" borderId="0" xfId="0" applyNumberFormat="1" applyFill="1" applyBorder="1" applyAlignment="1">
      <alignment/>
    </xf>
    <xf numFmtId="7" fontId="0" fillId="33" borderId="0" xfId="44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3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3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3" xfId="0" applyNumberFormat="1" applyFill="1" applyBorder="1" applyAlignment="1">
      <alignment/>
    </xf>
    <xf numFmtId="37" fontId="0" fillId="33" borderId="13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3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3" xfId="44" applyNumberFormat="1" applyFont="1" applyFill="1" applyBorder="1" applyAlignment="1">
      <alignment horizontal="right"/>
    </xf>
    <xf numFmtId="200" fontId="0" fillId="0" borderId="13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198" fontId="0" fillId="0" borderId="0" xfId="44" applyNumberFormat="1" applyBorder="1" applyAlignment="1">
      <alignment/>
    </xf>
    <xf numFmtId="0" fontId="0" fillId="0" borderId="0" xfId="0" applyBorder="1" applyAlignment="1">
      <alignment horizontal="center" wrapText="1"/>
    </xf>
    <xf numFmtId="19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179" fontId="12" fillId="0" borderId="13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3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7" fontId="0" fillId="0" borderId="0" xfId="44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79" fontId="0" fillId="0" borderId="0" xfId="44" applyNumberFormat="1" applyFont="1" applyFill="1" applyBorder="1" applyAlignment="1">
      <alignment horizontal="right"/>
    </xf>
    <xf numFmtId="200" fontId="0" fillId="0" borderId="0" xfId="44" applyNumberFormat="1" applyFont="1" applyFill="1" applyBorder="1" applyAlignment="1">
      <alignment horizontal="center"/>
    </xf>
    <xf numFmtId="44" fontId="0" fillId="0" borderId="11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37" fontId="0" fillId="0" borderId="13" xfId="44" applyNumberFormat="1" applyFont="1" applyBorder="1" applyAlignment="1">
      <alignment horizontal="center"/>
    </xf>
    <xf numFmtId="0" fontId="0" fillId="0" borderId="11" xfId="44" applyNumberFormat="1" applyFont="1" applyBorder="1" applyAlignment="1">
      <alignment/>
    </xf>
    <xf numFmtId="37" fontId="0" fillId="0" borderId="13" xfId="44" applyNumberFormat="1" applyFont="1" applyBorder="1" applyAlignment="1">
      <alignment horizontal="center"/>
    </xf>
    <xf numFmtId="179" fontId="0" fillId="33" borderId="13" xfId="44" applyNumberFormat="1" applyFont="1" applyFill="1" applyBorder="1" applyAlignment="1">
      <alignment horizontal="right"/>
    </xf>
    <xf numFmtId="0" fontId="0" fillId="0" borderId="14" xfId="44" applyNumberFormat="1" applyFont="1" applyBorder="1" applyAlignment="1">
      <alignment/>
    </xf>
    <xf numFmtId="0" fontId="0" fillId="0" borderId="11" xfId="44" applyNumberFormat="1" applyBorder="1" applyAlignment="1">
      <alignment/>
    </xf>
    <xf numFmtId="0" fontId="0" fillId="0" borderId="14" xfId="44" applyNumberFormat="1" applyBorder="1" applyAlignment="1">
      <alignment/>
    </xf>
    <xf numFmtId="0" fontId="0" fillId="0" borderId="22" xfId="44" applyNumberFormat="1" applyFont="1" applyBorder="1" applyAlignment="1">
      <alignment/>
    </xf>
    <xf numFmtId="0" fontId="0" fillId="0" borderId="27" xfId="0" applyBorder="1" applyAlignment="1">
      <alignment/>
    </xf>
    <xf numFmtId="44" fontId="0" fillId="0" borderId="27" xfId="44" applyBorder="1" applyAlignment="1">
      <alignment/>
    </xf>
    <xf numFmtId="198" fontId="0" fillId="0" borderId="27" xfId="44" applyNumberFormat="1" applyBorder="1" applyAlignment="1">
      <alignment/>
    </xf>
    <xf numFmtId="200" fontId="0" fillId="0" borderId="27" xfId="0" applyNumberFormat="1" applyBorder="1" applyAlignment="1">
      <alignment/>
    </xf>
    <xf numFmtId="0" fontId="0" fillId="0" borderId="27" xfId="0" applyBorder="1" applyAlignment="1">
      <alignment horizontal="center" wrapText="1"/>
    </xf>
    <xf numFmtId="199" fontId="0" fillId="0" borderId="27" xfId="0" applyNumberFormat="1" applyBorder="1" applyAlignment="1">
      <alignment/>
    </xf>
    <xf numFmtId="0" fontId="0" fillId="33" borderId="18" xfId="0" applyFill="1" applyBorder="1" applyAlignment="1">
      <alignment/>
    </xf>
    <xf numFmtId="15" fontId="17" fillId="33" borderId="0" xfId="53" applyNumberFormat="1" applyFill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0" fillId="33" borderId="0" xfId="59" applyNumberFormat="1" applyFont="1" applyFill="1" applyAlignment="1">
      <alignment horizontal="right"/>
    </xf>
    <xf numFmtId="10" fontId="0" fillId="33" borderId="0" xfId="59" applyNumberFormat="1" applyFont="1" applyFill="1" applyAlignment="1">
      <alignment/>
    </xf>
    <xf numFmtId="0" fontId="0" fillId="0" borderId="0" xfId="0" applyFont="1" applyAlignment="1">
      <alignment horizontal="right"/>
    </xf>
    <xf numFmtId="176" fontId="3" fillId="0" borderId="22" xfId="0" applyNumberFormat="1" applyFont="1" applyFill="1" applyBorder="1" applyAlignment="1">
      <alignment horizontal="center"/>
    </xf>
    <xf numFmtId="200" fontId="0" fillId="33" borderId="0" xfId="59" applyNumberFormat="1" applyFill="1" applyAlignment="1">
      <alignment horizontal="right"/>
    </xf>
    <xf numFmtId="10" fontId="0" fillId="33" borderId="0" xfId="59" applyNumberFormat="1" applyFill="1" applyAlignment="1">
      <alignment/>
    </xf>
    <xf numFmtId="10" fontId="0" fillId="0" borderId="0" xfId="44" applyNumberFormat="1" applyAlignment="1">
      <alignment/>
    </xf>
    <xf numFmtId="0" fontId="5" fillId="0" borderId="0" xfId="0" applyFont="1" applyFill="1" applyAlignment="1">
      <alignment/>
    </xf>
    <xf numFmtId="176" fontId="0" fillId="35" borderId="0" xfId="0" applyNumberFormat="1" applyFill="1" applyAlignment="1">
      <alignment/>
    </xf>
    <xf numFmtId="219" fontId="0" fillId="35" borderId="0" xfId="0" applyNumberFormat="1" applyFont="1" applyFill="1" applyAlignment="1">
      <alignment/>
    </xf>
    <xf numFmtId="0" fontId="0" fillId="33" borderId="0" xfId="0" applyFill="1" applyAlignment="1" quotePrefix="1">
      <alignment horizontal="right"/>
    </xf>
    <xf numFmtId="0" fontId="12" fillId="33" borderId="0" xfId="0" applyFont="1" applyFill="1" applyAlignment="1">
      <alignment horizontal="right"/>
    </xf>
    <xf numFmtId="37" fontId="0" fillId="36" borderId="0" xfId="44" applyNumberFormat="1" applyFont="1" applyFill="1" applyBorder="1" applyAlignment="1">
      <alignment horizontal="right"/>
    </xf>
    <xf numFmtId="3" fontId="0" fillId="36" borderId="0" xfId="0" applyNumberFormat="1" applyFill="1" applyBorder="1" applyAlignment="1">
      <alignment/>
    </xf>
    <xf numFmtId="179" fontId="0" fillId="36" borderId="0" xfId="44" applyNumberFormat="1" applyFont="1" applyFill="1" applyBorder="1" applyAlignment="1">
      <alignment horizontal="right"/>
    </xf>
    <xf numFmtId="37" fontId="0" fillId="36" borderId="0" xfId="44" applyNumberFormat="1" applyFont="1" applyFill="1" applyBorder="1" applyAlignment="1">
      <alignment/>
    </xf>
    <xf numFmtId="37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202" fontId="0" fillId="0" borderId="0" xfId="44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cott@hchydro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view="pageBreakPreview" zoomScale="60" zoomScaleNormal="75" zoomScalePageLayoutView="0" workbookViewId="0" topLeftCell="A49">
      <selection activeCell="J36" sqref="J36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hidden="1" customWidth="1"/>
    <col min="8" max="8" width="17.57421875" style="0" customWidth="1"/>
  </cols>
  <sheetData>
    <row r="1" spans="1:4" ht="18">
      <c r="A1" s="15" t="s">
        <v>90</v>
      </c>
      <c r="D1" s="123" t="s">
        <v>311</v>
      </c>
    </row>
    <row r="3" spans="1:6" ht="18">
      <c r="A3" s="99" t="s">
        <v>0</v>
      </c>
      <c r="B3" s="256" t="s">
        <v>284</v>
      </c>
      <c r="C3" s="96"/>
      <c r="E3" s="99" t="s">
        <v>1</v>
      </c>
      <c r="F3" s="256" t="s">
        <v>285</v>
      </c>
    </row>
    <row r="4" spans="1:6" ht="18">
      <c r="A4" s="99" t="s">
        <v>3</v>
      </c>
      <c r="B4" s="256" t="s">
        <v>286</v>
      </c>
      <c r="C4" s="15"/>
      <c r="E4" s="99" t="s">
        <v>4</v>
      </c>
      <c r="F4" s="256" t="s">
        <v>313</v>
      </c>
    </row>
    <row r="5" spans="1:3" ht="18">
      <c r="A5" s="28" t="s">
        <v>17</v>
      </c>
      <c r="B5" s="257" t="s">
        <v>287</v>
      </c>
      <c r="C5" s="15"/>
    </row>
    <row r="6" spans="1:3" ht="18">
      <c r="A6" s="99" t="s">
        <v>2</v>
      </c>
      <c r="B6" s="272" t="s">
        <v>312</v>
      </c>
      <c r="C6" s="15"/>
    </row>
    <row r="7" spans="1:2" ht="15.75">
      <c r="A7" s="28" t="s">
        <v>18</v>
      </c>
      <c r="B7" s="98">
        <v>38078</v>
      </c>
    </row>
    <row r="8" ht="18">
      <c r="C8" s="15"/>
    </row>
    <row r="9" spans="1:4" ht="16.5" customHeight="1">
      <c r="A9" s="111" t="s">
        <v>91</v>
      </c>
      <c r="C9" s="4"/>
      <c r="D9" s="19"/>
    </row>
    <row r="10" spans="1:4" ht="14.25" customHeight="1">
      <c r="A10" s="111" t="s">
        <v>92</v>
      </c>
      <c r="B10" s="2"/>
      <c r="C10" s="4"/>
      <c r="D10" s="19"/>
    </row>
    <row r="11" spans="1:4" ht="14.25" customHeight="1">
      <c r="A11" s="111"/>
      <c r="B11" s="2"/>
      <c r="C11" s="4"/>
      <c r="D11" s="19"/>
    </row>
    <row r="12" spans="1:4" ht="13.5" customHeight="1">
      <c r="A12" s="54"/>
      <c r="B12" s="2"/>
      <c r="C12" s="4"/>
      <c r="D12" s="19"/>
    </row>
    <row r="13" spans="1:4" ht="15" customHeight="1">
      <c r="A13" s="15"/>
      <c r="B13" s="2"/>
      <c r="C13" s="4"/>
      <c r="D13" s="149" t="s">
        <v>110</v>
      </c>
    </row>
    <row r="14" spans="1:6" ht="15">
      <c r="A14" s="145" t="s">
        <v>93</v>
      </c>
      <c r="B14" s="146" t="s">
        <v>94</v>
      </c>
      <c r="C14" s="136"/>
      <c r="D14" s="146" t="s">
        <v>111</v>
      </c>
      <c r="E14" s="125"/>
      <c r="F14" s="125"/>
    </row>
    <row r="15" spans="1:7" ht="14.25" customHeight="1">
      <c r="A15" s="137"/>
      <c r="B15" s="147" t="s">
        <v>95</v>
      </c>
      <c r="C15" s="138"/>
      <c r="D15" s="146" t="s">
        <v>208</v>
      </c>
      <c r="E15" s="89"/>
      <c r="F15" s="124"/>
      <c r="G15" s="14"/>
    </row>
    <row r="16" spans="1:7" ht="14.25">
      <c r="A16" s="134"/>
      <c r="B16" s="139"/>
      <c r="C16" s="139"/>
      <c r="D16" s="140"/>
      <c r="E16" s="89"/>
      <c r="F16" s="89"/>
      <c r="G16" s="14"/>
    </row>
    <row r="17" spans="1:7" ht="14.25">
      <c r="A17" s="134" t="s">
        <v>96</v>
      </c>
      <c r="B17" s="148">
        <v>1580</v>
      </c>
      <c r="C17" s="139"/>
      <c r="D17" s="209">
        <v>663632.98</v>
      </c>
      <c r="E17" s="89"/>
      <c r="F17" s="89"/>
      <c r="G17" s="14"/>
    </row>
    <row r="18" spans="1:7" ht="14.25">
      <c r="A18" s="134" t="s">
        <v>97</v>
      </c>
      <c r="B18" s="148">
        <v>1584</v>
      </c>
      <c r="C18" s="139"/>
      <c r="D18" s="209">
        <v>112702.12</v>
      </c>
      <c r="E18" s="89"/>
      <c r="F18" s="89"/>
      <c r="G18" s="14"/>
    </row>
    <row r="19" spans="1:7" ht="14.25">
      <c r="A19" s="134" t="s">
        <v>98</v>
      </c>
      <c r="B19" s="148">
        <v>1586</v>
      </c>
      <c r="C19" s="139"/>
      <c r="D19" s="209">
        <v>42135.77</v>
      </c>
      <c r="E19" s="89"/>
      <c r="F19" s="89"/>
      <c r="G19" s="14"/>
    </row>
    <row r="20" spans="1:7" ht="14.25">
      <c r="A20" s="134" t="s">
        <v>99</v>
      </c>
      <c r="B20" s="148">
        <v>1588</v>
      </c>
      <c r="C20" s="139"/>
      <c r="D20" s="210">
        <v>-3577.06</v>
      </c>
      <c r="E20" s="89"/>
      <c r="F20" s="89"/>
      <c r="G20" s="14"/>
    </row>
    <row r="21" spans="1:7" ht="15">
      <c r="A21" s="150" t="s">
        <v>209</v>
      </c>
      <c r="B21" s="148"/>
      <c r="C21" s="139"/>
      <c r="D21" s="151">
        <f>SUM(D17:D20)</f>
        <v>814893.8099999999</v>
      </c>
      <c r="E21" s="89"/>
      <c r="F21" s="89"/>
      <c r="G21" s="14"/>
    </row>
    <row r="22" spans="1:7" ht="14.25">
      <c r="A22" s="134"/>
      <c r="B22" s="148"/>
      <c r="C22" s="139"/>
      <c r="D22" s="151"/>
      <c r="E22" s="89"/>
      <c r="F22" s="89"/>
      <c r="G22" s="14"/>
    </row>
    <row r="23" spans="1:7" ht="14.25">
      <c r="A23" s="134" t="s">
        <v>100</v>
      </c>
      <c r="B23" s="148">
        <v>1582</v>
      </c>
      <c r="C23" s="139"/>
      <c r="D23" s="209">
        <v>0</v>
      </c>
      <c r="E23" s="89"/>
      <c r="F23" s="89"/>
      <c r="G23" s="14"/>
    </row>
    <row r="24" spans="1:7" ht="14.25">
      <c r="A24" s="134" t="s">
        <v>101</v>
      </c>
      <c r="B24" s="148">
        <v>1508</v>
      </c>
      <c r="C24" s="139"/>
      <c r="D24" s="209">
        <v>0</v>
      </c>
      <c r="E24" s="89"/>
      <c r="F24" s="89"/>
      <c r="G24" s="14"/>
    </row>
    <row r="25" spans="1:7" ht="14.25">
      <c r="A25" s="134" t="s">
        <v>102</v>
      </c>
      <c r="B25" s="148">
        <v>1518</v>
      </c>
      <c r="C25" s="139"/>
      <c r="D25" s="209">
        <v>26022.66</v>
      </c>
      <c r="E25" s="89"/>
      <c r="F25" s="89"/>
      <c r="G25" s="14"/>
    </row>
    <row r="26" spans="1:7" ht="14.25">
      <c r="A26" s="134" t="s">
        <v>103</v>
      </c>
      <c r="B26" s="148">
        <v>1548</v>
      </c>
      <c r="C26" s="138"/>
      <c r="D26" s="209">
        <v>5856</v>
      </c>
      <c r="E26" s="89"/>
      <c r="F26" s="89"/>
      <c r="G26" s="14"/>
    </row>
    <row r="27" spans="1:7" ht="14.25">
      <c r="A27" s="134" t="s">
        <v>104</v>
      </c>
      <c r="B27" s="148">
        <v>1525</v>
      </c>
      <c r="C27" s="139"/>
      <c r="D27" s="209">
        <v>53254.82</v>
      </c>
      <c r="E27" s="89"/>
      <c r="F27" s="89"/>
      <c r="G27" s="14"/>
    </row>
    <row r="28" spans="1:7" ht="14.25">
      <c r="A28" s="134" t="s">
        <v>105</v>
      </c>
      <c r="B28" s="148">
        <v>1562</v>
      </c>
      <c r="C28" s="139"/>
      <c r="D28" s="209">
        <v>763239.63</v>
      </c>
      <c r="E28" s="89"/>
      <c r="F28" s="89"/>
      <c r="G28" s="14"/>
    </row>
    <row r="29" spans="1:7" ht="14.25">
      <c r="A29" s="136" t="s">
        <v>237</v>
      </c>
      <c r="B29" s="148">
        <v>1563</v>
      </c>
      <c r="C29" s="139"/>
      <c r="D29" s="209">
        <v>0</v>
      </c>
      <c r="E29" s="89"/>
      <c r="F29" s="89"/>
      <c r="G29" s="14"/>
    </row>
    <row r="30" spans="1:7" ht="14.25">
      <c r="A30" s="134" t="s">
        <v>106</v>
      </c>
      <c r="B30" s="148">
        <v>1570</v>
      </c>
      <c r="C30" s="139"/>
      <c r="D30" s="209">
        <v>1015959.72</v>
      </c>
      <c r="E30" s="89"/>
      <c r="F30" s="89"/>
      <c r="G30" s="14"/>
    </row>
    <row r="31" spans="1:7" ht="14.25">
      <c r="A31" s="134" t="s">
        <v>210</v>
      </c>
      <c r="B31" s="148">
        <v>1571</v>
      </c>
      <c r="C31" s="139"/>
      <c r="D31" s="151">
        <f>C32+C33</f>
        <v>597651.57</v>
      </c>
      <c r="E31" s="89"/>
      <c r="F31" s="89"/>
      <c r="G31" s="14"/>
    </row>
    <row r="32" spans="1:7" ht="14.25">
      <c r="A32" s="136" t="s">
        <v>211</v>
      </c>
      <c r="B32" s="148"/>
      <c r="C32" s="209">
        <v>180967.08</v>
      </c>
      <c r="D32" s="151"/>
      <c r="E32" s="89"/>
      <c r="F32" s="89"/>
      <c r="G32" s="14"/>
    </row>
    <row r="33" spans="1:7" ht="14.25">
      <c r="A33" s="136" t="s">
        <v>212</v>
      </c>
      <c r="B33" s="148"/>
      <c r="C33" s="209">
        <v>416684.49</v>
      </c>
      <c r="D33" s="151"/>
      <c r="E33" s="89"/>
      <c r="F33" s="89"/>
      <c r="G33" s="14"/>
    </row>
    <row r="34" spans="1:7" ht="14.25">
      <c r="A34" s="134" t="s">
        <v>107</v>
      </c>
      <c r="B34" s="148">
        <v>1572</v>
      </c>
      <c r="C34" s="139"/>
      <c r="D34" s="209">
        <v>0</v>
      </c>
      <c r="E34" s="89"/>
      <c r="F34" s="89"/>
      <c r="G34" s="14"/>
    </row>
    <row r="35" spans="1:7" ht="14.25">
      <c r="A35" s="134" t="s">
        <v>108</v>
      </c>
      <c r="B35" s="148">
        <v>1574</v>
      </c>
      <c r="C35" s="142"/>
      <c r="D35" s="211">
        <v>0</v>
      </c>
      <c r="E35" s="130"/>
      <c r="F35" s="89"/>
      <c r="G35" s="14"/>
    </row>
    <row r="36" spans="1:7" ht="14.25">
      <c r="A36" s="134" t="s">
        <v>109</v>
      </c>
      <c r="B36" s="148">
        <v>2425</v>
      </c>
      <c r="C36" s="142"/>
      <c r="D36" s="211">
        <v>0</v>
      </c>
      <c r="E36" s="130"/>
      <c r="F36" s="89"/>
      <c r="G36" s="14"/>
    </row>
    <row r="37" spans="1:7" ht="14.25">
      <c r="A37" s="134"/>
      <c r="B37" s="141"/>
      <c r="C37" s="142"/>
      <c r="D37" s="202"/>
      <c r="E37" s="130"/>
      <c r="F37" s="89"/>
      <c r="G37" s="14"/>
    </row>
    <row r="38" spans="1:7" ht="15.75" thickBot="1">
      <c r="A38" s="145" t="s">
        <v>112</v>
      </c>
      <c r="B38" s="141"/>
      <c r="C38" s="208" t="s">
        <v>213</v>
      </c>
      <c r="D38" s="203">
        <f>SUM(D21:D37)</f>
        <v>3276878.2099999995</v>
      </c>
      <c r="E38" s="130"/>
      <c r="F38" s="89"/>
      <c r="G38" s="14"/>
    </row>
    <row r="39" spans="1:7" ht="15" thickTop="1">
      <c r="A39" s="134"/>
      <c r="B39" s="141"/>
      <c r="C39" s="139"/>
      <c r="D39" s="140"/>
      <c r="E39" s="89"/>
      <c r="F39" s="89"/>
      <c r="G39" s="14"/>
    </row>
    <row r="40" spans="1:7" ht="15">
      <c r="A40" s="145" t="s">
        <v>113</v>
      </c>
      <c r="B40" s="141"/>
      <c r="C40" s="208" t="s">
        <v>214</v>
      </c>
      <c r="D40" s="152">
        <f>D21</f>
        <v>814893.8099999999</v>
      </c>
      <c r="E40" s="139" t="s">
        <v>230</v>
      </c>
      <c r="F40" s="89"/>
      <c r="G40" s="14"/>
    </row>
    <row r="41" spans="1:7" ht="14.25">
      <c r="A41" s="134"/>
      <c r="B41" s="141"/>
      <c r="C41" s="139"/>
      <c r="D41" s="140"/>
      <c r="E41" s="89"/>
      <c r="F41" s="89"/>
      <c r="G41" s="14"/>
    </row>
    <row r="42" spans="1:8" ht="15">
      <c r="A42" s="204" t="s">
        <v>226</v>
      </c>
      <c r="B42" s="144"/>
      <c r="C42" s="138"/>
      <c r="D42" s="153">
        <f>D40/D38</f>
        <v>0.2486799196604869</v>
      </c>
      <c r="E42" s="89"/>
      <c r="F42" s="89"/>
      <c r="G42" s="14"/>
      <c r="H42" s="104"/>
    </row>
    <row r="43" spans="1:8" ht="15">
      <c r="A43" s="204"/>
      <c r="B43" s="144"/>
      <c r="C43" s="138"/>
      <c r="D43" s="153"/>
      <c r="E43" s="89"/>
      <c r="F43" s="89"/>
      <c r="G43" s="14"/>
      <c r="H43" s="104"/>
    </row>
    <row r="44" spans="1:8" ht="15">
      <c r="A44" s="145" t="s">
        <v>227</v>
      </c>
      <c r="B44" s="144"/>
      <c r="C44" s="208" t="s">
        <v>215</v>
      </c>
      <c r="D44" s="151">
        <f>D38*0.25</f>
        <v>819219.5524999999</v>
      </c>
      <c r="E44" s="89"/>
      <c r="F44" s="89"/>
      <c r="G44" s="14"/>
      <c r="H44" s="104"/>
    </row>
    <row r="45" spans="1:8" ht="15">
      <c r="A45" s="145"/>
      <c r="B45" s="144"/>
      <c r="C45" s="142"/>
      <c r="D45" s="151"/>
      <c r="E45" s="89"/>
      <c r="F45" s="89"/>
      <c r="G45" s="14"/>
      <c r="H45" s="104"/>
    </row>
    <row r="46" spans="1:8" ht="12.75">
      <c r="A46" s="124"/>
      <c r="B46" s="89"/>
      <c r="C46" s="89"/>
      <c r="D46" s="129"/>
      <c r="E46" s="89"/>
      <c r="F46" s="89"/>
      <c r="G46" s="14"/>
      <c r="H46" s="104"/>
    </row>
    <row r="47" spans="1:8" ht="15">
      <c r="A47" s="87" t="s">
        <v>216</v>
      </c>
      <c r="E47" s="89"/>
      <c r="F47" s="89"/>
      <c r="G47" s="14"/>
      <c r="H47" s="104"/>
    </row>
    <row r="48" spans="1:8" ht="15">
      <c r="A48" s="87"/>
      <c r="E48" s="89"/>
      <c r="F48" s="89"/>
      <c r="G48" s="14"/>
      <c r="H48" s="104"/>
    </row>
    <row r="49" spans="1:8" ht="15">
      <c r="A49" s="87" t="s">
        <v>221</v>
      </c>
      <c r="E49" s="89"/>
      <c r="F49" s="89"/>
      <c r="G49" s="14"/>
      <c r="H49" s="104"/>
    </row>
    <row r="50" spans="1:8" ht="15">
      <c r="A50" s="87"/>
      <c r="E50" s="89"/>
      <c r="F50" s="89"/>
      <c r="G50" s="14"/>
      <c r="H50" s="104"/>
    </row>
    <row r="51" spans="1:8" ht="12.75">
      <c r="A51" s="43"/>
      <c r="B51" s="43"/>
      <c r="E51" s="89"/>
      <c r="F51" s="89"/>
      <c r="G51" s="14"/>
      <c r="H51" s="104"/>
    </row>
    <row r="52" spans="1:7" ht="15">
      <c r="A52" s="205" t="s">
        <v>217</v>
      </c>
      <c r="B52" s="37"/>
      <c r="C52" s="154"/>
      <c r="D52" s="155"/>
      <c r="E52" s="154"/>
      <c r="F52" s="156"/>
      <c r="G52" s="14"/>
    </row>
    <row r="53" spans="1:7" ht="15">
      <c r="A53" s="205"/>
      <c r="B53" s="37"/>
      <c r="C53" s="159"/>
      <c r="D53" s="171"/>
      <c r="E53" s="159"/>
      <c r="F53" s="160"/>
      <c r="G53" s="14"/>
    </row>
    <row r="54" spans="1:7" ht="12.75">
      <c r="A54" s="157"/>
      <c r="B54" s="158"/>
      <c r="C54" s="159"/>
      <c r="D54" s="158"/>
      <c r="E54" s="159"/>
      <c r="F54" s="160"/>
      <c r="G54" s="14"/>
    </row>
    <row r="55" spans="1:7" ht="15">
      <c r="A55" s="165" t="s">
        <v>219</v>
      </c>
      <c r="B55" s="166"/>
      <c r="C55" s="166"/>
      <c r="D55" s="167">
        <f>D44</f>
        <v>819219.5524999999</v>
      </c>
      <c r="E55" s="166" t="s">
        <v>229</v>
      </c>
      <c r="F55" s="168"/>
      <c r="G55" s="14"/>
    </row>
    <row r="56" spans="1:8" ht="15.75" thickBot="1">
      <c r="A56" s="165"/>
      <c r="B56" s="166"/>
      <c r="C56" s="166"/>
      <c r="D56" s="171"/>
      <c r="E56" s="166"/>
      <c r="F56" s="168"/>
      <c r="G56" s="14"/>
      <c r="H56" s="185"/>
    </row>
    <row r="57" spans="1:8" ht="15.75" thickBot="1">
      <c r="A57" s="206" t="s">
        <v>218</v>
      </c>
      <c r="B57" s="166"/>
      <c r="C57" s="166"/>
      <c r="D57" s="186">
        <f>D55*12/11</f>
        <v>893694.0572727271</v>
      </c>
      <c r="E57" s="166" t="s">
        <v>114</v>
      </c>
      <c r="F57" s="168"/>
      <c r="G57" s="14"/>
      <c r="H57" s="166"/>
    </row>
    <row r="58" spans="1:8" ht="14.25">
      <c r="A58" s="170"/>
      <c r="B58" s="166"/>
      <c r="C58" s="166"/>
      <c r="D58" s="169"/>
      <c r="E58" s="166" t="s">
        <v>235</v>
      </c>
      <c r="F58" s="168"/>
      <c r="G58" s="14"/>
      <c r="H58" s="111"/>
    </row>
    <row r="59" spans="1:8" ht="14.25">
      <c r="A59" s="170"/>
      <c r="B59" s="166"/>
      <c r="C59" s="166"/>
      <c r="D59" s="169"/>
      <c r="E59" s="166"/>
      <c r="F59" s="168"/>
      <c r="G59" s="14"/>
      <c r="H59" s="111"/>
    </row>
    <row r="60" spans="1:7" ht="15">
      <c r="A60" s="165" t="s">
        <v>220</v>
      </c>
      <c r="B60" s="166"/>
      <c r="C60" s="166"/>
      <c r="D60" s="171">
        <f>D40-D55</f>
        <v>-4325.742499999935</v>
      </c>
      <c r="E60" s="166" t="s">
        <v>236</v>
      </c>
      <c r="F60" s="168"/>
      <c r="G60" s="14"/>
    </row>
    <row r="61" spans="1:7" ht="12.75">
      <c r="A61" s="161"/>
      <c r="B61" s="162"/>
      <c r="C61" s="162"/>
      <c r="D61" s="163"/>
      <c r="E61" s="162"/>
      <c r="F61" s="164"/>
      <c r="G61" s="14"/>
    </row>
    <row r="62" spans="1:7" ht="12.75">
      <c r="A62" s="124"/>
      <c r="B62" s="89"/>
      <c r="C62" s="89"/>
      <c r="D62" s="129"/>
      <c r="E62" s="89"/>
      <c r="F62" s="89"/>
      <c r="G62" s="14"/>
    </row>
    <row r="63" spans="1:7" ht="15">
      <c r="A63" s="145"/>
      <c r="B63" s="89"/>
      <c r="C63" s="89"/>
      <c r="D63" s="129"/>
      <c r="E63" s="89"/>
      <c r="F63" s="89"/>
      <c r="G63" s="14"/>
    </row>
    <row r="64" spans="1:7" ht="12" customHeight="1">
      <c r="A64" s="207"/>
      <c r="B64" s="127"/>
      <c r="C64" s="128"/>
      <c r="D64" s="129"/>
      <c r="E64" s="89"/>
      <c r="F64" s="89"/>
      <c r="G64" s="14"/>
    </row>
    <row r="65" spans="1:7" ht="15">
      <c r="A65" s="205" t="s">
        <v>222</v>
      </c>
      <c r="B65" s="154"/>
      <c r="C65" s="154"/>
      <c r="D65" s="155"/>
      <c r="E65" s="154"/>
      <c r="F65" s="156"/>
      <c r="G65" s="89"/>
    </row>
    <row r="66" spans="1:7" ht="14.25">
      <c r="A66" s="37"/>
      <c r="B66" s="159"/>
      <c r="C66" s="159"/>
      <c r="D66" s="171"/>
      <c r="E66" s="159"/>
      <c r="F66" s="160"/>
      <c r="G66" s="89"/>
    </row>
    <row r="67" spans="1:7" ht="15">
      <c r="A67" s="165"/>
      <c r="B67" s="158"/>
      <c r="C67" s="159"/>
      <c r="D67" s="158"/>
      <c r="E67" s="159"/>
      <c r="F67" s="160"/>
      <c r="G67" s="89"/>
    </row>
    <row r="68" spans="1:7" ht="15">
      <c r="A68" s="165" t="s">
        <v>219</v>
      </c>
      <c r="B68" s="166"/>
      <c r="C68" s="166"/>
      <c r="D68" s="171">
        <f>D38*0.25</f>
        <v>819219.5524999999</v>
      </c>
      <c r="E68" s="166" t="s">
        <v>228</v>
      </c>
      <c r="F68" s="168"/>
      <c r="G68" s="89"/>
    </row>
    <row r="69" spans="1:7" ht="15">
      <c r="A69" s="165"/>
      <c r="B69" s="166"/>
      <c r="C69" s="166"/>
      <c r="D69" s="169"/>
      <c r="E69" s="111"/>
      <c r="F69" s="168"/>
      <c r="G69" s="89"/>
    </row>
    <row r="70" spans="1:7" ht="15">
      <c r="A70" s="165" t="s">
        <v>231</v>
      </c>
      <c r="B70" s="166"/>
      <c r="C70" s="166"/>
      <c r="D70" s="171">
        <f>D40</f>
        <v>814893.8099999999</v>
      </c>
      <c r="E70" s="166"/>
      <c r="F70" s="168"/>
      <c r="G70" s="89"/>
    </row>
    <row r="71" spans="1:8" ht="15.75" thickBot="1">
      <c r="A71" s="165"/>
      <c r="B71" s="166"/>
      <c r="C71" s="166"/>
      <c r="D71" s="171"/>
      <c r="E71" s="166"/>
      <c r="F71" s="168"/>
      <c r="G71" s="89"/>
      <c r="H71" s="166"/>
    </row>
    <row r="72" spans="1:8" ht="15.75" thickBot="1">
      <c r="A72" s="206" t="s">
        <v>232</v>
      </c>
      <c r="B72" s="166"/>
      <c r="C72" s="166"/>
      <c r="D72" s="186">
        <f>D70*12/11</f>
        <v>888975.0654545453</v>
      </c>
      <c r="E72" s="166" t="s">
        <v>114</v>
      </c>
      <c r="F72" s="168"/>
      <c r="G72" s="89"/>
      <c r="H72" s="111"/>
    </row>
    <row r="73" spans="1:7" ht="14.25">
      <c r="A73" s="172"/>
      <c r="B73" s="166"/>
      <c r="C73" s="166"/>
      <c r="D73" s="111"/>
      <c r="E73" s="166"/>
      <c r="F73" s="168"/>
      <c r="G73" s="89"/>
    </row>
    <row r="74" spans="1:7" ht="15">
      <c r="A74" s="165" t="s">
        <v>223</v>
      </c>
      <c r="B74" s="166"/>
      <c r="C74" s="208" t="s">
        <v>224</v>
      </c>
      <c r="D74" s="171">
        <f>D68-D70</f>
        <v>4325.742499999935</v>
      </c>
      <c r="E74" s="166"/>
      <c r="F74" s="168"/>
      <c r="G74" s="89"/>
    </row>
    <row r="75" spans="1:8" ht="15.75" thickBot="1">
      <c r="A75" s="165"/>
      <c r="B75" s="166"/>
      <c r="C75" s="166"/>
      <c r="D75" s="171"/>
      <c r="E75" s="166"/>
      <c r="F75" s="168"/>
      <c r="G75" s="89"/>
      <c r="H75" s="185"/>
    </row>
    <row r="76" spans="1:8" ht="15.75" thickBot="1">
      <c r="A76" s="206" t="s">
        <v>225</v>
      </c>
      <c r="B76" s="166"/>
      <c r="C76" s="166"/>
      <c r="D76" s="186">
        <f>D74*12/11</f>
        <v>4718.9918181817475</v>
      </c>
      <c r="E76" s="166" t="s">
        <v>121</v>
      </c>
      <c r="F76" s="168"/>
      <c r="G76" s="89"/>
      <c r="H76" s="185"/>
    </row>
    <row r="77" spans="1:8" ht="14.25">
      <c r="A77" s="170"/>
      <c r="B77" s="142"/>
      <c r="C77" s="142"/>
      <c r="D77" s="143"/>
      <c r="E77" s="142"/>
      <c r="F77" s="168"/>
      <c r="G77" s="89"/>
      <c r="H77" s="166"/>
    </row>
    <row r="78" spans="1:8" ht="15">
      <c r="A78" s="165" t="s">
        <v>233</v>
      </c>
      <c r="B78" s="142"/>
      <c r="C78" s="142"/>
      <c r="D78" s="152">
        <f>D70+D74</f>
        <v>819219.5524999999</v>
      </c>
      <c r="E78" s="166"/>
      <c r="F78" s="168"/>
      <c r="G78" s="89"/>
      <c r="H78" s="111"/>
    </row>
    <row r="79" spans="1:7" ht="12.75">
      <c r="A79" s="161"/>
      <c r="B79" s="162"/>
      <c r="C79" s="162"/>
      <c r="D79" s="163"/>
      <c r="E79" s="162"/>
      <c r="F79" s="164"/>
      <c r="G79" s="89"/>
    </row>
    <row r="80" spans="1:7" ht="12.75">
      <c r="A80" s="124"/>
      <c r="B80" s="89"/>
      <c r="C80" s="89"/>
      <c r="D80" s="129"/>
      <c r="E80" s="89"/>
      <c r="F80" s="89"/>
      <c r="G80" s="89"/>
    </row>
    <row r="81" spans="1:7" ht="12.75">
      <c r="A81" s="124"/>
      <c r="B81" s="89"/>
      <c r="C81" s="89"/>
      <c r="D81" s="129"/>
      <c r="E81" s="89"/>
      <c r="F81" s="89"/>
      <c r="G81" s="89"/>
    </row>
    <row r="82" spans="1:7" ht="14.25" customHeight="1">
      <c r="A82" s="214" t="s">
        <v>240</v>
      </c>
      <c r="B82" s="127"/>
      <c r="C82" s="128"/>
      <c r="D82" s="129"/>
      <c r="E82" s="215" t="s">
        <v>241</v>
      </c>
      <c r="F82" s="89"/>
      <c r="G82" s="89"/>
    </row>
    <row r="83" spans="1:7" ht="12.75">
      <c r="A83" s="124"/>
      <c r="B83" s="89"/>
      <c r="C83" s="89"/>
      <c r="D83" s="129"/>
      <c r="E83" s="130" t="s">
        <v>242</v>
      </c>
      <c r="F83" s="89"/>
      <c r="G83" s="89"/>
    </row>
    <row r="84" spans="1:7" ht="15" thickBot="1">
      <c r="A84" s="134" t="s">
        <v>243</v>
      </c>
      <c r="B84" s="89"/>
      <c r="C84" s="89"/>
      <c r="D84" s="129"/>
      <c r="E84" s="89"/>
      <c r="F84" s="89"/>
      <c r="G84" s="89"/>
    </row>
    <row r="85" spans="1:7" ht="15" thickBot="1">
      <c r="A85" s="134" t="s">
        <v>245</v>
      </c>
      <c r="B85" s="89"/>
      <c r="C85" s="89"/>
      <c r="D85" s="129"/>
      <c r="E85" s="265" t="s">
        <v>309</v>
      </c>
      <c r="F85" s="89"/>
      <c r="G85" s="89"/>
    </row>
    <row r="86" spans="1:7" ht="12.75">
      <c r="A86" s="124"/>
      <c r="B86" s="129"/>
      <c r="C86" s="89"/>
      <c r="D86" s="129"/>
      <c r="E86" s="89"/>
      <c r="F86" s="89"/>
      <c r="G86" s="89"/>
    </row>
    <row r="87" spans="1:7" ht="12.75">
      <c r="A87" s="124"/>
      <c r="B87" s="89"/>
      <c r="C87" s="89"/>
      <c r="D87" s="129"/>
      <c r="E87" s="89"/>
      <c r="F87" s="89"/>
      <c r="G87" s="89"/>
    </row>
    <row r="88" spans="1:7" ht="15" thickBot="1">
      <c r="A88" s="134" t="s">
        <v>246</v>
      </c>
      <c r="B88" s="89"/>
      <c r="C88" s="89"/>
      <c r="D88" s="129"/>
      <c r="E88" s="89"/>
      <c r="F88" s="89"/>
      <c r="G88" s="89"/>
    </row>
    <row r="89" spans="1:7" ht="15" thickBot="1">
      <c r="A89" s="134" t="s">
        <v>244</v>
      </c>
      <c r="B89" s="89"/>
      <c r="C89" s="89"/>
      <c r="D89" s="129"/>
      <c r="E89" s="216"/>
      <c r="F89" s="89"/>
      <c r="G89" s="89"/>
    </row>
    <row r="90" spans="1:7" ht="12.75">
      <c r="A90" s="124"/>
      <c r="B90" s="89"/>
      <c r="C90" s="89"/>
      <c r="D90" s="129"/>
      <c r="E90" s="89"/>
      <c r="F90" s="89"/>
      <c r="G90" s="89"/>
    </row>
    <row r="91" spans="1:7" ht="12.75">
      <c r="A91" s="124"/>
      <c r="B91" s="89"/>
      <c r="C91" s="89"/>
      <c r="D91" s="129"/>
      <c r="E91" s="89"/>
      <c r="F91" s="89"/>
      <c r="G91" s="89"/>
    </row>
    <row r="92" spans="1:7" ht="12.75">
      <c r="A92" s="124"/>
      <c r="B92" s="89"/>
      <c r="C92" s="89"/>
      <c r="D92" s="129"/>
      <c r="E92" s="89"/>
      <c r="F92" s="89"/>
      <c r="G92" s="89"/>
    </row>
    <row r="93" spans="1:7" ht="12.75">
      <c r="A93" s="124"/>
      <c r="B93" s="89"/>
      <c r="C93" s="89"/>
      <c r="D93" s="129"/>
      <c r="E93" s="89"/>
      <c r="F93" s="89"/>
      <c r="G93" s="89"/>
    </row>
    <row r="94" spans="1:7" ht="18">
      <c r="A94" s="126"/>
      <c r="B94" s="127"/>
      <c r="C94" s="128"/>
      <c r="D94" s="129"/>
      <c r="E94" s="89"/>
      <c r="F94" s="89"/>
      <c r="G94" s="89"/>
    </row>
    <row r="95" spans="1:7" ht="18">
      <c r="A95" s="132"/>
      <c r="B95" s="89"/>
      <c r="C95" s="89"/>
      <c r="D95" s="129"/>
      <c r="E95" s="89"/>
      <c r="F95" s="89"/>
      <c r="G95" s="89"/>
    </row>
    <row r="96" spans="1:7" ht="12.75">
      <c r="A96" s="124"/>
      <c r="B96" s="89"/>
      <c r="C96" s="89"/>
      <c r="D96" s="129"/>
      <c r="E96" s="89"/>
      <c r="F96" s="89"/>
      <c r="G96" s="89"/>
    </row>
    <row r="97" spans="1:7" ht="12.75">
      <c r="A97" s="124"/>
      <c r="B97" s="89"/>
      <c r="C97" s="89"/>
      <c r="D97" s="129"/>
      <c r="E97" s="89"/>
      <c r="F97" s="89"/>
      <c r="G97" s="89"/>
    </row>
    <row r="98" spans="1:7" ht="12.75">
      <c r="A98" s="124"/>
      <c r="B98" s="129"/>
      <c r="C98" s="89"/>
      <c r="D98" s="129"/>
      <c r="E98" s="89"/>
      <c r="F98" s="89"/>
      <c r="G98" s="89"/>
    </row>
    <row r="99" spans="1:7" ht="12.75">
      <c r="A99" s="124"/>
      <c r="B99" s="89"/>
      <c r="C99" s="89"/>
      <c r="D99" s="129"/>
      <c r="E99" s="89"/>
      <c r="F99" s="89"/>
      <c r="G99" s="89"/>
    </row>
    <row r="100" spans="1:7" ht="12.75">
      <c r="A100" s="124"/>
      <c r="B100" s="130"/>
      <c r="C100" s="130"/>
      <c r="D100" s="130"/>
      <c r="E100" s="130"/>
      <c r="F100" s="131"/>
      <c r="G100" s="130"/>
    </row>
    <row r="101" spans="1:7" ht="12.75">
      <c r="A101" s="124"/>
      <c r="B101" s="130"/>
      <c r="C101" s="130"/>
      <c r="D101" s="130"/>
      <c r="E101" s="130"/>
      <c r="F101" s="131"/>
      <c r="G101" s="130"/>
    </row>
    <row r="102" spans="1:7" ht="12.75">
      <c r="A102" s="124"/>
      <c r="B102" s="130"/>
      <c r="C102" s="130"/>
      <c r="D102" s="130"/>
      <c r="E102" s="130"/>
      <c r="F102" s="131"/>
      <c r="G102" s="130"/>
    </row>
    <row r="103" spans="1:7" ht="12.75" customHeight="1">
      <c r="A103" s="132"/>
      <c r="B103" s="131"/>
      <c r="C103" s="131"/>
      <c r="D103" s="130"/>
      <c r="E103" s="130"/>
      <c r="F103" s="130"/>
      <c r="G103" s="130"/>
    </row>
    <row r="104" spans="1:7" ht="12.75" customHeight="1">
      <c r="A104" s="132"/>
      <c r="B104" s="89"/>
      <c r="C104" s="89"/>
      <c r="D104" s="89"/>
      <c r="E104" s="89"/>
      <c r="F104" s="89"/>
      <c r="G104" s="89"/>
    </row>
    <row r="105" spans="1:7" ht="12.75" customHeight="1">
      <c r="A105" s="132"/>
      <c r="B105" s="89"/>
      <c r="C105" s="89"/>
      <c r="D105" s="89"/>
      <c r="E105" s="89"/>
      <c r="F105" s="89"/>
      <c r="G105" s="89"/>
    </row>
    <row r="106" spans="1:7" ht="11.25" customHeight="1">
      <c r="A106" s="132"/>
      <c r="B106" s="89"/>
      <c r="C106" s="89"/>
      <c r="D106" s="129"/>
      <c r="E106" s="89"/>
      <c r="F106" s="89"/>
      <c r="G106" s="89"/>
    </row>
    <row r="107" spans="1:7" ht="18">
      <c r="A107" s="126"/>
      <c r="B107" s="89"/>
      <c r="C107" s="89"/>
      <c r="D107" s="129"/>
      <c r="E107" s="89"/>
      <c r="F107" s="89"/>
      <c r="G107" s="89"/>
    </row>
    <row r="108" spans="1:7" ht="12.75">
      <c r="A108" s="124"/>
      <c r="B108" s="89"/>
      <c r="C108" s="89"/>
      <c r="D108" s="129"/>
      <c r="E108" s="89"/>
      <c r="F108" s="89"/>
      <c r="G108" s="89"/>
    </row>
    <row r="109" spans="1:7" ht="12.75">
      <c r="A109" s="124"/>
      <c r="B109" s="89"/>
      <c r="C109" s="89"/>
      <c r="D109" s="129"/>
      <c r="E109" s="89"/>
      <c r="F109" s="89"/>
      <c r="G109" s="89"/>
    </row>
    <row r="110" spans="1:7" ht="12.75">
      <c r="A110" s="124"/>
      <c r="B110" s="89"/>
      <c r="C110" s="89"/>
      <c r="D110" s="129"/>
      <c r="E110" s="89"/>
      <c r="F110" s="89"/>
      <c r="G110" s="89"/>
    </row>
    <row r="111" spans="1:7" ht="12.75">
      <c r="A111" s="124"/>
      <c r="B111" s="129"/>
      <c r="C111" s="89"/>
      <c r="D111" s="129"/>
      <c r="E111" s="89"/>
      <c r="F111" s="89"/>
      <c r="G111" s="89"/>
    </row>
    <row r="112" spans="1:7" ht="12.75">
      <c r="A112" s="124"/>
      <c r="B112" s="89"/>
      <c r="C112" s="89"/>
      <c r="D112" s="129"/>
      <c r="E112" s="89"/>
      <c r="F112" s="89"/>
      <c r="G112" s="89"/>
    </row>
    <row r="113" spans="1:7" ht="12.75">
      <c r="A113" s="124"/>
      <c r="B113" s="130"/>
      <c r="C113" s="130"/>
      <c r="D113" s="130"/>
      <c r="E113" s="130"/>
      <c r="F113" s="131"/>
      <c r="G113" s="130"/>
    </row>
    <row r="114" spans="1:7" ht="12.75">
      <c r="A114" s="124"/>
      <c r="B114" s="130"/>
      <c r="C114" s="130"/>
      <c r="D114" s="130"/>
      <c r="E114" s="130"/>
      <c r="F114" s="131"/>
      <c r="G114" s="130"/>
    </row>
    <row r="115" spans="1:7" ht="12.75">
      <c r="A115" s="124"/>
      <c r="B115" s="130"/>
      <c r="C115" s="130"/>
      <c r="D115" s="130"/>
      <c r="E115" s="130"/>
      <c r="F115" s="131"/>
      <c r="G115" s="130"/>
    </row>
    <row r="116" spans="1:7" ht="12.75">
      <c r="A116" s="133"/>
      <c r="B116" s="131"/>
      <c r="C116" s="131"/>
      <c r="D116" s="130"/>
      <c r="E116" s="130"/>
      <c r="F116" s="130"/>
      <c r="G116" s="130"/>
    </row>
    <row r="117" spans="1:7" ht="12.75">
      <c r="A117" s="124"/>
      <c r="B117" s="89"/>
      <c r="C117" s="89"/>
      <c r="D117" s="129"/>
      <c r="E117" s="89"/>
      <c r="F117" s="89"/>
      <c r="G117" s="89"/>
    </row>
    <row r="118" spans="1:7" ht="12.75">
      <c r="A118" s="124"/>
      <c r="B118" s="89"/>
      <c r="C118" s="89"/>
      <c r="D118" s="129"/>
      <c r="E118" s="89"/>
      <c r="F118" s="89"/>
      <c r="G118" s="89"/>
    </row>
    <row r="119" spans="1:7" ht="12.75">
      <c r="A119" s="124"/>
      <c r="B119" s="89"/>
      <c r="C119" s="89"/>
      <c r="D119" s="129"/>
      <c r="E119" s="89"/>
      <c r="F119" s="89"/>
      <c r="G119" s="89"/>
    </row>
    <row r="120" spans="1:7" ht="18">
      <c r="A120" s="126"/>
      <c r="B120" s="89"/>
      <c r="C120" s="89"/>
      <c r="D120" s="129"/>
      <c r="E120" s="89"/>
      <c r="F120" s="89"/>
      <c r="G120" s="89"/>
    </row>
    <row r="121" spans="1:7" ht="12.75">
      <c r="A121" s="124"/>
      <c r="B121" s="89"/>
      <c r="C121" s="89"/>
      <c r="D121" s="129"/>
      <c r="E121" s="89"/>
      <c r="F121" s="89"/>
      <c r="G121" s="89"/>
    </row>
    <row r="122" spans="1:7" ht="12.75">
      <c r="A122" s="124"/>
      <c r="B122" s="89"/>
      <c r="C122" s="89"/>
      <c r="D122" s="129"/>
      <c r="E122" s="89"/>
      <c r="F122" s="89"/>
      <c r="G122" s="89"/>
    </row>
    <row r="123" spans="1:7" ht="12.75">
      <c r="A123" s="124"/>
      <c r="B123" s="89"/>
      <c r="C123" s="89"/>
      <c r="D123" s="129"/>
      <c r="E123" s="89"/>
      <c r="F123" s="89"/>
      <c r="G123" s="89"/>
    </row>
    <row r="124" spans="1:7" ht="12.75">
      <c r="A124" s="124"/>
      <c r="B124" s="129"/>
      <c r="C124" s="89"/>
      <c r="D124" s="129"/>
      <c r="E124" s="89"/>
      <c r="F124" s="89"/>
      <c r="G124" s="89"/>
    </row>
    <row r="125" spans="1:7" ht="12.75">
      <c r="A125" s="124"/>
      <c r="B125" s="89"/>
      <c r="C125" s="89"/>
      <c r="D125" s="129"/>
      <c r="E125" s="89"/>
      <c r="F125" s="89"/>
      <c r="G125" s="89"/>
    </row>
    <row r="126" spans="1:7" ht="12.75">
      <c r="A126" s="124"/>
      <c r="B126" s="130"/>
      <c r="C126" s="130"/>
      <c r="D126" s="130"/>
      <c r="E126" s="130"/>
      <c r="F126" s="131"/>
      <c r="G126" s="130"/>
    </row>
    <row r="127" spans="1:7" ht="12.75">
      <c r="A127" s="124"/>
      <c r="B127" s="130"/>
      <c r="C127" s="130"/>
      <c r="D127" s="130"/>
      <c r="E127" s="130"/>
      <c r="F127" s="131"/>
      <c r="G127" s="130"/>
    </row>
    <row r="128" spans="1:7" ht="12.75">
      <c r="A128" s="124"/>
      <c r="B128" s="130"/>
      <c r="C128" s="130"/>
      <c r="D128" s="130"/>
      <c r="E128" s="130"/>
      <c r="F128" s="131"/>
      <c r="G128" s="130"/>
    </row>
    <row r="129" spans="1:7" ht="12.75">
      <c r="A129" s="133"/>
      <c r="B129" s="130"/>
      <c r="C129" s="130"/>
      <c r="D129" s="130"/>
      <c r="E129" s="130"/>
      <c r="F129" s="130"/>
      <c r="G129" s="130"/>
    </row>
    <row r="130" spans="1:7" ht="12.75">
      <c r="A130" s="133"/>
      <c r="B130" s="89"/>
      <c r="C130" s="89"/>
      <c r="D130" s="89"/>
      <c r="E130" s="89"/>
      <c r="F130" s="89"/>
      <c r="G130" s="89"/>
    </row>
    <row r="131" spans="1:7" ht="12.75">
      <c r="A131" s="133"/>
      <c r="B131" s="89"/>
      <c r="C131" s="89"/>
      <c r="D131" s="89"/>
      <c r="E131" s="89"/>
      <c r="F131" s="89"/>
      <c r="G131" s="89"/>
    </row>
    <row r="132" spans="1:7" ht="12.75">
      <c r="A132" s="124"/>
      <c r="B132" s="124"/>
      <c r="C132" s="89"/>
      <c r="D132" s="124"/>
      <c r="E132" s="89"/>
      <c r="F132" s="89"/>
      <c r="G132" s="89"/>
    </row>
    <row r="133" spans="1:7" ht="18">
      <c r="A133" s="126"/>
      <c r="B133" s="89"/>
      <c r="C133" s="89"/>
      <c r="D133" s="129"/>
      <c r="E133" s="89"/>
      <c r="F133" s="89"/>
      <c r="G133" s="89"/>
    </row>
    <row r="134" spans="1:7" ht="12.75">
      <c r="A134" s="124"/>
      <c r="B134" s="89"/>
      <c r="C134" s="89"/>
      <c r="D134" s="129"/>
      <c r="E134" s="89"/>
      <c r="F134" s="89"/>
      <c r="G134" s="89"/>
    </row>
    <row r="135" spans="1:7" ht="12.75">
      <c r="A135" s="124"/>
      <c r="B135" s="89"/>
      <c r="C135" s="89"/>
      <c r="D135" s="129"/>
      <c r="E135" s="89"/>
      <c r="F135" s="89"/>
      <c r="G135" s="89"/>
    </row>
    <row r="136" spans="1:7" ht="12.75">
      <c r="A136" s="124"/>
      <c r="B136" s="89"/>
      <c r="C136" s="89"/>
      <c r="D136" s="129"/>
      <c r="E136" s="89"/>
      <c r="F136" s="89"/>
      <c r="G136" s="89"/>
    </row>
    <row r="137" spans="1:7" ht="12.75">
      <c r="A137" s="124"/>
      <c r="B137" s="129"/>
      <c r="C137" s="89"/>
      <c r="D137" s="129"/>
      <c r="E137" s="89"/>
      <c r="F137" s="89"/>
      <c r="G137" s="89"/>
    </row>
    <row r="138" spans="1:7" ht="12.75">
      <c r="A138" s="124"/>
      <c r="B138" s="89"/>
      <c r="C138" s="89"/>
      <c r="D138" s="129"/>
      <c r="E138" s="89"/>
      <c r="F138" s="89"/>
      <c r="G138" s="89"/>
    </row>
    <row r="139" spans="1:7" ht="12.75">
      <c r="A139" s="124"/>
      <c r="B139" s="89"/>
      <c r="C139" s="89"/>
      <c r="D139" s="129"/>
      <c r="E139" s="89"/>
      <c r="F139" s="89"/>
      <c r="G139" s="89"/>
    </row>
    <row r="140" spans="1:7" ht="12.75">
      <c r="A140" s="124"/>
      <c r="B140" s="89"/>
      <c r="C140" s="89"/>
      <c r="D140" s="129"/>
      <c r="E140" s="89"/>
      <c r="F140" s="89"/>
      <c r="G140" s="89"/>
    </row>
    <row r="141" spans="1:7" ht="12.75">
      <c r="A141" s="133"/>
      <c r="B141" s="89"/>
      <c r="C141" s="89"/>
      <c r="D141" s="129"/>
      <c r="E141" s="89"/>
      <c r="F141" s="89"/>
      <c r="G141" s="89"/>
    </row>
    <row r="142" spans="1:7" ht="12.75">
      <c r="A142" s="124"/>
      <c r="B142" s="89"/>
      <c r="C142" s="89"/>
      <c r="D142" s="129"/>
      <c r="E142" s="89"/>
      <c r="F142" s="89"/>
      <c r="G142" s="89"/>
    </row>
    <row r="143" spans="1:7" ht="18">
      <c r="A143" s="126"/>
      <c r="B143" s="89"/>
      <c r="C143" s="89"/>
      <c r="D143" s="129"/>
      <c r="E143" s="89"/>
      <c r="F143" s="89"/>
      <c r="G143" s="89"/>
    </row>
    <row r="144" spans="1:7" ht="12.75">
      <c r="A144" s="124"/>
      <c r="B144" s="89"/>
      <c r="C144" s="89"/>
      <c r="D144" s="129"/>
      <c r="E144" s="89"/>
      <c r="F144" s="89"/>
      <c r="G144" s="89"/>
    </row>
    <row r="145" spans="1:7" ht="12.75">
      <c r="A145" s="124"/>
      <c r="B145" s="89"/>
      <c r="C145" s="89"/>
      <c r="D145" s="129"/>
      <c r="E145" s="89"/>
      <c r="F145" s="89"/>
      <c r="G145" s="89"/>
    </row>
    <row r="146" spans="1:7" ht="12.75">
      <c r="A146" s="124"/>
      <c r="B146" s="89"/>
      <c r="C146" s="89"/>
      <c r="D146" s="129"/>
      <c r="E146" s="89"/>
      <c r="F146" s="89"/>
      <c r="G146" s="89"/>
    </row>
    <row r="147" spans="1:7" ht="12.75">
      <c r="A147" s="124"/>
      <c r="B147" s="129"/>
      <c r="C147" s="89"/>
      <c r="D147" s="129"/>
      <c r="E147" s="89"/>
      <c r="F147" s="89"/>
      <c r="G147" s="89"/>
    </row>
    <row r="148" spans="1:7" ht="12.75">
      <c r="A148" s="124"/>
      <c r="B148" s="89"/>
      <c r="C148" s="89"/>
      <c r="D148" s="129"/>
      <c r="E148" s="89"/>
      <c r="F148" s="89"/>
      <c r="G148" s="89"/>
    </row>
    <row r="149" spans="1:7" ht="12.75">
      <c r="A149" s="124"/>
      <c r="B149" s="130"/>
      <c r="C149" s="130"/>
      <c r="D149" s="129"/>
      <c r="E149" s="89"/>
      <c r="F149" s="89"/>
      <c r="G149" s="89"/>
    </row>
    <row r="150" spans="1:7" ht="12.75">
      <c r="A150" s="124"/>
      <c r="B150" s="130"/>
      <c r="C150" s="130"/>
      <c r="D150" s="129"/>
      <c r="E150" s="89"/>
      <c r="F150" s="89"/>
      <c r="G150" s="89"/>
    </row>
    <row r="151" spans="1:7" ht="12.75">
      <c r="A151" s="124"/>
      <c r="B151" s="130"/>
      <c r="C151" s="130"/>
      <c r="D151" s="129"/>
      <c r="E151" s="89"/>
      <c r="F151" s="89"/>
      <c r="G151" s="89"/>
    </row>
    <row r="152" spans="1:7" ht="12.75" customHeight="1">
      <c r="A152" s="132"/>
      <c r="B152" s="89"/>
      <c r="C152" s="89"/>
      <c r="D152" s="129"/>
      <c r="E152" s="89"/>
      <c r="F152" s="89"/>
      <c r="G152" s="89"/>
    </row>
    <row r="153" spans="1:7" ht="14.25" customHeight="1">
      <c r="A153" s="132"/>
      <c r="B153" s="89"/>
      <c r="C153" s="89"/>
      <c r="D153" s="129"/>
      <c r="E153" s="89"/>
      <c r="F153" s="89"/>
      <c r="G153" s="89"/>
    </row>
    <row r="154" spans="1:7" ht="12.75">
      <c r="A154" s="124"/>
      <c r="B154" s="89"/>
      <c r="C154" s="89"/>
      <c r="D154" s="129"/>
      <c r="E154" s="89"/>
      <c r="F154" s="89"/>
      <c r="G154" s="89"/>
    </row>
    <row r="155" spans="1:7" ht="18">
      <c r="A155" s="126"/>
      <c r="B155" s="89"/>
      <c r="C155" s="89"/>
      <c r="D155" s="129"/>
      <c r="E155" s="89"/>
      <c r="F155" s="89"/>
      <c r="G155" s="89"/>
    </row>
    <row r="156" spans="1:7" ht="12.75">
      <c r="A156" s="124"/>
      <c r="B156" s="89"/>
      <c r="C156" s="89"/>
      <c r="D156" s="129"/>
      <c r="E156" s="89"/>
      <c r="F156" s="89"/>
      <c r="G156" s="89"/>
    </row>
    <row r="157" spans="1:7" ht="12.75">
      <c r="A157" s="124"/>
      <c r="B157" s="89"/>
      <c r="C157" s="89"/>
      <c r="D157" s="129"/>
      <c r="E157" s="89"/>
      <c r="F157" s="89"/>
      <c r="G157" s="89"/>
    </row>
    <row r="158" spans="1:7" ht="12.75">
      <c r="A158" s="124"/>
      <c r="B158" s="89"/>
      <c r="C158" s="89"/>
      <c r="D158" s="129"/>
      <c r="E158" s="89"/>
      <c r="F158" s="89"/>
      <c r="G158" s="89"/>
    </row>
    <row r="159" spans="1:7" ht="12.75">
      <c r="A159" s="124"/>
      <c r="B159" s="129"/>
      <c r="C159" s="89"/>
      <c r="D159" s="129"/>
      <c r="E159" s="89"/>
      <c r="F159" s="89"/>
      <c r="G159" s="89"/>
    </row>
    <row r="160" spans="1:7" ht="12.75">
      <c r="A160" s="124"/>
      <c r="B160" s="89"/>
      <c r="C160" s="89"/>
      <c r="D160" s="129"/>
      <c r="E160" s="89"/>
      <c r="F160" s="89"/>
      <c r="G160" s="89"/>
    </row>
    <row r="161" spans="1:7" ht="12.75">
      <c r="A161" s="124"/>
      <c r="B161" s="89"/>
      <c r="C161" s="89"/>
      <c r="D161" s="129"/>
      <c r="E161" s="89"/>
      <c r="F161" s="89"/>
      <c r="G161" s="89"/>
    </row>
    <row r="162" spans="1:7" ht="12.75">
      <c r="A162" s="124"/>
      <c r="B162" s="89"/>
      <c r="C162" s="89"/>
      <c r="D162" s="129"/>
      <c r="E162" s="89"/>
      <c r="F162" s="89"/>
      <c r="G162" s="89"/>
    </row>
    <row r="163" spans="1:7" ht="12.75">
      <c r="A163" s="133"/>
      <c r="B163" s="89"/>
      <c r="C163" s="89"/>
      <c r="D163" s="129"/>
      <c r="E163" s="89"/>
      <c r="F163" s="89"/>
      <c r="G163" s="89"/>
    </row>
    <row r="164" spans="1:7" ht="12.75">
      <c r="A164" s="124"/>
      <c r="B164" s="89"/>
      <c r="C164" s="89"/>
      <c r="D164" s="129"/>
      <c r="E164" s="89"/>
      <c r="F164" s="89"/>
      <c r="G164" s="89"/>
    </row>
    <row r="165" spans="1:7" ht="18">
      <c r="A165" s="126"/>
      <c r="B165" s="89"/>
      <c r="C165" s="89"/>
      <c r="D165" s="129"/>
      <c r="E165" s="89"/>
      <c r="F165" s="89"/>
      <c r="G165" s="89"/>
    </row>
    <row r="166" spans="1:7" ht="12.75">
      <c r="A166" s="124"/>
      <c r="B166" s="89"/>
      <c r="C166" s="89"/>
      <c r="D166" s="129"/>
      <c r="E166" s="89"/>
      <c r="F166" s="89"/>
      <c r="G166" s="89"/>
    </row>
    <row r="167" spans="1:7" ht="12.75">
      <c r="A167" s="124"/>
      <c r="B167" s="89"/>
      <c r="C167" s="89"/>
      <c r="D167" s="129"/>
      <c r="E167" s="89"/>
      <c r="F167" s="89"/>
      <c r="G167" s="89"/>
    </row>
    <row r="168" spans="1:7" ht="12.75">
      <c r="A168" s="124"/>
      <c r="B168" s="89"/>
      <c r="C168" s="89"/>
      <c r="D168" s="129"/>
      <c r="E168" s="89"/>
      <c r="F168" s="89"/>
      <c r="G168" s="89"/>
    </row>
    <row r="169" spans="1:7" ht="12.75">
      <c r="A169" s="124"/>
      <c r="B169" s="129"/>
      <c r="C169" s="89"/>
      <c r="D169" s="129"/>
      <c r="E169" s="89"/>
      <c r="F169" s="89"/>
      <c r="G169" s="89"/>
    </row>
    <row r="170" spans="1:7" ht="12.75">
      <c r="A170" s="124"/>
      <c r="B170" s="89"/>
      <c r="C170" s="89"/>
      <c r="D170" s="129"/>
      <c r="E170" s="89"/>
      <c r="F170" s="89"/>
      <c r="G170" s="89"/>
    </row>
    <row r="171" spans="1:7" ht="12.75">
      <c r="A171" s="124"/>
      <c r="B171" s="130"/>
      <c r="C171" s="130"/>
      <c r="D171" s="129"/>
      <c r="E171" s="89"/>
      <c r="F171" s="89"/>
      <c r="G171" s="89"/>
    </row>
    <row r="172" spans="1:7" ht="12.75">
      <c r="A172" s="124"/>
      <c r="B172" s="130"/>
      <c r="C172" s="130"/>
      <c r="D172" s="129"/>
      <c r="E172" s="89"/>
      <c r="F172" s="89"/>
      <c r="G172" s="89"/>
    </row>
    <row r="173" spans="1:7" ht="12.75">
      <c r="A173" s="124"/>
      <c r="B173" s="130"/>
      <c r="C173" s="130"/>
      <c r="D173" s="124"/>
      <c r="E173" s="89"/>
      <c r="F173" s="89"/>
      <c r="G173" s="89"/>
    </row>
    <row r="174" spans="1:7" ht="12.75">
      <c r="A174" s="124"/>
      <c r="B174" s="89"/>
      <c r="C174" s="89"/>
      <c r="D174" s="129"/>
      <c r="E174" s="89"/>
      <c r="F174" s="89"/>
      <c r="G174" s="89"/>
    </row>
    <row r="175" spans="1:7" ht="12.75">
      <c r="A175" s="124"/>
      <c r="B175" s="89"/>
      <c r="C175" s="89"/>
      <c r="D175" s="129"/>
      <c r="E175" s="89"/>
      <c r="F175" s="89"/>
      <c r="G175" s="89"/>
    </row>
    <row r="176" spans="1:7" ht="12.75">
      <c r="A176" s="124"/>
      <c r="B176" s="124"/>
      <c r="C176" s="124"/>
      <c r="D176" s="124"/>
      <c r="E176" s="124"/>
      <c r="F176" s="124"/>
      <c r="G176" s="124"/>
    </row>
    <row r="177" spans="1:7" ht="18">
      <c r="A177" s="126"/>
      <c r="B177" s="124"/>
      <c r="C177" s="124"/>
      <c r="D177" s="124"/>
      <c r="E177" s="124"/>
      <c r="F177" s="124"/>
      <c r="G177" s="124"/>
    </row>
    <row r="178" spans="1:7" ht="12.75">
      <c r="A178" s="124"/>
      <c r="B178" s="124"/>
      <c r="C178" s="124"/>
      <c r="D178" s="124"/>
      <c r="E178" s="124"/>
      <c r="F178" s="124"/>
      <c r="G178" s="124"/>
    </row>
    <row r="179" spans="1:7" ht="14.25">
      <c r="A179" s="134"/>
      <c r="B179" s="124"/>
      <c r="C179" s="124"/>
      <c r="D179" s="124"/>
      <c r="E179" s="124"/>
      <c r="F179" s="124"/>
      <c r="G179" s="124"/>
    </row>
    <row r="180" spans="1:7" ht="14.25">
      <c r="A180" s="134"/>
      <c r="B180" s="124"/>
      <c r="C180" s="124"/>
      <c r="D180" s="124"/>
      <c r="E180" s="124"/>
      <c r="F180" s="124"/>
      <c r="G180" s="124"/>
    </row>
    <row r="181" spans="1:7" ht="14.25">
      <c r="A181" s="134"/>
      <c r="B181" s="124"/>
      <c r="C181" s="124"/>
      <c r="D181" s="124"/>
      <c r="E181" s="124"/>
      <c r="F181" s="124"/>
      <c r="G181" s="124"/>
    </row>
    <row r="182" spans="1:7" ht="12.75">
      <c r="A182" s="124"/>
      <c r="B182" s="124"/>
      <c r="C182" s="124"/>
      <c r="D182" s="124"/>
      <c r="E182" s="124"/>
      <c r="F182" s="124"/>
      <c r="G182" s="124"/>
    </row>
    <row r="183" spans="1:7" ht="12.75">
      <c r="A183" s="124"/>
      <c r="B183" s="124"/>
      <c r="C183" s="124"/>
      <c r="D183" s="124"/>
      <c r="E183" s="124"/>
      <c r="F183" s="124"/>
      <c r="G183" s="124"/>
    </row>
    <row r="184" spans="1:7" ht="12.75">
      <c r="A184" s="124"/>
      <c r="B184" s="56"/>
      <c r="C184" s="56"/>
      <c r="D184" s="124"/>
      <c r="E184" s="124"/>
      <c r="F184" s="124"/>
      <c r="G184" s="124"/>
    </row>
    <row r="185" spans="1:7" ht="12.75">
      <c r="A185" s="124"/>
      <c r="B185" s="56"/>
      <c r="C185" s="56"/>
      <c r="D185" s="124"/>
      <c r="E185" s="124"/>
      <c r="F185" s="124"/>
      <c r="G185" s="124"/>
    </row>
    <row r="186" spans="1:7" ht="12.75">
      <c r="A186" s="124"/>
      <c r="B186" s="56"/>
      <c r="C186" s="56"/>
      <c r="D186" s="124"/>
      <c r="E186" s="124"/>
      <c r="F186" s="124"/>
      <c r="G186" s="124"/>
    </row>
    <row r="187" spans="1:7" ht="12.75">
      <c r="A187" s="124"/>
      <c r="B187" s="56"/>
      <c r="C187" s="56"/>
      <c r="D187" s="124"/>
      <c r="E187" s="124"/>
      <c r="F187" s="124"/>
      <c r="G187" s="124"/>
    </row>
    <row r="188" spans="1:7" ht="12.75">
      <c r="A188" s="124"/>
      <c r="B188" s="56"/>
      <c r="C188" s="56"/>
      <c r="D188" s="124"/>
      <c r="E188" s="124"/>
      <c r="F188" s="124"/>
      <c r="G188" s="124"/>
    </row>
    <row r="189" spans="1:7" ht="12.75">
      <c r="A189" s="124"/>
      <c r="B189" s="56"/>
      <c r="C189" s="56"/>
      <c r="D189" s="124"/>
      <c r="E189" s="124"/>
      <c r="F189" s="124"/>
      <c r="G189" s="124"/>
    </row>
    <row r="190" spans="1:7" ht="12.75">
      <c r="A190" s="124"/>
      <c r="B190" s="56"/>
      <c r="C190" s="56"/>
      <c r="D190" s="124"/>
      <c r="E190" s="124"/>
      <c r="F190" s="124"/>
      <c r="G190" s="124"/>
    </row>
    <row r="191" spans="1:7" ht="12.75">
      <c r="A191" s="124"/>
      <c r="B191" s="56"/>
      <c r="C191" s="56"/>
      <c r="D191" s="124"/>
      <c r="E191" s="124"/>
      <c r="F191" s="124"/>
      <c r="G191" s="124"/>
    </row>
    <row r="192" spans="1:7" ht="12.75">
      <c r="A192" s="124"/>
      <c r="B192" s="135"/>
      <c r="C192" s="135"/>
      <c r="D192" s="124"/>
      <c r="E192" s="124"/>
      <c r="F192" s="124"/>
      <c r="G192" s="124"/>
    </row>
    <row r="193" spans="1:7" ht="12.75">
      <c r="A193" s="124"/>
      <c r="B193" s="56"/>
      <c r="C193" s="56"/>
      <c r="D193" s="124"/>
      <c r="E193" s="124"/>
      <c r="F193" s="124"/>
      <c r="G193" s="124"/>
    </row>
    <row r="194" spans="1:7" ht="12.75">
      <c r="A194" s="124"/>
      <c r="B194" s="56"/>
      <c r="C194" s="56"/>
      <c r="D194" s="124"/>
      <c r="E194" s="124"/>
      <c r="F194" s="124"/>
      <c r="G194" s="124"/>
    </row>
    <row r="195" spans="1:7" ht="12.75">
      <c r="A195" s="124"/>
      <c r="B195" s="56"/>
      <c r="C195" s="56"/>
      <c r="D195" s="124"/>
      <c r="E195" s="124"/>
      <c r="F195" s="124"/>
      <c r="G195" s="124"/>
    </row>
    <row r="196" spans="1:7" ht="12.75">
      <c r="A196" s="124"/>
      <c r="B196" s="56"/>
      <c r="C196" s="56"/>
      <c r="D196" s="124"/>
      <c r="E196" s="124"/>
      <c r="F196" s="124"/>
      <c r="G196" s="124"/>
    </row>
    <row r="197" spans="1:7" ht="12.75">
      <c r="A197" s="124"/>
      <c r="B197" s="56"/>
      <c r="C197" s="56"/>
      <c r="D197" s="124"/>
      <c r="E197" s="124"/>
      <c r="F197" s="124"/>
      <c r="G197" s="124"/>
    </row>
    <row r="198" spans="1:7" ht="12.75">
      <c r="A198" s="124"/>
      <c r="B198" s="56"/>
      <c r="C198" s="56"/>
      <c r="D198" s="124"/>
      <c r="E198" s="124"/>
      <c r="F198" s="124"/>
      <c r="G198" s="124"/>
    </row>
    <row r="199" spans="1:7" ht="12.75">
      <c r="A199" s="124"/>
      <c r="B199" s="56"/>
      <c r="C199" s="56"/>
      <c r="D199" s="124"/>
      <c r="E199" s="124"/>
      <c r="F199" s="124"/>
      <c r="G199" s="124"/>
    </row>
    <row r="200" spans="1:7" ht="12.75">
      <c r="A200" s="124"/>
      <c r="B200" s="56"/>
      <c r="C200" s="56"/>
      <c r="D200" s="124"/>
      <c r="E200" s="124"/>
      <c r="F200" s="124"/>
      <c r="G200" s="124"/>
    </row>
    <row r="201" spans="1:7" ht="12.75">
      <c r="A201" s="124"/>
      <c r="B201" s="56"/>
      <c r="C201" s="56"/>
      <c r="D201" s="124"/>
      <c r="E201" s="124"/>
      <c r="F201" s="124"/>
      <c r="G201" s="124"/>
    </row>
    <row r="202" spans="1:7" ht="12.75">
      <c r="A202" s="124"/>
      <c r="B202" s="56"/>
      <c r="C202" s="56"/>
      <c r="D202" s="124"/>
      <c r="E202" s="124"/>
      <c r="F202" s="124"/>
      <c r="G202" s="124"/>
    </row>
    <row r="203" spans="1:7" ht="12.75">
      <c r="A203" s="124"/>
      <c r="B203" s="56"/>
      <c r="C203" s="56"/>
      <c r="D203" s="124"/>
      <c r="E203" s="124"/>
      <c r="F203" s="124"/>
      <c r="G203" s="124"/>
    </row>
    <row r="204" spans="1:7" ht="12.75">
      <c r="A204" s="124"/>
      <c r="B204" s="56"/>
      <c r="C204" s="56"/>
      <c r="D204" s="124"/>
      <c r="E204" s="124"/>
      <c r="F204" s="124"/>
      <c r="G204" s="124"/>
    </row>
    <row r="205" spans="1:7" ht="12.75">
      <c r="A205" s="124"/>
      <c r="B205" s="56"/>
      <c r="C205" s="56"/>
      <c r="D205" s="124"/>
      <c r="E205" s="124"/>
      <c r="F205" s="124"/>
      <c r="G205" s="124"/>
    </row>
    <row r="206" spans="1:7" ht="12.75">
      <c r="A206" s="124"/>
      <c r="B206" s="124"/>
      <c r="C206" s="56"/>
      <c r="D206" s="124"/>
      <c r="E206" s="124"/>
      <c r="F206" s="124"/>
      <c r="G206" s="124"/>
    </row>
    <row r="207" spans="1:7" ht="12.75">
      <c r="A207" s="124"/>
      <c r="B207" s="124"/>
      <c r="C207" s="56"/>
      <c r="D207" s="124"/>
      <c r="E207" s="124"/>
      <c r="F207" s="124"/>
      <c r="G207" s="124"/>
    </row>
    <row r="208" spans="1:7" ht="12.75">
      <c r="A208" s="124"/>
      <c r="B208" s="124"/>
      <c r="C208" s="124"/>
      <c r="D208" s="124"/>
      <c r="E208" s="124"/>
      <c r="F208" s="124"/>
      <c r="G208" s="124"/>
    </row>
    <row r="209" spans="1:7" ht="12.75">
      <c r="A209" s="124"/>
      <c r="B209" s="124"/>
      <c r="C209" s="124"/>
      <c r="D209" s="124"/>
      <c r="E209" s="124"/>
      <c r="F209" s="124"/>
      <c r="G209" s="124"/>
    </row>
    <row r="210" spans="1:7" ht="12.75">
      <c r="A210" s="124"/>
      <c r="B210" s="124"/>
      <c r="C210" s="124"/>
      <c r="D210" s="124"/>
      <c r="E210" s="124"/>
      <c r="F210" s="124"/>
      <c r="G210" s="124"/>
    </row>
  </sheetData>
  <sheetProtection/>
  <hyperlinks>
    <hyperlink ref="B5" r:id="rId1" display="jscott@hchydro.ca"/>
  </hyperlinks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58" r:id="rId2"/>
  <headerFooter alignWithMargins="0">
    <oddFooter>&amp;L&amp;9Haldimand County Hydro Inc.
Page &amp;P of &amp;N&amp;R&amp;"Arial,Bold"&amp;F
&amp;A</oddFooter>
  </headerFooter>
  <rowBreaks count="1" manualBreakCount="1">
    <brk id="8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="60" zoomScaleNormal="75" zoomScalePageLayoutView="0" workbookViewId="0" topLeftCell="A1">
      <selection activeCell="J36" sqref="J36"/>
    </sheetView>
  </sheetViews>
  <sheetFormatPr defaultColWidth="9.140625" defaultRowHeight="12.75"/>
  <cols>
    <col min="1" max="1" width="27.7109375" style="0" customWidth="1"/>
    <col min="2" max="2" width="18.71093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22" t="str">
        <f>'1. Dec. 31, 2002 Reg. Assets'!B3</f>
        <v>HALDIMAND COUNTY HYDRO INC.</v>
      </c>
      <c r="E1" s="32"/>
      <c r="F1" s="11" t="s">
        <v>307</v>
      </c>
    </row>
    <row r="2" spans="1:6" ht="15.75">
      <c r="A2" s="32"/>
      <c r="B2" s="32"/>
      <c r="C2" s="32"/>
      <c r="D2" s="122" t="s">
        <v>164</v>
      </c>
      <c r="E2" s="32"/>
      <c r="F2" s="11" t="s">
        <v>308</v>
      </c>
    </row>
    <row r="3" spans="1:5" ht="15.75">
      <c r="A3" s="99"/>
      <c r="D3" s="187" t="s">
        <v>169</v>
      </c>
      <c r="E3" s="99"/>
    </row>
    <row r="4" spans="1:5" ht="15.75">
      <c r="A4" s="99"/>
      <c r="D4" s="32"/>
      <c r="E4" s="99"/>
    </row>
    <row r="5" spans="1:5" ht="15.75">
      <c r="A5" s="112" t="s">
        <v>262</v>
      </c>
      <c r="D5" s="32"/>
      <c r="E5" s="99"/>
    </row>
    <row r="6" spans="1:5" ht="15.75">
      <c r="A6" s="87" t="s">
        <v>171</v>
      </c>
      <c r="B6" s="32"/>
      <c r="C6" s="32"/>
      <c r="D6" s="32"/>
      <c r="E6" s="32"/>
    </row>
    <row r="7" spans="1:5" ht="15.75">
      <c r="A7" s="87"/>
      <c r="B7" s="32"/>
      <c r="C7" s="32"/>
      <c r="D7" s="32"/>
      <c r="E7" s="32"/>
    </row>
    <row r="8" spans="1:7" ht="15.75">
      <c r="A8" s="53" t="s">
        <v>6</v>
      </c>
      <c r="B8" s="116"/>
      <c r="C8" s="117"/>
      <c r="D8" s="28"/>
      <c r="E8" s="118"/>
      <c r="G8" s="14"/>
    </row>
    <row r="9" spans="1:7" ht="15">
      <c r="A9" s="32"/>
      <c r="B9" s="118"/>
      <c r="C9" s="118"/>
      <c r="D9" s="119"/>
      <c r="E9" s="118"/>
      <c r="F9" s="14"/>
      <c r="G9" s="14"/>
    </row>
    <row r="10" spans="1:8" ht="15">
      <c r="A10" s="32"/>
      <c r="B10" s="120"/>
      <c r="C10" s="119" t="s">
        <v>80</v>
      </c>
      <c r="E10" s="121" t="s">
        <v>82</v>
      </c>
      <c r="F10" s="17">
        <f>'9. Service Charge Adj.'!E22</f>
        <v>11.66</v>
      </c>
      <c r="G10" s="20"/>
      <c r="H10" s="20"/>
    </row>
    <row r="11" spans="1:7" ht="15">
      <c r="A11" s="32"/>
      <c r="B11" s="118"/>
      <c r="C11" s="119" t="s">
        <v>81</v>
      </c>
      <c r="E11" s="121" t="s">
        <v>83</v>
      </c>
      <c r="F11" s="14">
        <f>'9. Service Charge Adj.'!D48</f>
        <v>0.017263267453483316</v>
      </c>
      <c r="G11" s="14"/>
    </row>
    <row r="12" spans="1:8" ht="15">
      <c r="A12" s="32"/>
      <c r="B12" s="120"/>
      <c r="C12" s="119"/>
      <c r="E12" s="121"/>
      <c r="F12" s="14"/>
      <c r="G12" s="70"/>
      <c r="H12" s="20"/>
    </row>
    <row r="13" spans="1:7" ht="15">
      <c r="A13" s="32"/>
      <c r="B13" s="118"/>
      <c r="C13" s="118"/>
      <c r="D13" s="118"/>
      <c r="E13" s="118"/>
      <c r="F13" s="14"/>
      <c r="G13" s="14"/>
    </row>
    <row r="14" spans="1:7" ht="15.75">
      <c r="A14" s="53" t="s">
        <v>84</v>
      </c>
      <c r="B14" s="116"/>
      <c r="C14" s="117"/>
      <c r="D14" s="118"/>
      <c r="E14" s="118"/>
      <c r="F14" s="14"/>
      <c r="G14" s="14"/>
    </row>
    <row r="15" spans="1:7" ht="15">
      <c r="A15" s="32"/>
      <c r="B15" s="118"/>
      <c r="C15" s="118"/>
      <c r="D15" s="118"/>
      <c r="E15" s="118"/>
      <c r="F15" s="14"/>
      <c r="G15" s="14"/>
    </row>
    <row r="16" spans="1:7" ht="15">
      <c r="A16" s="32"/>
      <c r="B16" s="120"/>
      <c r="C16" s="119" t="s">
        <v>80</v>
      </c>
      <c r="E16" s="121" t="s">
        <v>82</v>
      </c>
      <c r="F16" s="17">
        <f>'9. Service Charge Adj.'!E22</f>
        <v>11.66</v>
      </c>
      <c r="G16" s="14"/>
    </row>
    <row r="17" spans="1:7" ht="15">
      <c r="A17" s="32"/>
      <c r="B17" s="118"/>
      <c r="C17" s="119" t="s">
        <v>81</v>
      </c>
      <c r="E17" s="121" t="s">
        <v>83</v>
      </c>
      <c r="F17" s="14">
        <f>'9. Service Charge Adj.'!D58</f>
        <v>0.0031232001575331046</v>
      </c>
      <c r="G17" s="14"/>
    </row>
    <row r="18" spans="1:7" ht="15">
      <c r="A18" s="32"/>
      <c r="B18" s="120"/>
      <c r="C18" s="118"/>
      <c r="D18" s="118"/>
      <c r="E18" s="118"/>
      <c r="F18" s="14"/>
      <c r="G18" s="14"/>
    </row>
    <row r="19" spans="1:7" ht="15">
      <c r="A19" s="32"/>
      <c r="B19" s="118"/>
      <c r="C19" s="118"/>
      <c r="D19" s="119"/>
      <c r="E19" s="118"/>
      <c r="F19" s="14"/>
      <c r="G19" s="14"/>
    </row>
    <row r="20" spans="1:7" ht="15.75">
      <c r="A20" s="53" t="s">
        <v>9</v>
      </c>
      <c r="B20" s="116"/>
      <c r="C20" s="117"/>
      <c r="D20" s="119"/>
      <c r="E20" s="118"/>
      <c r="F20" s="14"/>
      <c r="G20" s="14"/>
    </row>
    <row r="21" spans="1:7" ht="15">
      <c r="A21" s="32"/>
      <c r="B21" s="118"/>
      <c r="C21" s="118"/>
      <c r="D21" s="119"/>
      <c r="E21" s="118"/>
      <c r="F21" s="14"/>
      <c r="G21" s="14"/>
    </row>
    <row r="22" spans="1:8" ht="15">
      <c r="A22" s="32"/>
      <c r="B22" s="120"/>
      <c r="C22" s="119" t="s">
        <v>80</v>
      </c>
      <c r="E22" s="121" t="s">
        <v>82</v>
      </c>
      <c r="F22" s="17">
        <f>'9. Service Charge Adj.'!E23</f>
        <v>15.79</v>
      </c>
      <c r="G22" s="21"/>
      <c r="H22" s="20"/>
    </row>
    <row r="23" spans="1:7" ht="15">
      <c r="A23" s="32"/>
      <c r="B23" s="118"/>
      <c r="C23" s="119" t="s">
        <v>81</v>
      </c>
      <c r="E23" s="121" t="s">
        <v>83</v>
      </c>
      <c r="F23" s="14">
        <f>'9. Service Charge Adj.'!D68</f>
        <v>0.016787385493347646</v>
      </c>
      <c r="G23" s="21"/>
    </row>
    <row r="24" spans="1:8" ht="15">
      <c r="A24" s="32"/>
      <c r="B24" s="120"/>
      <c r="C24" s="119"/>
      <c r="E24" s="121"/>
      <c r="F24" s="14"/>
      <c r="G24" s="21"/>
      <c r="H24" s="20"/>
    </row>
    <row r="25" spans="1:7" ht="15">
      <c r="A25" s="32"/>
      <c r="B25" s="118"/>
      <c r="C25" s="118"/>
      <c r="D25" s="119"/>
      <c r="E25" s="118"/>
      <c r="F25" s="14"/>
      <c r="G25" s="14"/>
    </row>
    <row r="26" spans="1:7" ht="15.75">
      <c r="A26" s="53" t="s">
        <v>85</v>
      </c>
      <c r="B26" s="116"/>
      <c r="C26" s="117"/>
      <c r="D26" s="119"/>
      <c r="E26" s="118"/>
      <c r="F26" s="14"/>
      <c r="G26" s="14"/>
    </row>
    <row r="27" spans="1:7" ht="15">
      <c r="A27" s="32"/>
      <c r="B27" s="118"/>
      <c r="C27" s="118"/>
      <c r="D27" s="119"/>
      <c r="E27" s="118"/>
      <c r="F27" s="14"/>
      <c r="G27" s="14"/>
    </row>
    <row r="28" spans="1:7" ht="15">
      <c r="A28" s="32"/>
      <c r="B28" s="120"/>
      <c r="C28" s="119" t="s">
        <v>80</v>
      </c>
      <c r="E28" s="121" t="s">
        <v>82</v>
      </c>
      <c r="F28" s="17">
        <f>'9. Service Charge Adj.'!E24</f>
        <v>29.5</v>
      </c>
      <c r="G28" s="14"/>
    </row>
    <row r="29" spans="1:7" ht="15">
      <c r="A29" s="32"/>
      <c r="B29" s="118"/>
      <c r="C29" s="119" t="s">
        <v>81</v>
      </c>
      <c r="E29" s="121" t="s">
        <v>86</v>
      </c>
      <c r="F29" s="14">
        <f>'9. Service Charge Adj.'!D78</f>
        <v>5.35093295018654</v>
      </c>
      <c r="G29" s="14"/>
    </row>
    <row r="30" spans="1:7" ht="15">
      <c r="A30" s="32"/>
      <c r="B30" s="120"/>
      <c r="C30" s="119"/>
      <c r="E30" s="121"/>
      <c r="F30" s="14"/>
      <c r="G30" s="14"/>
    </row>
    <row r="31" spans="1:7" ht="15">
      <c r="A31" s="32"/>
      <c r="B31" s="118"/>
      <c r="C31" s="118"/>
      <c r="D31" s="119"/>
      <c r="E31" s="118"/>
      <c r="F31" s="14"/>
      <c r="G31" s="14"/>
    </row>
    <row r="32" spans="1:7" ht="15.75">
      <c r="A32" s="53" t="s">
        <v>87</v>
      </c>
      <c r="B32" s="118"/>
      <c r="C32" s="118"/>
      <c r="D32" s="119"/>
      <c r="E32" s="118"/>
      <c r="F32" s="14"/>
      <c r="G32" s="14"/>
    </row>
    <row r="33" spans="2:7" ht="15">
      <c r="B33" s="116"/>
      <c r="C33" s="117"/>
      <c r="D33" s="119"/>
      <c r="E33" s="118"/>
      <c r="F33" s="14"/>
      <c r="G33" s="14"/>
    </row>
    <row r="34" spans="1:7" ht="15.75">
      <c r="A34" s="28"/>
      <c r="B34" s="118"/>
      <c r="C34" s="119" t="s">
        <v>80</v>
      </c>
      <c r="E34" s="121" t="s">
        <v>82</v>
      </c>
      <c r="F34" s="17">
        <f>'9. Service Charge Adj.'!E25</f>
        <v>9.24</v>
      </c>
      <c r="G34" s="14"/>
    </row>
    <row r="35" spans="1:7" ht="15">
      <c r="A35" s="32"/>
      <c r="B35" s="120"/>
      <c r="C35" s="119" t="s">
        <v>81</v>
      </c>
      <c r="E35" s="121" t="s">
        <v>86</v>
      </c>
      <c r="F35" s="14">
        <f>'9. Service Charge Adj.'!D88</f>
        <v>1.648386072799019</v>
      </c>
      <c r="G35" s="14"/>
    </row>
    <row r="36" spans="1:7" ht="15">
      <c r="A36" s="32"/>
      <c r="B36" s="120"/>
      <c r="C36" s="119"/>
      <c r="E36" s="121"/>
      <c r="F36" s="14"/>
      <c r="G36" s="14"/>
    </row>
    <row r="37" spans="1:7" ht="15">
      <c r="A37" s="32"/>
      <c r="B37" s="118"/>
      <c r="C37" s="118"/>
      <c r="D37" s="188"/>
      <c r="E37" s="118"/>
      <c r="F37" s="14"/>
      <c r="G37" s="14"/>
    </row>
    <row r="38" spans="1:7" ht="15">
      <c r="A38" s="32"/>
      <c r="B38" s="118"/>
      <c r="C38" s="118"/>
      <c r="D38" s="119"/>
      <c r="E38" s="118"/>
      <c r="F38" s="14"/>
      <c r="G38" s="14"/>
    </row>
    <row r="39" spans="1:7" ht="15.75">
      <c r="A39" s="53" t="s">
        <v>88</v>
      </c>
      <c r="B39" s="120"/>
      <c r="C39" s="118"/>
      <c r="D39" s="119"/>
      <c r="E39" s="118"/>
      <c r="F39" s="14"/>
      <c r="G39" s="14"/>
    </row>
    <row r="40" spans="1:7" ht="15">
      <c r="A40" s="32"/>
      <c r="B40" s="118"/>
      <c r="C40" s="118"/>
      <c r="D40" s="119"/>
      <c r="E40" s="118"/>
      <c r="F40" s="14"/>
      <c r="G40" s="14"/>
    </row>
    <row r="41" spans="1:7" ht="15">
      <c r="A41" s="32"/>
      <c r="B41" s="120"/>
      <c r="C41" s="119" t="s">
        <v>80</v>
      </c>
      <c r="E41" s="121" t="s">
        <v>82</v>
      </c>
      <c r="F41" s="17">
        <f>'9. Service Charge Adj.'!E29</f>
        <v>1.64</v>
      </c>
      <c r="G41" s="14"/>
    </row>
    <row r="42" spans="1:7" ht="15">
      <c r="A42" s="32"/>
      <c r="B42" s="118"/>
      <c r="C42" s="119" t="s">
        <v>81</v>
      </c>
      <c r="E42" s="121" t="s">
        <v>86</v>
      </c>
      <c r="F42" s="14">
        <f>'9. Service Charge Adj.'!D98</f>
        <v>1.807162226666946</v>
      </c>
      <c r="G42" s="14"/>
    </row>
    <row r="43" spans="1:7" ht="15">
      <c r="A43" s="32"/>
      <c r="B43" s="118"/>
      <c r="C43" s="119"/>
      <c r="E43" s="121"/>
      <c r="F43" s="14"/>
      <c r="G43" s="14"/>
    </row>
    <row r="44" spans="1:7" ht="15.75">
      <c r="A44" s="28"/>
      <c r="B44" s="118"/>
      <c r="C44" s="118"/>
      <c r="D44" s="119"/>
      <c r="E44" s="118"/>
      <c r="F44" s="14"/>
      <c r="G44" s="14"/>
    </row>
    <row r="45" spans="1:7" ht="15.75">
      <c r="A45" s="53" t="s">
        <v>89</v>
      </c>
      <c r="B45" s="120"/>
      <c r="C45" s="118"/>
      <c r="D45" s="119"/>
      <c r="E45" s="118"/>
      <c r="F45" s="14"/>
      <c r="G45" s="14"/>
    </row>
    <row r="46" spans="1:7" ht="15">
      <c r="A46" s="32"/>
      <c r="B46" s="118"/>
      <c r="C46" s="118"/>
      <c r="D46" s="119"/>
      <c r="E46" s="118"/>
      <c r="F46" s="14"/>
      <c r="G46" s="14"/>
    </row>
    <row r="47" spans="1:7" ht="12" customHeight="1">
      <c r="A47" s="32"/>
      <c r="B47" s="120"/>
      <c r="C47" s="119" t="s">
        <v>80</v>
      </c>
      <c r="E47" s="121" t="s">
        <v>82</v>
      </c>
      <c r="F47" s="17">
        <f>'9. Service Charge Adj.'!E30</f>
        <v>1.18</v>
      </c>
      <c r="G47" s="14"/>
    </row>
    <row r="48" spans="1:7" ht="14.25" customHeight="1">
      <c r="A48" s="32"/>
      <c r="B48" s="118"/>
      <c r="C48" s="119" t="s">
        <v>81</v>
      </c>
      <c r="E48" s="121" t="s">
        <v>86</v>
      </c>
      <c r="F48" s="14">
        <f>'9. Service Charge Adj.'!D108</f>
        <v>2.705519059138783</v>
      </c>
      <c r="G48" s="14"/>
    </row>
    <row r="49" spans="1:7" ht="14.25" customHeight="1">
      <c r="A49" s="32"/>
      <c r="B49" s="118"/>
      <c r="C49" s="119"/>
      <c r="E49" s="121"/>
      <c r="F49" s="14"/>
      <c r="G49" s="14"/>
    </row>
    <row r="50" spans="1:7" ht="14.25" customHeight="1">
      <c r="A50" s="32"/>
      <c r="B50" s="118"/>
      <c r="C50" s="119"/>
      <c r="E50" s="121"/>
      <c r="F50" s="14"/>
      <c r="G50" s="14"/>
    </row>
    <row r="51" spans="1:7" ht="14.25" customHeight="1">
      <c r="A51" s="214" t="s">
        <v>302</v>
      </c>
      <c r="B51" s="116"/>
      <c r="C51" s="117"/>
      <c r="D51" s="28"/>
      <c r="E51" s="118"/>
      <c r="G51" s="14"/>
    </row>
    <row r="52" spans="1:7" ht="15">
      <c r="A52" s="269" t="s">
        <v>306</v>
      </c>
      <c r="B52" s="118"/>
      <c r="C52" s="118"/>
      <c r="D52" s="119"/>
      <c r="E52" s="118"/>
      <c r="F52" s="14"/>
      <c r="G52" s="14"/>
    </row>
    <row r="53" spans="1:7" ht="15">
      <c r="A53" s="269"/>
      <c r="B53" s="120"/>
      <c r="C53" s="119" t="s">
        <v>80</v>
      </c>
      <c r="E53" s="121" t="s">
        <v>82</v>
      </c>
      <c r="F53" s="17">
        <f>'9. Service Charge Adj.'!E31</f>
        <v>15.79</v>
      </c>
      <c r="G53" s="14"/>
    </row>
    <row r="54" spans="1:7" ht="15">
      <c r="A54" s="269"/>
      <c r="B54" s="118"/>
      <c r="C54" s="119" t="s">
        <v>81</v>
      </c>
      <c r="E54" s="121" t="s">
        <v>83</v>
      </c>
      <c r="F54" s="89">
        <f>F23</f>
        <v>0.016787385493347646</v>
      </c>
      <c r="G54" s="14"/>
    </row>
    <row r="55" spans="1:7" ht="15">
      <c r="A55" s="269"/>
      <c r="B55" s="118"/>
      <c r="C55" s="119"/>
      <c r="E55" s="121"/>
      <c r="F55" s="89"/>
      <c r="G55" s="14"/>
    </row>
    <row r="56" spans="1:7" ht="15">
      <c r="A56" s="269"/>
      <c r="B56" s="118"/>
      <c r="C56" s="119"/>
      <c r="E56" s="121"/>
      <c r="F56" s="89"/>
      <c r="G56" s="14"/>
    </row>
    <row r="57" spans="1:7" ht="15.75">
      <c r="A57" s="32"/>
      <c r="B57" s="118"/>
      <c r="C57" s="118"/>
      <c r="D57" s="122" t="str">
        <f>D1</f>
        <v>HALDIMAND COUNTY HYDRO INC.</v>
      </c>
      <c r="E57" s="118"/>
      <c r="F57" s="11" t="s">
        <v>307</v>
      </c>
      <c r="G57" s="14"/>
    </row>
    <row r="58" spans="1:7" ht="15.75">
      <c r="A58" s="32"/>
      <c r="B58" s="118"/>
      <c r="C58" s="118"/>
      <c r="D58" s="122" t="s">
        <v>164</v>
      </c>
      <c r="E58" s="118"/>
      <c r="F58" s="11" t="s">
        <v>308</v>
      </c>
      <c r="G58" s="14"/>
    </row>
    <row r="59" spans="1:7" ht="15">
      <c r="A59" s="32"/>
      <c r="B59" s="118"/>
      <c r="C59" s="118"/>
      <c r="D59" s="187" t="s">
        <v>169</v>
      </c>
      <c r="E59" s="118"/>
      <c r="F59" s="14"/>
      <c r="G59" s="14"/>
    </row>
    <row r="60" spans="1:7" ht="15">
      <c r="A60" s="32"/>
      <c r="B60" s="118"/>
      <c r="C60" s="118"/>
      <c r="D60" s="188" t="s">
        <v>170</v>
      </c>
      <c r="E60" s="118"/>
      <c r="F60" s="14"/>
      <c r="G60" s="14"/>
    </row>
    <row r="61" spans="1:7" ht="15">
      <c r="A61" s="269"/>
      <c r="B61" s="120"/>
      <c r="C61" s="119"/>
      <c r="E61" s="121"/>
      <c r="F61" s="14"/>
      <c r="G61" s="14"/>
    </row>
    <row r="62" spans="1:7" ht="15">
      <c r="A62" s="269"/>
      <c r="B62" s="118"/>
      <c r="C62" s="118"/>
      <c r="D62" s="118"/>
      <c r="E62" s="118"/>
      <c r="F62" s="14"/>
      <c r="G62" s="14"/>
    </row>
    <row r="63" spans="1:7" ht="15.75">
      <c r="A63" s="214" t="s">
        <v>277</v>
      </c>
      <c r="B63" s="116"/>
      <c r="C63" s="117"/>
      <c r="D63" s="118"/>
      <c r="E63" s="118"/>
      <c r="F63" s="14"/>
      <c r="G63" s="14"/>
    </row>
    <row r="64" spans="1:7" ht="15">
      <c r="A64" s="269"/>
      <c r="B64" s="118"/>
      <c r="C64" s="118"/>
      <c r="D64" s="118"/>
      <c r="E64" s="118"/>
      <c r="F64" s="14"/>
      <c r="G64" s="14"/>
    </row>
    <row r="65" spans="1:7" ht="15">
      <c r="A65" s="269"/>
      <c r="B65" s="120"/>
      <c r="C65" s="119" t="s">
        <v>80</v>
      </c>
      <c r="E65" s="121" t="s">
        <v>82</v>
      </c>
      <c r="F65" s="17">
        <f>'9. Service Charge Adj.'!E32</f>
        <v>13.31</v>
      </c>
      <c r="G65" s="14"/>
    </row>
    <row r="66" spans="1:7" ht="15">
      <c r="A66" s="269"/>
      <c r="B66" s="118"/>
      <c r="C66" s="119" t="s">
        <v>81</v>
      </c>
      <c r="E66" s="121" t="s">
        <v>83</v>
      </c>
      <c r="F66" s="14">
        <f>'9. Service Charge Adj.'!D128</f>
        <v>0.01926605725942607</v>
      </c>
      <c r="G66" s="14"/>
    </row>
    <row r="67" spans="1:7" ht="15">
      <c r="A67" s="269"/>
      <c r="B67" s="120"/>
      <c r="C67" s="118"/>
      <c r="D67" s="118"/>
      <c r="E67" s="118"/>
      <c r="F67" s="14"/>
      <c r="G67" s="14"/>
    </row>
    <row r="68" spans="1:7" ht="15">
      <c r="A68" s="269"/>
      <c r="B68" s="118"/>
      <c r="C68" s="118"/>
      <c r="D68" s="119"/>
      <c r="E68" s="118"/>
      <c r="F68" s="14"/>
      <c r="G68" s="14"/>
    </row>
    <row r="69" spans="1:7" ht="15.75">
      <c r="A69" s="214" t="s">
        <v>278</v>
      </c>
      <c r="B69" s="116"/>
      <c r="C69" s="117"/>
      <c r="D69" s="119"/>
      <c r="E69" s="118"/>
      <c r="F69" s="14"/>
      <c r="G69" s="14"/>
    </row>
    <row r="70" spans="1:7" ht="15">
      <c r="A70" s="269"/>
      <c r="B70" s="118"/>
      <c r="C70" s="118"/>
      <c r="D70" s="119"/>
      <c r="E70" s="118"/>
      <c r="F70" s="14"/>
      <c r="G70" s="14"/>
    </row>
    <row r="71" spans="1:7" ht="15">
      <c r="A71" s="269"/>
      <c r="B71" s="120"/>
      <c r="C71" s="119" t="s">
        <v>80</v>
      </c>
      <c r="E71" s="121" t="s">
        <v>82</v>
      </c>
      <c r="F71" s="17">
        <f>'9. Service Charge Adj.'!E33</f>
        <v>17.02</v>
      </c>
      <c r="G71" s="14"/>
    </row>
    <row r="72" spans="1:7" ht="15">
      <c r="A72" s="269"/>
      <c r="B72" s="118"/>
      <c r="C72" s="119" t="s">
        <v>81</v>
      </c>
      <c r="E72" s="121" t="s">
        <v>83</v>
      </c>
      <c r="F72" s="14">
        <f>'9. Service Charge Adj.'!D138</f>
        <v>0.01516938307993379</v>
      </c>
      <c r="G72" s="14"/>
    </row>
    <row r="73" spans="1:7" ht="15">
      <c r="A73" s="269"/>
      <c r="B73" s="120"/>
      <c r="C73" s="119"/>
      <c r="E73" s="121"/>
      <c r="F73" s="14"/>
      <c r="G73" s="14"/>
    </row>
    <row r="74" spans="1:7" ht="15">
      <c r="A74" s="269"/>
      <c r="B74" s="118"/>
      <c r="C74" s="118"/>
      <c r="D74" s="119"/>
      <c r="E74" s="118"/>
      <c r="F74" s="14"/>
      <c r="G74" s="14"/>
    </row>
    <row r="75" spans="1:7" ht="15.75">
      <c r="A75" s="214" t="s">
        <v>279</v>
      </c>
      <c r="B75" s="116"/>
      <c r="C75" s="117"/>
      <c r="D75" s="119"/>
      <c r="E75" s="118"/>
      <c r="F75" s="14"/>
      <c r="G75" s="14"/>
    </row>
    <row r="76" spans="1:7" ht="15">
      <c r="A76" s="269"/>
      <c r="B76" s="118"/>
      <c r="C76" s="118"/>
      <c r="D76" s="119"/>
      <c r="E76" s="118"/>
      <c r="F76" s="14"/>
      <c r="G76" s="14"/>
    </row>
    <row r="77" spans="1:7" ht="15">
      <c r="A77" s="269"/>
      <c r="B77" s="120"/>
      <c r="C77" s="119" t="s">
        <v>80</v>
      </c>
      <c r="E77" s="121" t="s">
        <v>82</v>
      </c>
      <c r="F77" s="17">
        <f>'9. Service Charge Adj.'!E34</f>
        <v>29.99</v>
      </c>
      <c r="G77" s="14"/>
    </row>
    <row r="78" spans="1:7" ht="15">
      <c r="A78" s="269"/>
      <c r="B78" s="118"/>
      <c r="C78" s="119" t="s">
        <v>81</v>
      </c>
      <c r="E78" s="121" t="s">
        <v>86</v>
      </c>
      <c r="F78" s="14">
        <f>'9. Service Charge Adj.'!D148</f>
        <v>5.533049579480832</v>
      </c>
      <c r="G78" s="14"/>
    </row>
    <row r="79" spans="1:7" ht="15">
      <c r="A79" s="32"/>
      <c r="B79" s="118"/>
      <c r="C79" s="118"/>
      <c r="D79" s="119"/>
      <c r="E79" s="118"/>
      <c r="F79" s="14"/>
      <c r="G79" s="14"/>
    </row>
    <row r="80" spans="1:7" ht="15">
      <c r="A80" s="32"/>
      <c r="B80" s="118"/>
      <c r="C80" s="118"/>
      <c r="D80" s="119"/>
      <c r="E80" s="118"/>
      <c r="F80" s="14"/>
      <c r="G80" s="14"/>
    </row>
    <row r="81" spans="1:7" ht="15">
      <c r="A81" s="32"/>
      <c r="B81" s="118"/>
      <c r="C81" s="118"/>
      <c r="D81" s="118"/>
      <c r="E81" s="118"/>
      <c r="F81" s="14"/>
      <c r="G81" s="14"/>
    </row>
    <row r="82" spans="1:7" ht="18">
      <c r="A82" s="88" t="s">
        <v>165</v>
      </c>
      <c r="B82" s="118"/>
      <c r="C82" s="118"/>
      <c r="D82" s="119"/>
      <c r="E82" s="118"/>
      <c r="F82" s="14"/>
      <c r="G82" s="14"/>
    </row>
    <row r="83" spans="2:7" ht="15">
      <c r="B83" s="120"/>
      <c r="C83" s="118"/>
      <c r="D83" s="119"/>
      <c r="E83" s="118"/>
      <c r="F83" s="14"/>
      <c r="G83" s="14"/>
    </row>
    <row r="84" spans="1:6" ht="15" customHeight="1">
      <c r="A84" t="s">
        <v>166</v>
      </c>
      <c r="B84" s="118"/>
      <c r="C84" s="118"/>
      <c r="D84" s="119"/>
      <c r="E84" s="118"/>
      <c r="F84" s="14"/>
    </row>
    <row r="85" spans="1:6" ht="15">
      <c r="A85" s="32"/>
      <c r="B85" s="120"/>
      <c r="C85" s="118"/>
      <c r="D85" s="119"/>
      <c r="E85" s="118"/>
      <c r="F85" s="14"/>
    </row>
    <row r="86" spans="1:6" ht="15">
      <c r="A86" s="258" t="s">
        <v>288</v>
      </c>
      <c r="B86" s="5"/>
      <c r="D86" s="119"/>
      <c r="E86" s="118"/>
      <c r="F86" s="14"/>
    </row>
    <row r="87" spans="1:6" ht="12.75">
      <c r="A87" s="259" t="s">
        <v>289</v>
      </c>
      <c r="B87" s="5"/>
      <c r="E87" s="10">
        <v>8.8</v>
      </c>
      <c r="F87" s="14"/>
    </row>
    <row r="88" spans="1:6" ht="12.75">
      <c r="A88" s="259" t="s">
        <v>290</v>
      </c>
      <c r="B88" s="5"/>
      <c r="E88" s="10">
        <v>10.5</v>
      </c>
      <c r="F88" s="14"/>
    </row>
    <row r="89" spans="1:6" ht="12.75">
      <c r="A89" s="260"/>
      <c r="B89" s="5"/>
      <c r="E89" s="24"/>
      <c r="F89" s="14"/>
    </row>
    <row r="90" spans="1:6" ht="12.75">
      <c r="A90" s="260" t="s">
        <v>291</v>
      </c>
      <c r="B90" s="5"/>
      <c r="E90" s="24"/>
      <c r="F90" s="14"/>
    </row>
    <row r="91" spans="1:6" ht="12.75">
      <c r="A91" s="290" t="s">
        <v>297</v>
      </c>
      <c r="B91" s="291"/>
      <c r="D91" s="5" t="s">
        <v>82</v>
      </c>
      <c r="E91" s="262">
        <v>0.015</v>
      </c>
      <c r="F91" s="14"/>
    </row>
    <row r="92" spans="1:5" ht="12.75">
      <c r="A92" s="292"/>
      <c r="B92" s="291"/>
      <c r="D92" s="5" t="s">
        <v>298</v>
      </c>
      <c r="E92" s="263">
        <v>0.1956</v>
      </c>
    </row>
    <row r="94" spans="1:5" ht="12.75">
      <c r="A94" s="259" t="s">
        <v>296</v>
      </c>
      <c r="B94" s="5"/>
      <c r="E94" s="10">
        <v>13</v>
      </c>
    </row>
    <row r="95" spans="1:5" ht="38.25" customHeight="1">
      <c r="A95" s="259" t="s">
        <v>16</v>
      </c>
      <c r="B95" s="18"/>
      <c r="E95" s="10">
        <v>9</v>
      </c>
    </row>
    <row r="96" spans="1:5" ht="12.75">
      <c r="A96" s="261"/>
      <c r="B96" s="5"/>
      <c r="E96" s="24"/>
    </row>
    <row r="97" spans="1:5" ht="12.75">
      <c r="A97" s="73" t="s">
        <v>304</v>
      </c>
      <c r="B97" s="5"/>
      <c r="E97" s="24"/>
    </row>
    <row r="98" spans="1:5" ht="12.75">
      <c r="A98" s="264" t="s">
        <v>300</v>
      </c>
      <c r="E98" s="10">
        <v>20</v>
      </c>
    </row>
    <row r="99" spans="1:5" ht="12.75">
      <c r="A99" s="11" t="s">
        <v>301</v>
      </c>
      <c r="E99" s="10">
        <v>50</v>
      </c>
    </row>
    <row r="102" spans="1:5" ht="12.75">
      <c r="A102" s="4" t="s">
        <v>292</v>
      </c>
      <c r="B102" s="5"/>
      <c r="E102" s="24"/>
    </row>
    <row r="103" spans="1:5" ht="12.75">
      <c r="A103" s="293" t="s">
        <v>305</v>
      </c>
      <c r="B103" s="291"/>
      <c r="D103" s="5" t="s">
        <v>295</v>
      </c>
      <c r="E103" s="10">
        <v>0.6</v>
      </c>
    </row>
    <row r="104" spans="1:2" ht="12.75">
      <c r="A104" s="73"/>
      <c r="B104" s="5"/>
    </row>
  </sheetData>
  <sheetProtection/>
  <mergeCells count="2">
    <mergeCell ref="A91:B92"/>
    <mergeCell ref="A103:B103"/>
  </mergeCells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83" r:id="rId1"/>
  <headerFooter alignWithMargins="0">
    <oddFooter>&amp;L&amp;9Haldimand County Hydro Inc.
Page &amp;P of &amp;N&amp;R&amp;"Arial,Bold"&amp;F
&amp;A</oddFooter>
  </headerFooter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5"/>
  <sheetViews>
    <sheetView view="pageBreakPreview" zoomScale="60" zoomScaleNormal="75" zoomScalePageLayoutView="0" workbookViewId="0" topLeftCell="A1">
      <selection activeCell="J36" sqref="J36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10.28125" style="0" bestFit="1" customWidth="1"/>
    <col min="5" max="5" width="12.281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1.28125" style="0" bestFit="1" customWidth="1"/>
    <col min="10" max="10" width="10.57421875" style="0" bestFit="1" customWidth="1"/>
    <col min="11" max="11" width="13.421875" style="0" bestFit="1" customWidth="1"/>
    <col min="12" max="12" width="0.85546875" style="0" customWidth="1"/>
    <col min="13" max="13" width="11.57421875" style="0" customWidth="1"/>
  </cols>
  <sheetData>
    <row r="1" spans="1:2" ht="18">
      <c r="A1" s="15" t="s">
        <v>174</v>
      </c>
      <c r="B1" s="15"/>
    </row>
    <row r="2" ht="12.75">
      <c r="A2" s="4" t="s">
        <v>188</v>
      </c>
    </row>
    <row r="3" spans="1:8" ht="18">
      <c r="A3" s="99" t="s">
        <v>0</v>
      </c>
      <c r="B3" s="1"/>
      <c r="C3" s="95" t="str">
        <f>'2. 2002 Base Rate Schedule'!B3</f>
        <v>HALDIMAND COUNTY HYDRO INC.</v>
      </c>
      <c r="D3" s="96"/>
      <c r="F3" s="99" t="s">
        <v>1</v>
      </c>
      <c r="H3" s="103" t="str">
        <f>'2. 2002 Base Rate Schedule'!F3</f>
        <v>ED-2002-0539</v>
      </c>
    </row>
    <row r="4" spans="1:8" ht="18">
      <c r="A4" s="99" t="s">
        <v>3</v>
      </c>
      <c r="B4" s="1"/>
      <c r="C4" s="95" t="str">
        <f>'2. 2002 Base Rate Schedule'!B4</f>
        <v>JACQUELINE SCOTT, Finance Manager</v>
      </c>
      <c r="D4" s="15"/>
      <c r="F4" s="99" t="s">
        <v>4</v>
      </c>
      <c r="H4" s="103" t="str">
        <f>'2. 2002 Base Rate Schedule'!F4</f>
        <v>905-765-5344</v>
      </c>
    </row>
    <row r="5" spans="1:4" ht="18">
      <c r="A5" s="28" t="s">
        <v>17</v>
      </c>
      <c r="B5" s="15"/>
      <c r="C5" s="95" t="str">
        <f>'2. 2002 Base Rate Schedule'!B5</f>
        <v>jscott@hchydro.ca</v>
      </c>
      <c r="D5" s="15"/>
    </row>
    <row r="6" spans="1:4" ht="18">
      <c r="A6" s="99" t="s">
        <v>2</v>
      </c>
      <c r="B6" s="1"/>
      <c r="C6" s="97" t="str">
        <f>'2. 2002 Base Rate Schedule'!B6</f>
        <v>003a</v>
      </c>
      <c r="D6" s="15"/>
    </row>
    <row r="7" spans="1:4" ht="18">
      <c r="A7" s="28" t="s">
        <v>18</v>
      </c>
      <c r="B7" s="15"/>
      <c r="C7" s="98">
        <f>'2. 2002 Base Rate Schedule'!B7</f>
        <v>38078</v>
      </c>
      <c r="D7" s="15"/>
    </row>
    <row r="8" ht="18">
      <c r="D8" s="15"/>
    </row>
    <row r="9" ht="14.25">
      <c r="A9" s="111" t="s">
        <v>195</v>
      </c>
    </row>
    <row r="10" ht="14.25">
      <c r="A10" s="111" t="s">
        <v>190</v>
      </c>
    </row>
    <row r="11" ht="14.25">
      <c r="A11" s="111"/>
    </row>
    <row r="12" ht="13.5" customHeight="1">
      <c r="A12" s="111"/>
    </row>
    <row r="13" spans="1:11" ht="16.5" customHeight="1">
      <c r="A13" s="71"/>
      <c r="B13" s="71"/>
      <c r="E13" s="294" t="s">
        <v>177</v>
      </c>
      <c r="F13" s="294"/>
      <c r="K13" s="72"/>
    </row>
    <row r="14" spans="1:11" ht="15.75" customHeight="1">
      <c r="A14" s="111" t="s">
        <v>268</v>
      </c>
      <c r="B14" s="73"/>
      <c r="E14" s="294" t="s">
        <v>263</v>
      </c>
      <c r="F14" s="294"/>
      <c r="K14" s="72"/>
    </row>
    <row r="15" spans="5:11" ht="15.75" customHeight="1">
      <c r="E15" s="294" t="s">
        <v>267</v>
      </c>
      <c r="F15" s="294"/>
      <c r="K15" s="72"/>
    </row>
    <row r="16" spans="1:11" ht="18">
      <c r="A16" s="88" t="s">
        <v>23</v>
      </c>
      <c r="B16" s="28"/>
      <c r="D16" s="37"/>
      <c r="E16" s="294" t="s">
        <v>264</v>
      </c>
      <c r="F16" s="294"/>
      <c r="K16" s="72"/>
    </row>
    <row r="17" spans="1:11" ht="18">
      <c r="A17" s="88"/>
      <c r="B17" s="28"/>
      <c r="D17" s="37"/>
      <c r="E17" s="294" t="s">
        <v>265</v>
      </c>
      <c r="F17" s="294"/>
      <c r="K17" s="72"/>
    </row>
    <row r="18" spans="1:11" ht="18">
      <c r="A18" s="88"/>
      <c r="B18" s="28"/>
      <c r="D18" s="37"/>
      <c r="E18" s="122"/>
      <c r="F18" s="122"/>
      <c r="K18" s="72"/>
    </row>
    <row r="19" spans="1:11" ht="15.75">
      <c r="A19" s="111" t="s">
        <v>182</v>
      </c>
      <c r="B19" s="28"/>
      <c r="D19" s="37"/>
      <c r="E19" s="122"/>
      <c r="F19" s="122"/>
      <c r="K19" s="72"/>
    </row>
    <row r="20" spans="1:11" ht="15.75">
      <c r="A20" s="111" t="s">
        <v>180</v>
      </c>
      <c r="B20" s="28"/>
      <c r="D20" s="37"/>
      <c r="E20" s="122"/>
      <c r="F20" s="122"/>
      <c r="K20" s="72"/>
    </row>
    <row r="21" spans="1:11" ht="15.75" customHeight="1">
      <c r="A21" s="111" t="s">
        <v>192</v>
      </c>
      <c r="E21" s="294"/>
      <c r="F21" s="294"/>
      <c r="K21" s="72"/>
    </row>
    <row r="22" spans="1:11" ht="15.75" customHeight="1">
      <c r="A22" s="111"/>
      <c r="E22" s="122"/>
      <c r="F22" s="122"/>
      <c r="K22" s="72"/>
    </row>
    <row r="23" spans="3:15" ht="15">
      <c r="C23" s="85" t="s">
        <v>176</v>
      </c>
      <c r="D23" s="43"/>
      <c r="E23" s="43"/>
      <c r="F23" s="43"/>
      <c r="H23" s="85" t="s">
        <v>193</v>
      </c>
      <c r="I23" s="43"/>
      <c r="J23" s="43"/>
      <c r="K23" s="79"/>
      <c r="L23" s="43"/>
      <c r="M23" s="43"/>
      <c r="N23" s="43"/>
      <c r="O23" s="37"/>
    </row>
    <row r="24" spans="6:11" ht="12.75">
      <c r="F24" s="72"/>
      <c r="K24" s="72"/>
    </row>
    <row r="25" spans="1:14" ht="15">
      <c r="A25" s="87" t="s">
        <v>48</v>
      </c>
      <c r="B25" s="4"/>
      <c r="D25" s="80" t="s">
        <v>20</v>
      </c>
      <c r="E25" s="80" t="s">
        <v>43</v>
      </c>
      <c r="F25" s="81" t="s">
        <v>44</v>
      </c>
      <c r="I25" s="80" t="s">
        <v>20</v>
      </c>
      <c r="J25" s="80" t="s">
        <v>43</v>
      </c>
      <c r="K25" s="83" t="s">
        <v>44</v>
      </c>
      <c r="L25" s="4"/>
      <c r="M25" s="4" t="s">
        <v>45</v>
      </c>
      <c r="N25" s="4" t="s">
        <v>45</v>
      </c>
    </row>
    <row r="26" spans="1:14" ht="12.75">
      <c r="A26" s="4" t="s">
        <v>61</v>
      </c>
      <c r="D26" s="82" t="s">
        <v>51</v>
      </c>
      <c r="E26" s="80" t="s">
        <v>77</v>
      </c>
      <c r="F26" s="81" t="s">
        <v>46</v>
      </c>
      <c r="I26" s="80"/>
      <c r="J26" s="80" t="s">
        <v>77</v>
      </c>
      <c r="K26" s="83" t="s">
        <v>46</v>
      </c>
      <c r="L26" s="4"/>
      <c r="M26" s="4" t="s">
        <v>47</v>
      </c>
      <c r="N26" s="80" t="s">
        <v>53</v>
      </c>
    </row>
    <row r="27" spans="1:13" ht="38.25">
      <c r="A27" s="86"/>
      <c r="B27" s="37"/>
      <c r="C27" s="25" t="s">
        <v>12</v>
      </c>
      <c r="D27" s="33" t="s">
        <v>52</v>
      </c>
      <c r="E27" s="33" t="s">
        <v>52</v>
      </c>
      <c r="F27" s="189">
        <f>'9. Service Charge Adj.'!E22</f>
        <v>11.66</v>
      </c>
      <c r="H27" s="25" t="s">
        <v>12</v>
      </c>
      <c r="I27" s="33" t="s">
        <v>52</v>
      </c>
      <c r="J27" s="33" t="s">
        <v>52</v>
      </c>
      <c r="K27" s="57">
        <f>'10. 2004 Rate Schedule '!F10</f>
        <v>11.66</v>
      </c>
      <c r="L27" s="57"/>
      <c r="M27" s="57"/>
    </row>
    <row r="28" spans="3:13" ht="25.5">
      <c r="C28" s="25" t="s">
        <v>178</v>
      </c>
      <c r="D28">
        <v>100</v>
      </c>
      <c r="E28" s="190">
        <v>0.0178</v>
      </c>
      <c r="F28" s="57">
        <f>D28*E28</f>
        <v>1.78</v>
      </c>
      <c r="H28" s="25" t="s">
        <v>178</v>
      </c>
      <c r="I28">
        <f>D28</f>
        <v>100</v>
      </c>
      <c r="J28" s="93">
        <f>'10. 2004 Rate Schedule '!F11</f>
        <v>0.017263267453483316</v>
      </c>
      <c r="K28" s="57">
        <f>I28*J28</f>
        <v>1.7263267453483315</v>
      </c>
      <c r="L28" s="57"/>
      <c r="M28" s="57"/>
    </row>
    <row r="29" spans="3:13" ht="27" customHeight="1">
      <c r="C29" s="25" t="s">
        <v>179</v>
      </c>
      <c r="D29">
        <v>100</v>
      </c>
      <c r="E29" s="191">
        <v>0.0239</v>
      </c>
      <c r="F29" s="57">
        <f>D29*E29</f>
        <v>2.39</v>
      </c>
      <c r="H29" s="25" t="s">
        <v>179</v>
      </c>
      <c r="I29">
        <v>100</v>
      </c>
      <c r="J29" s="93">
        <f>E29</f>
        <v>0.0239</v>
      </c>
      <c r="K29" s="57">
        <f>I29*J29</f>
        <v>2.39</v>
      </c>
      <c r="L29" s="57"/>
      <c r="M29" s="57"/>
    </row>
    <row r="30" spans="3:13" ht="25.5" customHeight="1">
      <c r="C30" s="25" t="s">
        <v>185</v>
      </c>
      <c r="D30">
        <v>100</v>
      </c>
      <c r="E30" s="74">
        <v>0.043</v>
      </c>
      <c r="F30" s="57">
        <f>D30*E30</f>
        <v>4.3</v>
      </c>
      <c r="H30" s="25" t="s">
        <v>185</v>
      </c>
      <c r="I30">
        <f>D30</f>
        <v>100</v>
      </c>
      <c r="J30" s="93">
        <v>0.043</v>
      </c>
      <c r="K30" s="57">
        <f>I30*J30</f>
        <v>4.3</v>
      </c>
      <c r="L30" s="57"/>
      <c r="M30" s="57"/>
    </row>
    <row r="31" spans="3:10" ht="12.75">
      <c r="C31" s="6"/>
      <c r="H31" s="6"/>
      <c r="J31" s="93"/>
    </row>
    <row r="32" spans="3:14" ht="12.75">
      <c r="C32" t="s">
        <v>176</v>
      </c>
      <c r="F32" s="94">
        <f>SUM(F27:F30)</f>
        <v>20.13</v>
      </c>
      <c r="H32" t="s">
        <v>181</v>
      </c>
      <c r="K32" s="94">
        <f>SUM(K27:K30)</f>
        <v>20.076326745348332</v>
      </c>
      <c r="L32" s="57"/>
      <c r="M32" s="57">
        <f>K32-F32</f>
        <v>-0.053673254651666724</v>
      </c>
      <c r="N32" s="78">
        <f>K32/F32-1</f>
        <v>-0.0026663315773306495</v>
      </c>
    </row>
    <row r="33" ht="12.75">
      <c r="K33" s="72"/>
    </row>
    <row r="34" spans="6:11" ht="6" customHeight="1">
      <c r="F34" s="72"/>
      <c r="K34" s="72"/>
    </row>
    <row r="35" spans="1:14" ht="15">
      <c r="A35" s="87" t="s">
        <v>59</v>
      </c>
      <c r="B35" s="4"/>
      <c r="D35" s="80" t="s">
        <v>20</v>
      </c>
      <c r="E35" s="80" t="s">
        <v>43</v>
      </c>
      <c r="F35" s="81" t="s">
        <v>44</v>
      </c>
      <c r="I35" s="80" t="s">
        <v>20</v>
      </c>
      <c r="J35" s="80" t="s">
        <v>43</v>
      </c>
      <c r="K35" s="83" t="s">
        <v>44</v>
      </c>
      <c r="L35" s="4"/>
      <c r="M35" s="4" t="s">
        <v>45</v>
      </c>
      <c r="N35" s="4" t="s">
        <v>45</v>
      </c>
    </row>
    <row r="36" spans="1:14" ht="12.75">
      <c r="A36" s="4" t="s">
        <v>60</v>
      </c>
      <c r="D36" s="82" t="s">
        <v>51</v>
      </c>
      <c r="E36" s="80" t="s">
        <v>77</v>
      </c>
      <c r="F36" s="81" t="s">
        <v>46</v>
      </c>
      <c r="I36" s="80"/>
      <c r="J36" s="80" t="s">
        <v>77</v>
      </c>
      <c r="K36" s="83" t="s">
        <v>46</v>
      </c>
      <c r="L36" s="4"/>
      <c r="M36" s="4" t="s">
        <v>47</v>
      </c>
      <c r="N36" s="80" t="s">
        <v>53</v>
      </c>
    </row>
    <row r="37" spans="1:13" ht="38.25">
      <c r="A37" s="86"/>
      <c r="B37" s="37"/>
      <c r="C37" s="25" t="s">
        <v>12</v>
      </c>
      <c r="D37" s="33" t="s">
        <v>52</v>
      </c>
      <c r="E37" s="33" t="s">
        <v>52</v>
      </c>
      <c r="F37" s="91">
        <f>F27</f>
        <v>11.66</v>
      </c>
      <c r="H37" s="25" t="s">
        <v>12</v>
      </c>
      <c r="I37" s="33" t="s">
        <v>52</v>
      </c>
      <c r="J37" s="33" t="s">
        <v>52</v>
      </c>
      <c r="K37" s="57">
        <f>K27</f>
        <v>11.66</v>
      </c>
      <c r="L37" s="57"/>
      <c r="M37" s="57"/>
    </row>
    <row r="38" spans="3:13" ht="25.5">
      <c r="C38" s="25" t="s">
        <v>178</v>
      </c>
      <c r="D38">
        <v>250</v>
      </c>
      <c r="E38" s="74">
        <f>E28</f>
        <v>0.0178</v>
      </c>
      <c r="F38" s="57">
        <f>D38*E38</f>
        <v>4.45</v>
      </c>
      <c r="H38" s="25" t="s">
        <v>178</v>
      </c>
      <c r="I38">
        <f>D38</f>
        <v>250</v>
      </c>
      <c r="J38" s="93">
        <f>J28</f>
        <v>0.017263267453483316</v>
      </c>
      <c r="K38" s="57">
        <f>I38*J38</f>
        <v>4.315816863370829</v>
      </c>
      <c r="L38" s="57"/>
      <c r="M38" s="57"/>
    </row>
    <row r="39" spans="3:13" ht="24.75" customHeight="1">
      <c r="C39" s="25" t="s">
        <v>179</v>
      </c>
      <c r="D39">
        <v>250</v>
      </c>
      <c r="E39" s="74">
        <f>E29</f>
        <v>0.0239</v>
      </c>
      <c r="F39" s="57">
        <f>D39*E39</f>
        <v>5.9750000000000005</v>
      </c>
      <c r="H39" s="25" t="s">
        <v>179</v>
      </c>
      <c r="I39">
        <v>250</v>
      </c>
      <c r="J39" s="93">
        <f>E39</f>
        <v>0.0239</v>
      </c>
      <c r="K39" s="57">
        <f>I39*J39</f>
        <v>5.9750000000000005</v>
      </c>
      <c r="L39" s="57"/>
      <c r="M39" s="57"/>
    </row>
    <row r="40" spans="3:13" ht="27" customHeight="1">
      <c r="C40" s="25" t="s">
        <v>185</v>
      </c>
      <c r="D40">
        <v>250</v>
      </c>
      <c r="E40" s="74">
        <f>E30</f>
        <v>0.043</v>
      </c>
      <c r="F40" s="57">
        <f>D40*E40</f>
        <v>10.75</v>
      </c>
      <c r="H40" s="25" t="s">
        <v>185</v>
      </c>
      <c r="I40">
        <f>D40</f>
        <v>250</v>
      </c>
      <c r="J40" s="93">
        <f>J30</f>
        <v>0.043</v>
      </c>
      <c r="K40" s="57">
        <f>I40*J40</f>
        <v>10.75</v>
      </c>
      <c r="L40" s="57"/>
      <c r="M40" s="57"/>
    </row>
    <row r="41" spans="3:10" ht="9.75" customHeight="1">
      <c r="C41" s="6"/>
      <c r="H41" s="6"/>
      <c r="J41" s="93"/>
    </row>
    <row r="42" spans="3:14" ht="12.75">
      <c r="C42" t="s">
        <v>176</v>
      </c>
      <c r="F42" s="94">
        <f>SUM(F37:F40)</f>
        <v>32.835</v>
      </c>
      <c r="H42" t="s">
        <v>181</v>
      </c>
      <c r="K42" s="94">
        <f>SUM(K37:K40)</f>
        <v>32.70081686337083</v>
      </c>
      <c r="L42" s="57"/>
      <c r="M42" s="57">
        <f>K42-F42</f>
        <v>-0.1341831366291686</v>
      </c>
      <c r="N42" s="78">
        <f>K42/F42-1</f>
        <v>-0.004086588598421481</v>
      </c>
    </row>
    <row r="43" spans="6:14" ht="12.75">
      <c r="F43" s="65"/>
      <c r="K43" s="65"/>
      <c r="L43" s="57"/>
      <c r="M43" s="57"/>
      <c r="N43" s="84"/>
    </row>
    <row r="44" ht="12.75">
      <c r="K44" s="72"/>
    </row>
    <row r="45" spans="1:14" ht="15">
      <c r="A45" s="87" t="s">
        <v>59</v>
      </c>
      <c r="B45" s="4"/>
      <c r="D45" s="80" t="s">
        <v>20</v>
      </c>
      <c r="E45" s="80" t="s">
        <v>43</v>
      </c>
      <c r="F45" s="81" t="s">
        <v>44</v>
      </c>
      <c r="I45" s="80" t="s">
        <v>20</v>
      </c>
      <c r="J45" s="80" t="s">
        <v>43</v>
      </c>
      <c r="K45" s="83" t="s">
        <v>44</v>
      </c>
      <c r="L45" s="4"/>
      <c r="M45" s="4" t="s">
        <v>45</v>
      </c>
      <c r="N45" s="4" t="s">
        <v>45</v>
      </c>
    </row>
    <row r="46" spans="1:14" ht="12.75">
      <c r="A46" s="4" t="s">
        <v>62</v>
      </c>
      <c r="D46" s="82" t="s">
        <v>51</v>
      </c>
      <c r="E46" s="80" t="s">
        <v>77</v>
      </c>
      <c r="F46" s="81" t="s">
        <v>46</v>
      </c>
      <c r="I46" s="80"/>
      <c r="J46" s="80" t="s">
        <v>77</v>
      </c>
      <c r="K46" s="83" t="s">
        <v>46</v>
      </c>
      <c r="L46" s="4"/>
      <c r="M46" s="4" t="s">
        <v>47</v>
      </c>
      <c r="N46" s="80" t="s">
        <v>53</v>
      </c>
    </row>
    <row r="47" spans="1:13" ht="38.25">
      <c r="A47" s="86"/>
      <c r="B47" s="37"/>
      <c r="C47" s="25" t="s">
        <v>12</v>
      </c>
      <c r="D47" s="33" t="s">
        <v>52</v>
      </c>
      <c r="E47" s="33" t="s">
        <v>52</v>
      </c>
      <c r="F47" s="91">
        <f>F27</f>
        <v>11.66</v>
      </c>
      <c r="H47" s="25" t="s">
        <v>12</v>
      </c>
      <c r="I47" s="33" t="s">
        <v>52</v>
      </c>
      <c r="J47" s="33" t="s">
        <v>52</v>
      </c>
      <c r="K47" s="57">
        <f>K27</f>
        <v>11.66</v>
      </c>
      <c r="L47" s="57"/>
      <c r="M47" s="57"/>
    </row>
    <row r="48" spans="3:13" ht="25.5">
      <c r="C48" s="25" t="s">
        <v>178</v>
      </c>
      <c r="D48">
        <v>500</v>
      </c>
      <c r="E48" s="74">
        <f>E28</f>
        <v>0.0178</v>
      </c>
      <c r="F48" s="57">
        <f>D48*E48</f>
        <v>8.9</v>
      </c>
      <c r="H48" s="25" t="s">
        <v>178</v>
      </c>
      <c r="I48">
        <f>D48</f>
        <v>500</v>
      </c>
      <c r="J48" s="93">
        <f>J28</f>
        <v>0.017263267453483316</v>
      </c>
      <c r="K48" s="57">
        <f>I48*J48</f>
        <v>8.631633726741658</v>
      </c>
      <c r="L48" s="57"/>
      <c r="M48" s="57"/>
    </row>
    <row r="49" spans="3:13" ht="25.5" customHeight="1">
      <c r="C49" s="25" t="s">
        <v>179</v>
      </c>
      <c r="D49">
        <v>500</v>
      </c>
      <c r="E49" s="74">
        <f>E29</f>
        <v>0.0239</v>
      </c>
      <c r="F49" s="57">
        <f>D49*E49</f>
        <v>11.950000000000001</v>
      </c>
      <c r="H49" s="25" t="s">
        <v>179</v>
      </c>
      <c r="I49">
        <v>500</v>
      </c>
      <c r="J49" s="93">
        <f>E49</f>
        <v>0.0239</v>
      </c>
      <c r="K49" s="57">
        <f>I49*J49</f>
        <v>11.950000000000001</v>
      </c>
      <c r="L49" s="57"/>
      <c r="M49" s="57"/>
    </row>
    <row r="50" spans="3:13" ht="25.5" customHeight="1">
      <c r="C50" s="25" t="s">
        <v>185</v>
      </c>
      <c r="D50">
        <f>D48</f>
        <v>500</v>
      </c>
      <c r="E50" s="74">
        <f>E30</f>
        <v>0.043</v>
      </c>
      <c r="F50" s="57">
        <f>D50*E50</f>
        <v>21.5</v>
      </c>
      <c r="H50" s="25" t="s">
        <v>185</v>
      </c>
      <c r="I50">
        <f>D50</f>
        <v>500</v>
      </c>
      <c r="J50" s="93">
        <f>J30</f>
        <v>0.043</v>
      </c>
      <c r="K50" s="57">
        <f>I50*J50</f>
        <v>21.5</v>
      </c>
      <c r="L50" s="57"/>
      <c r="M50" s="57"/>
    </row>
    <row r="51" spans="3:10" ht="12.75">
      <c r="C51" s="6"/>
      <c r="H51" s="6"/>
      <c r="J51" s="93"/>
    </row>
    <row r="52" spans="3:14" ht="12.75">
      <c r="C52" t="s">
        <v>176</v>
      </c>
      <c r="F52" s="94">
        <f>SUM(F47:F50)</f>
        <v>54.010000000000005</v>
      </c>
      <c r="H52" t="s">
        <v>181</v>
      </c>
      <c r="K52" s="94">
        <f>SUM(K47:K50)</f>
        <v>53.74163372674166</v>
      </c>
      <c r="L52" s="57"/>
      <c r="M52" s="57">
        <f>K52-F52</f>
        <v>-0.2683662732583443</v>
      </c>
      <c r="N52" s="78">
        <f>K52/F52-1</f>
        <v>-0.004968825648182684</v>
      </c>
    </row>
    <row r="53" spans="6:14" ht="12.75">
      <c r="F53" s="65"/>
      <c r="K53" s="65"/>
      <c r="L53" s="57"/>
      <c r="M53" s="57"/>
      <c r="N53" s="84"/>
    </row>
    <row r="54" spans="6:13" ht="12.75">
      <c r="F54" s="57"/>
      <c r="J54" s="93"/>
      <c r="K54" s="57"/>
      <c r="L54" s="57"/>
      <c r="M54" s="57"/>
    </row>
    <row r="55" spans="1:14" ht="15">
      <c r="A55" s="87" t="s">
        <v>59</v>
      </c>
      <c r="B55" s="4"/>
      <c r="D55" s="80" t="s">
        <v>20</v>
      </c>
      <c r="E55" s="80" t="s">
        <v>43</v>
      </c>
      <c r="F55" s="81" t="s">
        <v>44</v>
      </c>
      <c r="I55" s="80" t="s">
        <v>20</v>
      </c>
      <c r="J55" s="80" t="s">
        <v>43</v>
      </c>
      <c r="K55" s="83" t="s">
        <v>44</v>
      </c>
      <c r="L55" s="4"/>
      <c r="M55" s="4" t="s">
        <v>45</v>
      </c>
      <c r="N55" s="4" t="s">
        <v>45</v>
      </c>
    </row>
    <row r="56" spans="1:14" ht="12.75">
      <c r="A56" s="4" t="s">
        <v>63</v>
      </c>
      <c r="D56" s="82" t="s">
        <v>51</v>
      </c>
      <c r="E56" s="80" t="s">
        <v>77</v>
      </c>
      <c r="F56" s="81" t="s">
        <v>46</v>
      </c>
      <c r="I56" s="80"/>
      <c r="J56" s="80" t="s">
        <v>77</v>
      </c>
      <c r="K56" s="83" t="s">
        <v>46</v>
      </c>
      <c r="L56" s="4"/>
      <c r="M56" s="4" t="s">
        <v>47</v>
      </c>
      <c r="N56" s="80" t="s">
        <v>53</v>
      </c>
    </row>
    <row r="57" spans="1:13" ht="38.25">
      <c r="A57" s="86"/>
      <c r="B57" s="37"/>
      <c r="C57" s="25" t="s">
        <v>12</v>
      </c>
      <c r="D57" s="33" t="s">
        <v>52</v>
      </c>
      <c r="E57" s="33" t="s">
        <v>52</v>
      </c>
      <c r="F57" s="91">
        <f>F27</f>
        <v>11.66</v>
      </c>
      <c r="H57" s="25" t="s">
        <v>12</v>
      </c>
      <c r="I57" s="33" t="s">
        <v>52</v>
      </c>
      <c r="J57" s="33" t="s">
        <v>52</v>
      </c>
      <c r="K57" s="57">
        <f>K27</f>
        <v>11.66</v>
      </c>
      <c r="L57" s="57"/>
      <c r="M57" s="57"/>
    </row>
    <row r="58" spans="3:13" ht="25.5">
      <c r="C58" s="25" t="s">
        <v>178</v>
      </c>
      <c r="D58">
        <v>750</v>
      </c>
      <c r="E58" s="74">
        <f>E28</f>
        <v>0.0178</v>
      </c>
      <c r="F58" s="57">
        <f>D58*E58</f>
        <v>13.35</v>
      </c>
      <c r="H58" s="25" t="s">
        <v>178</v>
      </c>
      <c r="I58">
        <f>D58</f>
        <v>750</v>
      </c>
      <c r="J58" s="93">
        <f>J28</f>
        <v>0.017263267453483316</v>
      </c>
      <c r="K58" s="57">
        <f>I58*J58</f>
        <v>12.947450590112487</v>
      </c>
      <c r="L58" s="57"/>
      <c r="M58" s="57"/>
    </row>
    <row r="59" spans="3:13" ht="26.25" customHeight="1">
      <c r="C59" s="25" t="s">
        <v>179</v>
      </c>
      <c r="D59">
        <v>750</v>
      </c>
      <c r="E59" s="74">
        <f>E29</f>
        <v>0.0239</v>
      </c>
      <c r="F59" s="57">
        <f>D59*E59</f>
        <v>17.925</v>
      </c>
      <c r="H59" s="25" t="s">
        <v>179</v>
      </c>
      <c r="I59">
        <v>750</v>
      </c>
      <c r="J59" s="93">
        <f>E59</f>
        <v>0.0239</v>
      </c>
      <c r="K59" s="57">
        <f>I59*J59</f>
        <v>17.925</v>
      </c>
      <c r="L59" s="57"/>
      <c r="M59" s="57"/>
    </row>
    <row r="60" spans="3:13" ht="26.25" customHeight="1">
      <c r="C60" s="25" t="s">
        <v>185</v>
      </c>
      <c r="D60">
        <f>D58</f>
        <v>750</v>
      </c>
      <c r="E60" s="74">
        <f>E30</f>
        <v>0.043</v>
      </c>
      <c r="F60" s="57">
        <f>D60*E60</f>
        <v>32.25</v>
      </c>
      <c r="H60" s="25" t="s">
        <v>185</v>
      </c>
      <c r="I60">
        <f>D60</f>
        <v>750</v>
      </c>
      <c r="J60" s="93">
        <f>J30</f>
        <v>0.043</v>
      </c>
      <c r="K60" s="57">
        <f>I60*J60</f>
        <v>32.25</v>
      </c>
      <c r="L60" s="57"/>
      <c r="M60" s="57"/>
    </row>
    <row r="61" spans="3:10" ht="12.75">
      <c r="C61" s="6"/>
      <c r="H61" s="6"/>
      <c r="J61" s="93"/>
    </row>
    <row r="62" spans="3:14" ht="12.75">
      <c r="C62" t="s">
        <v>176</v>
      </c>
      <c r="F62" s="94">
        <f>SUM(F57:F60)</f>
        <v>75.185</v>
      </c>
      <c r="H62" t="s">
        <v>181</v>
      </c>
      <c r="K62" s="94">
        <f>SUM(K57:K60)</f>
        <v>74.78245059011249</v>
      </c>
      <c r="L62" s="57"/>
      <c r="M62" s="57">
        <f>K62-F62</f>
        <v>-0.40254940988751287</v>
      </c>
      <c r="N62" s="78">
        <f>K62/F62-1</f>
        <v>-0.00535411863919022</v>
      </c>
    </row>
    <row r="63" spans="6:14" ht="12.75">
      <c r="F63" s="65"/>
      <c r="K63" s="65"/>
      <c r="L63" s="57"/>
      <c r="M63" s="57"/>
      <c r="N63" s="84"/>
    </row>
    <row r="64" spans="6:13" ht="12.75">
      <c r="F64" s="57"/>
      <c r="J64" s="93"/>
      <c r="K64" s="57"/>
      <c r="L64" s="57"/>
      <c r="M64" s="57"/>
    </row>
    <row r="65" spans="1:14" ht="15">
      <c r="A65" s="87" t="s">
        <v>59</v>
      </c>
      <c r="B65" s="4"/>
      <c r="D65" s="80" t="s">
        <v>20</v>
      </c>
      <c r="E65" s="80" t="s">
        <v>43</v>
      </c>
      <c r="F65" s="81" t="s">
        <v>44</v>
      </c>
      <c r="I65" s="80" t="s">
        <v>20</v>
      </c>
      <c r="J65" s="80" t="s">
        <v>43</v>
      </c>
      <c r="K65" s="83" t="s">
        <v>44</v>
      </c>
      <c r="L65" s="4"/>
      <c r="M65" s="4" t="s">
        <v>45</v>
      </c>
      <c r="N65" s="4" t="s">
        <v>45</v>
      </c>
    </row>
    <row r="66" spans="1:14" ht="12.75">
      <c r="A66" s="4" t="s">
        <v>64</v>
      </c>
      <c r="D66" s="82" t="s">
        <v>51</v>
      </c>
      <c r="E66" s="80" t="s">
        <v>77</v>
      </c>
      <c r="F66" s="81" t="s">
        <v>46</v>
      </c>
      <c r="I66" s="80"/>
      <c r="J66" s="80" t="s">
        <v>77</v>
      </c>
      <c r="K66" s="83" t="s">
        <v>46</v>
      </c>
      <c r="L66" s="4"/>
      <c r="M66" s="4" t="s">
        <v>47</v>
      </c>
      <c r="N66" s="80" t="s">
        <v>53</v>
      </c>
    </row>
    <row r="67" spans="1:13" ht="38.25">
      <c r="A67" s="86"/>
      <c r="B67" s="37"/>
      <c r="C67" s="25" t="s">
        <v>12</v>
      </c>
      <c r="D67" s="33" t="s">
        <v>52</v>
      </c>
      <c r="E67" s="33" t="s">
        <v>52</v>
      </c>
      <c r="F67" s="91">
        <f>F27</f>
        <v>11.66</v>
      </c>
      <c r="H67" s="25" t="s">
        <v>12</v>
      </c>
      <c r="I67" s="33" t="s">
        <v>52</v>
      </c>
      <c r="J67" s="33" t="s">
        <v>52</v>
      </c>
      <c r="K67" s="57">
        <f>K27</f>
        <v>11.66</v>
      </c>
      <c r="L67" s="57"/>
      <c r="M67" s="57"/>
    </row>
    <row r="68" spans="3:13" ht="25.5">
      <c r="C68" s="25" t="s">
        <v>178</v>
      </c>
      <c r="D68">
        <v>1000</v>
      </c>
      <c r="E68" s="74">
        <f>E28</f>
        <v>0.0178</v>
      </c>
      <c r="F68" s="57">
        <f>D68*E68</f>
        <v>17.8</v>
      </c>
      <c r="H68" s="25" t="s">
        <v>178</v>
      </c>
      <c r="I68">
        <f>D68</f>
        <v>1000</v>
      </c>
      <c r="J68" s="93">
        <f>J28</f>
        <v>0.017263267453483316</v>
      </c>
      <c r="K68" s="57">
        <f>I68*J68</f>
        <v>17.263267453483316</v>
      </c>
      <c r="L68" s="57"/>
      <c r="M68" s="57"/>
    </row>
    <row r="69" spans="3:13" ht="25.5" customHeight="1">
      <c r="C69" s="25" t="s">
        <v>179</v>
      </c>
      <c r="D69">
        <v>1000</v>
      </c>
      <c r="E69" s="74">
        <f>E29</f>
        <v>0.0239</v>
      </c>
      <c r="F69" s="57">
        <f>D69*E69</f>
        <v>23.900000000000002</v>
      </c>
      <c r="H69" s="25" t="s">
        <v>179</v>
      </c>
      <c r="I69">
        <v>1000</v>
      </c>
      <c r="J69" s="92">
        <f>E69</f>
        <v>0.0239</v>
      </c>
      <c r="K69" s="57">
        <f>I69*J69</f>
        <v>23.900000000000002</v>
      </c>
      <c r="L69" s="57"/>
      <c r="M69" s="57"/>
    </row>
    <row r="70" spans="3:13" ht="26.25" customHeight="1">
      <c r="C70" s="25" t="s">
        <v>185</v>
      </c>
      <c r="D70">
        <f>D68</f>
        <v>1000</v>
      </c>
      <c r="E70" s="74">
        <f>E30</f>
        <v>0.043</v>
      </c>
      <c r="F70" s="57">
        <f>D70*E70</f>
        <v>43</v>
      </c>
      <c r="H70" s="25" t="s">
        <v>185</v>
      </c>
      <c r="I70">
        <v>1000</v>
      </c>
      <c r="J70" s="93">
        <f>J30</f>
        <v>0.043</v>
      </c>
      <c r="K70" s="57">
        <f>I70*J70</f>
        <v>43</v>
      </c>
      <c r="L70" s="57"/>
      <c r="M70" s="57"/>
    </row>
    <row r="71" spans="3:11" ht="24" customHeight="1">
      <c r="C71" s="6"/>
      <c r="H71" s="25"/>
      <c r="J71" s="93"/>
      <c r="K71" s="57"/>
    </row>
    <row r="72" spans="3:11" ht="11.25" customHeight="1">
      <c r="C72" s="6"/>
      <c r="H72" s="25"/>
      <c r="J72" s="93"/>
      <c r="K72" s="57"/>
    </row>
    <row r="73" spans="3:14" ht="12.75">
      <c r="C73" t="s">
        <v>176</v>
      </c>
      <c r="F73" s="94">
        <f>SUM(F67:F70)</f>
        <v>96.36</v>
      </c>
      <c r="H73" t="s">
        <v>181</v>
      </c>
      <c r="K73" s="94">
        <f>SUM(K67:K71)</f>
        <v>95.82326745348331</v>
      </c>
      <c r="L73" s="57"/>
      <c r="M73" s="57">
        <f>K73-F73</f>
        <v>-0.5367325465166886</v>
      </c>
      <c r="N73" s="78">
        <f>K73/F73-1</f>
        <v>-0.005570076240314359</v>
      </c>
    </row>
    <row r="74" spans="6:14" ht="12.75">
      <c r="F74" s="65"/>
      <c r="K74" s="65"/>
      <c r="L74" s="57"/>
      <c r="M74" s="57"/>
      <c r="N74" s="84"/>
    </row>
    <row r="75" spans="6:13" ht="12.75">
      <c r="F75" s="57"/>
      <c r="J75" s="93"/>
      <c r="K75" s="57"/>
      <c r="L75" s="57"/>
      <c r="M75" s="57"/>
    </row>
    <row r="76" spans="1:14" ht="15">
      <c r="A76" s="87" t="s">
        <v>59</v>
      </c>
      <c r="B76" s="4"/>
      <c r="D76" s="80" t="s">
        <v>20</v>
      </c>
      <c r="E76" s="80" t="s">
        <v>43</v>
      </c>
      <c r="F76" s="81" t="s">
        <v>44</v>
      </c>
      <c r="I76" s="80" t="s">
        <v>20</v>
      </c>
      <c r="J76" s="80" t="s">
        <v>43</v>
      </c>
      <c r="K76" s="83" t="s">
        <v>44</v>
      </c>
      <c r="L76" s="4"/>
      <c r="M76" s="4" t="s">
        <v>45</v>
      </c>
      <c r="N76" s="4" t="s">
        <v>45</v>
      </c>
    </row>
    <row r="77" spans="1:14" ht="12.75">
      <c r="A77" s="4" t="s">
        <v>65</v>
      </c>
      <c r="D77" s="82" t="s">
        <v>51</v>
      </c>
      <c r="E77" s="80" t="s">
        <v>77</v>
      </c>
      <c r="F77" s="81" t="s">
        <v>46</v>
      </c>
      <c r="I77" s="80"/>
      <c r="J77" s="80" t="s">
        <v>77</v>
      </c>
      <c r="K77" s="83" t="s">
        <v>46</v>
      </c>
      <c r="L77" s="4"/>
      <c r="M77" s="4" t="s">
        <v>47</v>
      </c>
      <c r="N77" s="80" t="s">
        <v>53</v>
      </c>
    </row>
    <row r="78" spans="1:13" ht="38.25">
      <c r="A78" s="86"/>
      <c r="B78" s="37"/>
      <c r="C78" s="25" t="s">
        <v>12</v>
      </c>
      <c r="D78" s="33" t="s">
        <v>52</v>
      </c>
      <c r="E78" s="33" t="s">
        <v>52</v>
      </c>
      <c r="F78" s="91">
        <f>F27</f>
        <v>11.66</v>
      </c>
      <c r="H78" s="25" t="s">
        <v>12</v>
      </c>
      <c r="I78" s="33" t="s">
        <v>52</v>
      </c>
      <c r="J78" s="33" t="s">
        <v>52</v>
      </c>
      <c r="K78" s="57">
        <f>K27</f>
        <v>11.66</v>
      </c>
      <c r="L78" s="57"/>
      <c r="M78" s="57"/>
    </row>
    <row r="79" spans="3:13" ht="25.5">
      <c r="C79" s="25" t="s">
        <v>178</v>
      </c>
      <c r="D79">
        <v>1500</v>
      </c>
      <c r="E79" s="74">
        <f>E28</f>
        <v>0.0178</v>
      </c>
      <c r="F79" s="57">
        <f>D79*E79</f>
        <v>26.7</v>
      </c>
      <c r="H79" s="25" t="s">
        <v>178</v>
      </c>
      <c r="I79">
        <f>D79</f>
        <v>1500</v>
      </c>
      <c r="J79" s="93">
        <f>J28</f>
        <v>0.017263267453483316</v>
      </c>
      <c r="K79" s="57">
        <f>I79*J79</f>
        <v>25.894901180224974</v>
      </c>
      <c r="L79" s="57"/>
      <c r="M79" s="57"/>
    </row>
    <row r="80" spans="3:13" ht="27.75" customHeight="1">
      <c r="C80" s="25" t="s">
        <v>179</v>
      </c>
      <c r="D80">
        <v>1500</v>
      </c>
      <c r="E80" s="74">
        <f>E29</f>
        <v>0.0239</v>
      </c>
      <c r="F80" s="57">
        <f>D80*E80</f>
        <v>35.85</v>
      </c>
      <c r="H80" s="25" t="s">
        <v>179</v>
      </c>
      <c r="I80">
        <v>1500</v>
      </c>
      <c r="J80" s="93">
        <f>E80</f>
        <v>0.0239</v>
      </c>
      <c r="K80" s="57">
        <f>I80*J80</f>
        <v>35.85</v>
      </c>
      <c r="L80" s="57"/>
      <c r="M80" s="57"/>
    </row>
    <row r="81" spans="3:13" ht="27.75" customHeight="1">
      <c r="C81" s="25" t="s">
        <v>185</v>
      </c>
      <c r="D81">
        <f>D79</f>
        <v>1500</v>
      </c>
      <c r="E81" s="74">
        <f>E30</f>
        <v>0.043</v>
      </c>
      <c r="F81" s="57">
        <f>D81*E81</f>
        <v>64.5</v>
      </c>
      <c r="H81" s="25" t="s">
        <v>185</v>
      </c>
      <c r="I81">
        <v>1500</v>
      </c>
      <c r="J81" s="93">
        <f>J30</f>
        <v>0.043</v>
      </c>
      <c r="K81" s="57">
        <f>I81*J81</f>
        <v>64.5</v>
      </c>
      <c r="L81" s="57"/>
      <c r="M81" s="57"/>
    </row>
    <row r="82" spans="3:13" ht="25.5" customHeight="1">
      <c r="C82" s="25"/>
      <c r="E82" s="74"/>
      <c r="F82" s="57"/>
      <c r="H82" s="25"/>
      <c r="J82" s="93"/>
      <c r="K82" s="57"/>
      <c r="L82" s="57"/>
      <c r="M82" s="57"/>
    </row>
    <row r="83" spans="3:10" ht="12.75">
      <c r="C83" s="6"/>
      <c r="H83" s="6"/>
      <c r="J83" s="93"/>
    </row>
    <row r="84" spans="3:14" ht="12.75">
      <c r="C84" t="s">
        <v>176</v>
      </c>
      <c r="F84" s="94">
        <f>SUM(F78:F81)</f>
        <v>138.71</v>
      </c>
      <c r="H84" t="s">
        <v>181</v>
      </c>
      <c r="K84" s="94">
        <f>SUM(K78:K82)</f>
        <v>137.90490118022498</v>
      </c>
      <c r="L84" s="57"/>
      <c r="M84" s="57">
        <f>K84-F84</f>
        <v>-0.8050988197750257</v>
      </c>
      <c r="N84" s="78">
        <f>K84/F84-1</f>
        <v>-0.005804187295616936</v>
      </c>
    </row>
    <row r="85" spans="6:14" ht="12.75">
      <c r="F85" s="65"/>
      <c r="K85" s="65"/>
      <c r="L85" s="57"/>
      <c r="M85" s="57"/>
      <c r="N85" s="84"/>
    </row>
    <row r="86" spans="6:13" ht="12.75">
      <c r="F86" s="57"/>
      <c r="J86" s="93"/>
      <c r="K86" s="57"/>
      <c r="L86" s="57"/>
      <c r="M86" s="57"/>
    </row>
    <row r="87" spans="1:14" ht="15">
      <c r="A87" s="87" t="s">
        <v>59</v>
      </c>
      <c r="B87" s="4"/>
      <c r="D87" s="80" t="s">
        <v>20</v>
      </c>
      <c r="E87" s="80" t="s">
        <v>43</v>
      </c>
      <c r="F87" s="81" t="s">
        <v>44</v>
      </c>
      <c r="I87" s="80" t="s">
        <v>20</v>
      </c>
      <c r="J87" s="80" t="s">
        <v>43</v>
      </c>
      <c r="K87" s="83" t="s">
        <v>44</v>
      </c>
      <c r="L87" s="4"/>
      <c r="M87" s="4" t="s">
        <v>45</v>
      </c>
      <c r="N87" s="4" t="s">
        <v>45</v>
      </c>
    </row>
    <row r="88" spans="1:14" ht="12.75">
      <c r="A88" s="4" t="s">
        <v>66</v>
      </c>
      <c r="D88" s="82" t="s">
        <v>51</v>
      </c>
      <c r="E88" s="80" t="s">
        <v>77</v>
      </c>
      <c r="F88" s="81" t="s">
        <v>46</v>
      </c>
      <c r="I88" s="80"/>
      <c r="J88" s="80" t="s">
        <v>77</v>
      </c>
      <c r="K88" s="83" t="s">
        <v>46</v>
      </c>
      <c r="L88" s="4"/>
      <c r="M88" s="4" t="s">
        <v>47</v>
      </c>
      <c r="N88" s="80" t="s">
        <v>53</v>
      </c>
    </row>
    <row r="89" spans="1:13" ht="38.25">
      <c r="A89" s="86"/>
      <c r="B89" s="37"/>
      <c r="C89" s="25" t="s">
        <v>12</v>
      </c>
      <c r="D89" s="33" t="s">
        <v>52</v>
      </c>
      <c r="E89" s="33" t="s">
        <v>52</v>
      </c>
      <c r="F89" s="91">
        <f>F27</f>
        <v>11.66</v>
      </c>
      <c r="H89" s="25" t="s">
        <v>12</v>
      </c>
      <c r="I89" s="33" t="s">
        <v>52</v>
      </c>
      <c r="J89" s="33" t="s">
        <v>52</v>
      </c>
      <c r="K89" s="57">
        <f>K27</f>
        <v>11.66</v>
      </c>
      <c r="L89" s="57"/>
      <c r="M89" s="57"/>
    </row>
    <row r="90" spans="3:13" ht="28.5" customHeight="1">
      <c r="C90" s="25" t="s">
        <v>178</v>
      </c>
      <c r="D90">
        <v>2000</v>
      </c>
      <c r="E90" s="74">
        <f>E28</f>
        <v>0.0178</v>
      </c>
      <c r="F90" s="57">
        <f>D90*E90</f>
        <v>35.6</v>
      </c>
      <c r="H90" s="25" t="s">
        <v>178</v>
      </c>
      <c r="I90">
        <f>D90</f>
        <v>2000</v>
      </c>
      <c r="J90" s="93">
        <f>J28</f>
        <v>0.017263267453483316</v>
      </c>
      <c r="K90" s="57">
        <f>I90*J90</f>
        <v>34.52653490696663</v>
      </c>
      <c r="L90" s="57"/>
      <c r="M90" s="57"/>
    </row>
    <row r="91" spans="3:13" ht="24.75" customHeight="1">
      <c r="C91" s="25" t="s">
        <v>179</v>
      </c>
      <c r="D91">
        <v>2000</v>
      </c>
      <c r="E91" s="74">
        <f>E29</f>
        <v>0.0239</v>
      </c>
      <c r="F91" s="57">
        <f>D91*E91</f>
        <v>47.800000000000004</v>
      </c>
      <c r="H91" s="25" t="s">
        <v>179</v>
      </c>
      <c r="I91">
        <v>2000</v>
      </c>
      <c r="J91" s="93">
        <f>E91</f>
        <v>0.0239</v>
      </c>
      <c r="K91" s="57">
        <f>I91*J91</f>
        <v>47.800000000000004</v>
      </c>
      <c r="L91" s="57"/>
      <c r="M91" s="57"/>
    </row>
    <row r="92" spans="3:13" ht="27" customHeight="1">
      <c r="C92" s="25" t="s">
        <v>185</v>
      </c>
      <c r="D92">
        <f>D90</f>
        <v>2000</v>
      </c>
      <c r="E92" s="74">
        <f>E30</f>
        <v>0.043</v>
      </c>
      <c r="F92" s="57">
        <f>D92*E92</f>
        <v>86</v>
      </c>
      <c r="H92" s="25" t="s">
        <v>185</v>
      </c>
      <c r="I92">
        <v>2000</v>
      </c>
      <c r="J92" s="93">
        <f>J81</f>
        <v>0.043</v>
      </c>
      <c r="K92" s="57">
        <f>I92*J92</f>
        <v>86</v>
      </c>
      <c r="L92" s="57"/>
      <c r="M92" s="57"/>
    </row>
    <row r="93" spans="3:13" ht="29.25" customHeight="1">
      <c r="C93" s="25"/>
      <c r="E93" s="74"/>
      <c r="F93" s="57"/>
      <c r="H93" s="25"/>
      <c r="J93" s="93"/>
      <c r="K93" s="57"/>
      <c r="L93" s="57"/>
      <c r="M93" s="57"/>
    </row>
    <row r="94" spans="3:10" ht="13.5" customHeight="1">
      <c r="C94" s="6"/>
      <c r="H94" s="6"/>
      <c r="J94" s="93"/>
    </row>
    <row r="95" spans="3:14" ht="12.75">
      <c r="C95" t="s">
        <v>176</v>
      </c>
      <c r="F95" s="94">
        <f>SUM(F89:F92)</f>
        <v>181.06</v>
      </c>
      <c r="H95" t="s">
        <v>181</v>
      </c>
      <c r="K95" s="94">
        <f>SUM(K89:K93)</f>
        <v>179.98653490696663</v>
      </c>
      <c r="L95" s="57"/>
      <c r="M95" s="57">
        <f>K95-F95</f>
        <v>-1.0734650930333771</v>
      </c>
      <c r="N95" s="78">
        <f>K95/F95-1</f>
        <v>-0.005928781028572749</v>
      </c>
    </row>
    <row r="96" spans="6:13" ht="12.75">
      <c r="F96" s="57"/>
      <c r="J96" s="93"/>
      <c r="K96" s="57"/>
      <c r="L96" s="57"/>
      <c r="M96" s="57"/>
    </row>
    <row r="97" spans="1:14" ht="13.5" thickBot="1">
      <c r="A97" s="105"/>
      <c r="B97" s="105"/>
      <c r="C97" s="105"/>
      <c r="D97" s="105"/>
      <c r="E97" s="105"/>
      <c r="F97" s="113"/>
      <c r="G97" s="105"/>
      <c r="H97" s="105"/>
      <c r="I97" s="105"/>
      <c r="J97" s="114"/>
      <c r="K97" s="113"/>
      <c r="L97" s="113"/>
      <c r="M97" s="113"/>
      <c r="N97" s="105"/>
    </row>
    <row r="98" spans="6:13" ht="12" customHeight="1">
      <c r="F98" s="57"/>
      <c r="J98" s="93"/>
      <c r="K98" s="57"/>
      <c r="L98" s="57"/>
      <c r="M98" s="57"/>
    </row>
    <row r="99" spans="1:13" ht="15.75">
      <c r="A99" s="53" t="s">
        <v>9</v>
      </c>
      <c r="B99" s="53"/>
      <c r="D99" s="37"/>
      <c r="F99" s="57"/>
      <c r="J99" s="93"/>
      <c r="K99" s="57"/>
      <c r="L99" s="57"/>
      <c r="M99" s="57"/>
    </row>
    <row r="100" spans="1:13" ht="9" customHeight="1">
      <c r="A100" s="53"/>
      <c r="B100" s="53"/>
      <c r="D100" s="37"/>
      <c r="F100" s="57"/>
      <c r="J100" s="93"/>
      <c r="K100" s="57"/>
      <c r="L100" s="57"/>
      <c r="M100" s="57"/>
    </row>
    <row r="101" spans="1:13" ht="15.75">
      <c r="A101" s="111" t="s">
        <v>186</v>
      </c>
      <c r="B101" s="53"/>
      <c r="D101" s="37"/>
      <c r="F101" s="57"/>
      <c r="J101" s="93"/>
      <c r="K101" s="57"/>
      <c r="L101" s="57"/>
      <c r="M101" s="57"/>
    </row>
    <row r="102" spans="1:13" ht="15.75">
      <c r="A102" s="111" t="s">
        <v>187</v>
      </c>
      <c r="B102" s="53"/>
      <c r="D102" s="37"/>
      <c r="F102" s="57"/>
      <c r="J102" s="93"/>
      <c r="K102" s="57"/>
      <c r="L102" s="57"/>
      <c r="M102" s="57"/>
    </row>
    <row r="103" spans="1:13" ht="15.75">
      <c r="A103" s="111" t="s">
        <v>192</v>
      </c>
      <c r="B103" s="53"/>
      <c r="D103" s="37"/>
      <c r="F103" s="57"/>
      <c r="J103" s="93"/>
      <c r="K103" s="57"/>
      <c r="L103" s="57"/>
      <c r="M103" s="57"/>
    </row>
    <row r="104" spans="1:13" ht="15.75">
      <c r="A104" s="111"/>
      <c r="B104" s="53"/>
      <c r="D104" s="37"/>
      <c r="F104" s="57"/>
      <c r="J104" s="93"/>
      <c r="K104" s="57"/>
      <c r="L104" s="57"/>
      <c r="M104" s="57"/>
    </row>
    <row r="105" spans="3:15" ht="15">
      <c r="C105" s="85" t="s">
        <v>176</v>
      </c>
      <c r="D105" s="43"/>
      <c r="E105" s="43"/>
      <c r="F105" s="43"/>
      <c r="H105" s="85" t="s">
        <v>193</v>
      </c>
      <c r="I105" s="43"/>
      <c r="J105" s="43"/>
      <c r="K105" s="79"/>
      <c r="L105" s="43"/>
      <c r="M105" s="43"/>
      <c r="N105" s="43"/>
      <c r="O105" s="37"/>
    </row>
    <row r="106" spans="1:11" ht="15">
      <c r="A106" s="87" t="s">
        <v>48</v>
      </c>
      <c r="B106" s="4"/>
      <c r="F106" s="72"/>
      <c r="K106" s="72"/>
    </row>
    <row r="107" spans="1:14" ht="12.75">
      <c r="A107" s="4" t="s">
        <v>68</v>
      </c>
      <c r="D107" s="80" t="s">
        <v>20</v>
      </c>
      <c r="E107" s="80" t="s">
        <v>43</v>
      </c>
      <c r="F107" s="81" t="s">
        <v>44</v>
      </c>
      <c r="I107" s="80" t="s">
        <v>20</v>
      </c>
      <c r="J107" s="80" t="s">
        <v>43</v>
      </c>
      <c r="K107" s="83" t="s">
        <v>44</v>
      </c>
      <c r="L107" s="4"/>
      <c r="M107" s="4" t="s">
        <v>45</v>
      </c>
      <c r="N107" s="4" t="s">
        <v>45</v>
      </c>
    </row>
    <row r="108" spans="4:14" ht="12.75">
      <c r="D108" s="82" t="s">
        <v>51</v>
      </c>
      <c r="E108" s="80" t="s">
        <v>77</v>
      </c>
      <c r="F108" s="81" t="s">
        <v>46</v>
      </c>
      <c r="I108" s="80"/>
      <c r="J108" s="80" t="s">
        <v>77</v>
      </c>
      <c r="K108" s="83" t="s">
        <v>46</v>
      </c>
      <c r="L108" s="4"/>
      <c r="M108" s="4" t="s">
        <v>47</v>
      </c>
      <c r="N108" s="80" t="s">
        <v>53</v>
      </c>
    </row>
    <row r="109" spans="1:13" ht="38.25">
      <c r="A109" s="86"/>
      <c r="B109" s="37"/>
      <c r="C109" s="25" t="s">
        <v>12</v>
      </c>
      <c r="D109" s="33" t="s">
        <v>52</v>
      </c>
      <c r="E109" s="33" t="s">
        <v>52</v>
      </c>
      <c r="F109" s="233">
        <f>'9. Service Charge Adj.'!E23</f>
        <v>15.79</v>
      </c>
      <c r="H109" s="25" t="s">
        <v>12</v>
      </c>
      <c r="I109" s="33" t="s">
        <v>52</v>
      </c>
      <c r="J109" s="33" t="s">
        <v>52</v>
      </c>
      <c r="K109" s="57">
        <f>'10. 2004 Rate Schedule '!F22</f>
        <v>15.79</v>
      </c>
      <c r="L109" s="57"/>
      <c r="M109" s="57"/>
    </row>
    <row r="110" spans="3:13" ht="25.5">
      <c r="C110" s="25" t="s">
        <v>178</v>
      </c>
      <c r="D110">
        <v>1000</v>
      </c>
      <c r="E110" s="190">
        <v>0.0162</v>
      </c>
      <c r="F110" s="57">
        <f>D110*E110</f>
        <v>16.2</v>
      </c>
      <c r="H110" s="25" t="s">
        <v>178</v>
      </c>
      <c r="I110">
        <f>D110</f>
        <v>1000</v>
      </c>
      <c r="J110" s="93">
        <f>'10. 2004 Rate Schedule '!F23</f>
        <v>0.016787385493347646</v>
      </c>
      <c r="K110" s="57">
        <f>I110*J110</f>
        <v>16.787385493347646</v>
      </c>
      <c r="L110" s="57"/>
      <c r="M110" s="57"/>
    </row>
    <row r="111" spans="3:13" ht="30" customHeight="1">
      <c r="C111" s="25" t="s">
        <v>179</v>
      </c>
      <c r="D111">
        <v>1000</v>
      </c>
      <c r="E111" s="191">
        <v>0.0229</v>
      </c>
      <c r="F111" s="57">
        <f>D111*E111</f>
        <v>22.9</v>
      </c>
      <c r="H111" s="25" t="s">
        <v>179</v>
      </c>
      <c r="I111">
        <v>1000</v>
      </c>
      <c r="J111" s="93">
        <f>E111</f>
        <v>0.0229</v>
      </c>
      <c r="K111" s="57">
        <f>I111*J111</f>
        <v>22.9</v>
      </c>
      <c r="L111" s="57"/>
      <c r="M111" s="57"/>
    </row>
    <row r="112" spans="3:13" ht="25.5">
      <c r="C112" s="25" t="s">
        <v>185</v>
      </c>
      <c r="D112">
        <f>D110</f>
        <v>1000</v>
      </c>
      <c r="E112" s="74">
        <v>0.043</v>
      </c>
      <c r="F112" s="57">
        <f>D112*E112</f>
        <v>43</v>
      </c>
      <c r="H112" s="25" t="s">
        <v>185</v>
      </c>
      <c r="I112">
        <f>D112</f>
        <v>1000</v>
      </c>
      <c r="J112" s="93">
        <f>E112</f>
        <v>0.043</v>
      </c>
      <c r="K112" s="57">
        <f>I112*J112</f>
        <v>43</v>
      </c>
      <c r="L112" s="57"/>
      <c r="M112" s="57"/>
    </row>
    <row r="113" spans="3:10" ht="12.75">
      <c r="C113" s="6"/>
      <c r="H113" s="6"/>
      <c r="J113" s="93"/>
    </row>
    <row r="114" spans="3:14" ht="12.75">
      <c r="C114" t="s">
        <v>176</v>
      </c>
      <c r="F114" s="94">
        <f>SUM(F109:F112)</f>
        <v>97.89</v>
      </c>
      <c r="H114" t="s">
        <v>181</v>
      </c>
      <c r="K114" s="94">
        <f>SUM(K109:K112)</f>
        <v>98.47738549334764</v>
      </c>
      <c r="L114" s="57"/>
      <c r="M114" s="57">
        <f>K114-F114</f>
        <v>0.5873854933476395</v>
      </c>
      <c r="N114" s="78">
        <f>K114/F114-1</f>
        <v>0.00600046473947935</v>
      </c>
    </row>
    <row r="115" ht="12.75">
      <c r="K115" s="72"/>
    </row>
    <row r="116" ht="12.75">
      <c r="K116" s="72"/>
    </row>
    <row r="117" spans="1:14" ht="12.75">
      <c r="A117" s="4" t="s">
        <v>67</v>
      </c>
      <c r="B117" s="4"/>
      <c r="D117" s="80" t="s">
        <v>20</v>
      </c>
      <c r="E117" s="80" t="s">
        <v>43</v>
      </c>
      <c r="F117" s="81" t="s">
        <v>44</v>
      </c>
      <c r="I117" s="80" t="s">
        <v>20</v>
      </c>
      <c r="J117" s="80" t="s">
        <v>43</v>
      </c>
      <c r="K117" s="83" t="s">
        <v>44</v>
      </c>
      <c r="L117" s="4"/>
      <c r="M117" s="4" t="s">
        <v>45</v>
      </c>
      <c r="N117" s="4" t="s">
        <v>45</v>
      </c>
    </row>
    <row r="118" spans="1:14" ht="12.75">
      <c r="A118" s="4" t="s">
        <v>69</v>
      </c>
      <c r="D118" s="82" t="s">
        <v>51</v>
      </c>
      <c r="E118" s="80" t="s">
        <v>77</v>
      </c>
      <c r="F118" s="81" t="s">
        <v>46</v>
      </c>
      <c r="I118" s="80"/>
      <c r="J118" s="80" t="s">
        <v>77</v>
      </c>
      <c r="K118" s="83" t="s">
        <v>46</v>
      </c>
      <c r="L118" s="4"/>
      <c r="M118" s="4" t="s">
        <v>47</v>
      </c>
      <c r="N118" s="80" t="s">
        <v>53</v>
      </c>
    </row>
    <row r="119" spans="1:13" ht="38.25">
      <c r="A119" s="86"/>
      <c r="B119" s="37"/>
      <c r="C119" s="25" t="s">
        <v>12</v>
      </c>
      <c r="D119" s="33" t="s">
        <v>52</v>
      </c>
      <c r="E119" s="33" t="s">
        <v>52</v>
      </c>
      <c r="F119" s="91">
        <f>F109</f>
        <v>15.79</v>
      </c>
      <c r="H119" s="25" t="s">
        <v>12</v>
      </c>
      <c r="I119" s="33" t="s">
        <v>52</v>
      </c>
      <c r="J119" s="33" t="s">
        <v>52</v>
      </c>
      <c r="K119" s="57">
        <f>K109</f>
        <v>15.79</v>
      </c>
      <c r="L119" s="57"/>
      <c r="M119" s="57"/>
    </row>
    <row r="120" spans="3:13" ht="25.5">
      <c r="C120" s="25" t="s">
        <v>178</v>
      </c>
      <c r="D120">
        <v>2000</v>
      </c>
      <c r="E120" s="74">
        <f>E110</f>
        <v>0.0162</v>
      </c>
      <c r="F120" s="57">
        <f>D120*E120</f>
        <v>32.4</v>
      </c>
      <c r="H120" s="25" t="s">
        <v>178</v>
      </c>
      <c r="I120">
        <f>D120</f>
        <v>2000</v>
      </c>
      <c r="J120" s="93">
        <f>J110</f>
        <v>0.016787385493347646</v>
      </c>
      <c r="K120" s="57">
        <f>I120*J120</f>
        <v>33.57477098669529</v>
      </c>
      <c r="L120" s="57"/>
      <c r="M120" s="57"/>
    </row>
    <row r="121" spans="3:13" ht="25.5" customHeight="1">
      <c r="C121" s="25" t="s">
        <v>179</v>
      </c>
      <c r="D121">
        <v>2000</v>
      </c>
      <c r="E121" s="74">
        <f>E111</f>
        <v>0.0229</v>
      </c>
      <c r="F121" s="57">
        <f>D121*E121</f>
        <v>45.8</v>
      </c>
      <c r="H121" s="25" t="s">
        <v>179</v>
      </c>
      <c r="I121">
        <f>D121</f>
        <v>2000</v>
      </c>
      <c r="J121" s="93">
        <f>J111</f>
        <v>0.0229</v>
      </c>
      <c r="K121" s="57">
        <f>I121*J121</f>
        <v>45.8</v>
      </c>
      <c r="L121" s="57"/>
      <c r="M121" s="57"/>
    </row>
    <row r="122" spans="3:13" ht="25.5">
      <c r="C122" s="25" t="s">
        <v>185</v>
      </c>
      <c r="D122">
        <f>D120</f>
        <v>2000</v>
      </c>
      <c r="E122" s="74">
        <f>E112</f>
        <v>0.043</v>
      </c>
      <c r="F122" s="57">
        <f>D122*E122</f>
        <v>86</v>
      </c>
      <c r="H122" s="25" t="s">
        <v>185</v>
      </c>
      <c r="I122">
        <f>D122</f>
        <v>2000</v>
      </c>
      <c r="J122" s="93">
        <f>E122</f>
        <v>0.043</v>
      </c>
      <c r="K122" s="57">
        <f>I122*J122</f>
        <v>86</v>
      </c>
      <c r="L122" s="57"/>
      <c r="M122" s="57"/>
    </row>
    <row r="123" spans="3:10" ht="12.75">
      <c r="C123" s="6"/>
      <c r="H123" s="6"/>
      <c r="J123" s="93"/>
    </row>
    <row r="124" spans="3:14" ht="12.75">
      <c r="C124" t="s">
        <v>176</v>
      </c>
      <c r="F124" s="94">
        <f>SUM(F119:F122)</f>
        <v>179.99</v>
      </c>
      <c r="H124" t="s">
        <v>181</v>
      </c>
      <c r="K124" s="94">
        <f>SUM(K119:K122)</f>
        <v>181.1647709866953</v>
      </c>
      <c r="L124" s="57"/>
      <c r="M124" s="57">
        <f>K124-F124</f>
        <v>1.174770986695279</v>
      </c>
      <c r="N124" s="78">
        <f>K124/F124-1</f>
        <v>0.00652686808542291</v>
      </c>
    </row>
    <row r="125" ht="12.75">
      <c r="K125" s="72"/>
    </row>
    <row r="126" ht="12.75">
      <c r="K126" s="72"/>
    </row>
    <row r="127" spans="1:14" ht="12.75">
      <c r="A127" s="4" t="s">
        <v>67</v>
      </c>
      <c r="B127" s="4"/>
      <c r="D127" s="80" t="s">
        <v>20</v>
      </c>
      <c r="E127" s="80" t="s">
        <v>43</v>
      </c>
      <c r="F127" s="81" t="s">
        <v>44</v>
      </c>
      <c r="I127" s="80" t="s">
        <v>20</v>
      </c>
      <c r="J127" s="80" t="s">
        <v>43</v>
      </c>
      <c r="K127" s="83" t="s">
        <v>44</v>
      </c>
      <c r="L127" s="4"/>
      <c r="M127" s="4" t="s">
        <v>45</v>
      </c>
      <c r="N127" s="4" t="s">
        <v>45</v>
      </c>
    </row>
    <row r="128" spans="1:14" ht="12.75">
      <c r="A128" s="4" t="s">
        <v>70</v>
      </c>
      <c r="D128" s="82" t="s">
        <v>51</v>
      </c>
      <c r="E128" s="80" t="s">
        <v>77</v>
      </c>
      <c r="F128" s="81" t="s">
        <v>46</v>
      </c>
      <c r="I128" s="80"/>
      <c r="J128" s="80" t="s">
        <v>77</v>
      </c>
      <c r="K128" s="83" t="s">
        <v>46</v>
      </c>
      <c r="L128" s="4"/>
      <c r="M128" s="4" t="s">
        <v>47</v>
      </c>
      <c r="N128" s="80" t="s">
        <v>53</v>
      </c>
    </row>
    <row r="129" spans="1:13" ht="38.25">
      <c r="A129" s="86"/>
      <c r="B129" s="37"/>
      <c r="C129" s="25" t="s">
        <v>12</v>
      </c>
      <c r="D129" s="33" t="s">
        <v>52</v>
      </c>
      <c r="E129" s="33" t="s">
        <v>52</v>
      </c>
      <c r="F129" s="91">
        <f>F109</f>
        <v>15.79</v>
      </c>
      <c r="H129" s="25" t="s">
        <v>12</v>
      </c>
      <c r="I129" s="33" t="s">
        <v>52</v>
      </c>
      <c r="J129" s="33" t="s">
        <v>52</v>
      </c>
      <c r="K129" s="57">
        <f>K109</f>
        <v>15.79</v>
      </c>
      <c r="L129" s="57"/>
      <c r="M129" s="57"/>
    </row>
    <row r="130" spans="3:13" ht="25.5">
      <c r="C130" s="25" t="s">
        <v>178</v>
      </c>
      <c r="D130">
        <v>5000</v>
      </c>
      <c r="E130" s="74">
        <f>E110</f>
        <v>0.0162</v>
      </c>
      <c r="F130" s="57">
        <f>D130*E130</f>
        <v>81</v>
      </c>
      <c r="H130" s="25" t="s">
        <v>178</v>
      </c>
      <c r="I130">
        <f>D130</f>
        <v>5000</v>
      </c>
      <c r="J130" s="93">
        <f>J110</f>
        <v>0.016787385493347646</v>
      </c>
      <c r="K130" s="57">
        <f>I130*J130</f>
        <v>83.93692746673823</v>
      </c>
      <c r="L130" s="57"/>
      <c r="M130" s="57"/>
    </row>
    <row r="131" spans="3:13" ht="30" customHeight="1">
      <c r="C131" s="25" t="s">
        <v>179</v>
      </c>
      <c r="D131">
        <v>5000</v>
      </c>
      <c r="E131" s="74">
        <f>E111</f>
        <v>0.0229</v>
      </c>
      <c r="F131" s="57">
        <f>D131*E131</f>
        <v>114.5</v>
      </c>
      <c r="H131" s="25" t="s">
        <v>179</v>
      </c>
      <c r="I131">
        <f>D131</f>
        <v>5000</v>
      </c>
      <c r="J131" s="93">
        <f>J111</f>
        <v>0.0229</v>
      </c>
      <c r="K131" s="57">
        <f>I131*J131</f>
        <v>114.5</v>
      </c>
      <c r="L131" s="57"/>
      <c r="M131" s="57"/>
    </row>
    <row r="132" spans="3:13" ht="25.5">
      <c r="C132" s="25" t="s">
        <v>185</v>
      </c>
      <c r="D132">
        <f>D130</f>
        <v>5000</v>
      </c>
      <c r="E132" s="74">
        <f>E112</f>
        <v>0.043</v>
      </c>
      <c r="F132" s="57">
        <f>D132*E132</f>
        <v>214.99999999999997</v>
      </c>
      <c r="H132" s="25" t="s">
        <v>185</v>
      </c>
      <c r="I132">
        <f>D132</f>
        <v>5000</v>
      </c>
      <c r="J132" s="93">
        <f>E132</f>
        <v>0.043</v>
      </c>
      <c r="K132" s="57">
        <f>I132*J132</f>
        <v>214.99999999999997</v>
      </c>
      <c r="L132" s="57"/>
      <c r="M132" s="57"/>
    </row>
    <row r="133" spans="3:10" ht="12.75">
      <c r="C133" s="6"/>
      <c r="H133" s="6"/>
      <c r="J133" s="93"/>
    </row>
    <row r="134" spans="3:14" ht="12.75">
      <c r="C134" t="s">
        <v>176</v>
      </c>
      <c r="F134" s="94">
        <f>SUM(F129:F132)</f>
        <v>426.28999999999996</v>
      </c>
      <c r="H134" t="s">
        <v>181</v>
      </c>
      <c r="K134" s="94">
        <f>SUM(K129:K132)</f>
        <v>429.2269274667382</v>
      </c>
      <c r="L134" s="57"/>
      <c r="M134" s="57">
        <f>K134-F134</f>
        <v>2.9369274667382115</v>
      </c>
      <c r="N134" s="78">
        <f>K134/F134-1</f>
        <v>0.006889505892088144</v>
      </c>
    </row>
    <row r="135" spans="6:14" ht="12.75">
      <c r="F135" s="65"/>
      <c r="K135" s="65"/>
      <c r="L135" s="57"/>
      <c r="M135" s="57"/>
      <c r="N135" s="84"/>
    </row>
    <row r="136" spans="6:14" ht="12.75">
      <c r="F136" s="65"/>
      <c r="K136" s="65"/>
      <c r="L136" s="57"/>
      <c r="M136" s="57"/>
      <c r="N136" s="84"/>
    </row>
    <row r="137" spans="1:14" ht="12.75">
      <c r="A137" s="4" t="s">
        <v>67</v>
      </c>
      <c r="B137" s="4"/>
      <c r="D137" s="80" t="s">
        <v>20</v>
      </c>
      <c r="E137" s="80" t="s">
        <v>43</v>
      </c>
      <c r="F137" s="81" t="s">
        <v>44</v>
      </c>
      <c r="I137" s="80" t="s">
        <v>20</v>
      </c>
      <c r="J137" s="80" t="s">
        <v>43</v>
      </c>
      <c r="K137" s="83" t="s">
        <v>44</v>
      </c>
      <c r="L137" s="4"/>
      <c r="M137" s="4" t="s">
        <v>45</v>
      </c>
      <c r="N137" s="4" t="s">
        <v>45</v>
      </c>
    </row>
    <row r="138" spans="1:14" ht="12.75">
      <c r="A138" s="4" t="s">
        <v>71</v>
      </c>
      <c r="D138" s="82" t="s">
        <v>51</v>
      </c>
      <c r="E138" s="80" t="s">
        <v>77</v>
      </c>
      <c r="F138" s="81" t="s">
        <v>46</v>
      </c>
      <c r="I138" s="80"/>
      <c r="J138" s="80" t="s">
        <v>77</v>
      </c>
      <c r="K138" s="83" t="s">
        <v>46</v>
      </c>
      <c r="L138" s="4"/>
      <c r="M138" s="4" t="s">
        <v>47</v>
      </c>
      <c r="N138" s="80" t="s">
        <v>53</v>
      </c>
    </row>
    <row r="139" spans="1:13" ht="38.25">
      <c r="A139" s="86"/>
      <c r="B139" s="37"/>
      <c r="C139" s="25" t="s">
        <v>12</v>
      </c>
      <c r="D139" s="33" t="s">
        <v>52</v>
      </c>
      <c r="E139" s="33" t="s">
        <v>52</v>
      </c>
      <c r="F139" s="91">
        <f>F109</f>
        <v>15.79</v>
      </c>
      <c r="H139" s="25" t="s">
        <v>12</v>
      </c>
      <c r="I139" s="33" t="s">
        <v>52</v>
      </c>
      <c r="J139" s="33" t="s">
        <v>52</v>
      </c>
      <c r="K139" s="57">
        <f>K109</f>
        <v>15.79</v>
      </c>
      <c r="L139" s="57"/>
      <c r="M139" s="57"/>
    </row>
    <row r="140" spans="3:13" ht="25.5">
      <c r="C140" s="25" t="s">
        <v>178</v>
      </c>
      <c r="D140">
        <v>10000</v>
      </c>
      <c r="E140" s="74">
        <f>E110</f>
        <v>0.0162</v>
      </c>
      <c r="F140" s="57">
        <f>D140*E140</f>
        <v>162</v>
      </c>
      <c r="H140" s="25" t="s">
        <v>178</v>
      </c>
      <c r="I140">
        <f>D140</f>
        <v>10000</v>
      </c>
      <c r="J140" s="93">
        <f>J110</f>
        <v>0.016787385493347646</v>
      </c>
      <c r="K140" s="57">
        <f>I140*J140</f>
        <v>167.87385493347645</v>
      </c>
      <c r="L140" s="57"/>
      <c r="M140" s="57"/>
    </row>
    <row r="141" spans="3:13" ht="27" customHeight="1">
      <c r="C141" s="25" t="s">
        <v>179</v>
      </c>
      <c r="D141">
        <v>10000</v>
      </c>
      <c r="E141" s="74">
        <f>E111</f>
        <v>0.0229</v>
      </c>
      <c r="F141" s="57">
        <f>D141*E141</f>
        <v>229</v>
      </c>
      <c r="H141" s="25" t="s">
        <v>179</v>
      </c>
      <c r="I141">
        <f>D141</f>
        <v>10000</v>
      </c>
      <c r="J141" s="93">
        <f>J111</f>
        <v>0.0229</v>
      </c>
      <c r="K141" s="57">
        <f>I141*J141</f>
        <v>229</v>
      </c>
      <c r="L141" s="57"/>
      <c r="M141" s="57"/>
    </row>
    <row r="142" spans="3:13" ht="25.5">
      <c r="C142" s="25" t="s">
        <v>185</v>
      </c>
      <c r="D142">
        <f>D140</f>
        <v>10000</v>
      </c>
      <c r="E142" s="74">
        <f>E112</f>
        <v>0.043</v>
      </c>
      <c r="F142" s="57">
        <f>D142*E142</f>
        <v>429.99999999999994</v>
      </c>
      <c r="H142" s="25" t="s">
        <v>185</v>
      </c>
      <c r="I142">
        <f>D142</f>
        <v>10000</v>
      </c>
      <c r="J142" s="93">
        <f>J112</f>
        <v>0.043</v>
      </c>
      <c r="K142" s="57">
        <f>I142*J142</f>
        <v>429.99999999999994</v>
      </c>
      <c r="L142" s="57"/>
      <c r="M142" s="57"/>
    </row>
    <row r="143" spans="3:10" ht="12.75">
      <c r="C143" s="6"/>
      <c r="H143" s="6"/>
      <c r="J143" s="93"/>
    </row>
    <row r="144" spans="3:14" ht="12.75">
      <c r="C144" t="s">
        <v>176</v>
      </c>
      <c r="F144" s="94">
        <f>SUM(F139:F142)</f>
        <v>836.79</v>
      </c>
      <c r="H144" t="s">
        <v>181</v>
      </c>
      <c r="K144" s="94">
        <f>SUM(K139:K142)</f>
        <v>842.6638549334764</v>
      </c>
      <c r="L144" s="57"/>
      <c r="M144" s="57">
        <f>K144-F144</f>
        <v>5.873854933476423</v>
      </c>
      <c r="N144" s="78">
        <f>K144/F144-1</f>
        <v>0.007019508996852775</v>
      </c>
    </row>
    <row r="145" spans="6:14" ht="12.75">
      <c r="F145" s="65"/>
      <c r="K145" s="65"/>
      <c r="L145" s="57"/>
      <c r="M145" s="57"/>
      <c r="N145" s="84"/>
    </row>
    <row r="146" spans="6:14" ht="12.75">
      <c r="F146" s="65"/>
      <c r="K146" s="65"/>
      <c r="L146" s="57"/>
      <c r="M146" s="57"/>
      <c r="N146" s="84"/>
    </row>
    <row r="147" spans="1:14" ht="12.75">
      <c r="A147" s="4" t="s">
        <v>67</v>
      </c>
      <c r="B147" s="4"/>
      <c r="D147" s="80" t="s">
        <v>20</v>
      </c>
      <c r="E147" s="80" t="s">
        <v>43</v>
      </c>
      <c r="F147" s="81" t="s">
        <v>44</v>
      </c>
      <c r="I147" s="80" t="s">
        <v>20</v>
      </c>
      <c r="J147" s="80" t="s">
        <v>43</v>
      </c>
      <c r="K147" s="83" t="s">
        <v>44</v>
      </c>
      <c r="L147" s="4"/>
      <c r="M147" s="4" t="s">
        <v>45</v>
      </c>
      <c r="N147" s="4" t="s">
        <v>45</v>
      </c>
    </row>
    <row r="148" spans="1:14" ht="12.75">
      <c r="A148" s="4" t="s">
        <v>194</v>
      </c>
      <c r="D148" s="82" t="s">
        <v>51</v>
      </c>
      <c r="E148" s="80" t="s">
        <v>77</v>
      </c>
      <c r="F148" s="81" t="s">
        <v>46</v>
      </c>
      <c r="I148" s="80"/>
      <c r="J148" s="80" t="s">
        <v>77</v>
      </c>
      <c r="K148" s="83" t="s">
        <v>46</v>
      </c>
      <c r="L148" s="4"/>
      <c r="M148" s="4" t="s">
        <v>47</v>
      </c>
      <c r="N148" s="80" t="s">
        <v>53</v>
      </c>
    </row>
    <row r="149" spans="1:13" ht="38.25">
      <c r="A149" s="86"/>
      <c r="B149" s="37"/>
      <c r="C149" s="25" t="s">
        <v>12</v>
      </c>
      <c r="D149" s="33" t="s">
        <v>52</v>
      </c>
      <c r="E149" s="33" t="s">
        <v>52</v>
      </c>
      <c r="F149" s="91">
        <f>F109</f>
        <v>15.79</v>
      </c>
      <c r="H149" s="25" t="s">
        <v>12</v>
      </c>
      <c r="I149" s="33" t="s">
        <v>52</v>
      </c>
      <c r="J149" s="33" t="s">
        <v>52</v>
      </c>
      <c r="K149" s="57">
        <f>K109</f>
        <v>15.79</v>
      </c>
      <c r="L149" s="57"/>
      <c r="M149" s="57"/>
    </row>
    <row r="150" spans="3:13" ht="25.5">
      <c r="C150" s="25" t="s">
        <v>178</v>
      </c>
      <c r="D150">
        <v>15000</v>
      </c>
      <c r="E150" s="74">
        <f>E110</f>
        <v>0.0162</v>
      </c>
      <c r="F150" s="57">
        <f>D150*E150</f>
        <v>243</v>
      </c>
      <c r="H150" s="25" t="s">
        <v>178</v>
      </c>
      <c r="I150">
        <f>D150</f>
        <v>15000</v>
      </c>
      <c r="J150" s="93">
        <f>J110</f>
        <v>0.016787385493347646</v>
      </c>
      <c r="K150" s="57">
        <f>I150*J150</f>
        <v>251.8107824002147</v>
      </c>
      <c r="L150" s="57"/>
      <c r="M150" s="57"/>
    </row>
    <row r="151" spans="3:13" ht="27" customHeight="1">
      <c r="C151" s="25" t="s">
        <v>179</v>
      </c>
      <c r="D151">
        <v>15000</v>
      </c>
      <c r="E151" s="74">
        <f>E111</f>
        <v>0.0229</v>
      </c>
      <c r="F151" s="57">
        <f>D151*E151</f>
        <v>343.5</v>
      </c>
      <c r="H151" s="25" t="s">
        <v>179</v>
      </c>
      <c r="I151">
        <v>15000</v>
      </c>
      <c r="J151" s="93">
        <f>J111</f>
        <v>0.0229</v>
      </c>
      <c r="K151" s="57">
        <f>I151*J151</f>
        <v>343.5</v>
      </c>
      <c r="L151" s="57"/>
      <c r="M151" s="57"/>
    </row>
    <row r="152" spans="3:13" ht="27" customHeight="1">
      <c r="C152" s="25" t="s">
        <v>185</v>
      </c>
      <c r="D152">
        <f>D150</f>
        <v>15000</v>
      </c>
      <c r="E152" s="74">
        <f>E112</f>
        <v>0.043</v>
      </c>
      <c r="F152" s="57">
        <f>D152*E152</f>
        <v>645</v>
      </c>
      <c r="H152" s="25" t="s">
        <v>185</v>
      </c>
      <c r="I152">
        <f>D152</f>
        <v>15000</v>
      </c>
      <c r="J152" s="93">
        <f>J112</f>
        <v>0.043</v>
      </c>
      <c r="K152" s="57">
        <f>I152*J152</f>
        <v>645</v>
      </c>
      <c r="L152" s="57"/>
      <c r="M152" s="57"/>
    </row>
    <row r="153" spans="3:10" ht="12.75">
      <c r="C153" s="6"/>
      <c r="H153" s="6"/>
      <c r="J153" s="93"/>
    </row>
    <row r="154" spans="3:14" ht="12.75">
      <c r="C154" t="s">
        <v>176</v>
      </c>
      <c r="F154" s="94">
        <f>SUM(F149:F152)</f>
        <v>1247.29</v>
      </c>
      <c r="H154" t="s">
        <v>181</v>
      </c>
      <c r="K154" s="94">
        <f>SUM(K149:K152)</f>
        <v>1256.1007824002147</v>
      </c>
      <c r="L154" s="57"/>
      <c r="M154" s="57">
        <f>K154-F154</f>
        <v>8.810782400214748</v>
      </c>
      <c r="N154" s="78">
        <f>K154/F154-1</f>
        <v>0.007063940543269531</v>
      </c>
    </row>
    <row r="155" ht="12.75">
      <c r="K155" s="72"/>
    </row>
    <row r="156" spans="1:14" ht="13.5" thickBot="1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201"/>
      <c r="L156" s="105"/>
      <c r="M156" s="105"/>
      <c r="N156" s="105"/>
    </row>
    <row r="157" ht="7.5" customHeight="1">
      <c r="K157" s="72"/>
    </row>
    <row r="158" spans="1:13" ht="15.75">
      <c r="A158" s="53" t="s">
        <v>49</v>
      </c>
      <c r="B158" s="28"/>
      <c r="F158" s="57"/>
      <c r="J158" s="93"/>
      <c r="K158" s="57"/>
      <c r="L158" s="57"/>
      <c r="M158" s="57"/>
    </row>
    <row r="159" spans="1:13" ht="15.75">
      <c r="A159" s="28"/>
      <c r="B159" s="28"/>
      <c r="D159" s="37"/>
      <c r="F159" s="57"/>
      <c r="J159" s="93"/>
      <c r="K159" s="57"/>
      <c r="L159" s="57"/>
      <c r="M159" s="57"/>
    </row>
    <row r="160" spans="1:13" ht="15.75">
      <c r="A160" s="111" t="s">
        <v>198</v>
      </c>
      <c r="B160" s="28"/>
      <c r="D160" s="37"/>
      <c r="F160" s="57"/>
      <c r="J160" s="93"/>
      <c r="K160" s="57"/>
      <c r="L160" s="57"/>
      <c r="M160" s="57"/>
    </row>
    <row r="161" spans="1:13" ht="15.75">
      <c r="A161" s="111" t="s">
        <v>199</v>
      </c>
      <c r="B161" s="28"/>
      <c r="D161" s="37"/>
      <c r="F161" s="57"/>
      <c r="J161" s="93"/>
      <c r="K161" s="57"/>
      <c r="L161" s="57"/>
      <c r="M161" s="57"/>
    </row>
    <row r="162" spans="1:13" ht="15.75">
      <c r="A162" s="111" t="s">
        <v>269</v>
      </c>
      <c r="B162" s="28"/>
      <c r="D162" s="37"/>
      <c r="F162" s="57"/>
      <c r="J162" s="93"/>
      <c r="K162" s="57"/>
      <c r="L162" s="57"/>
      <c r="M162" s="57"/>
    </row>
    <row r="163" spans="1:13" ht="15.75">
      <c r="A163" s="111" t="s">
        <v>200</v>
      </c>
      <c r="B163" s="28"/>
      <c r="D163" s="37"/>
      <c r="F163" s="57"/>
      <c r="J163" s="93"/>
      <c r="K163" s="57"/>
      <c r="L163" s="57"/>
      <c r="M163" s="57"/>
    </row>
    <row r="164" spans="1:13" ht="15.75">
      <c r="A164" s="28"/>
      <c r="B164" s="28"/>
      <c r="D164" s="37"/>
      <c r="F164" s="57"/>
      <c r="J164" s="93"/>
      <c r="K164" s="57"/>
      <c r="L164" s="57"/>
      <c r="M164" s="57"/>
    </row>
    <row r="165" spans="3:15" ht="15">
      <c r="C165" s="85" t="s">
        <v>176</v>
      </c>
      <c r="D165" s="43"/>
      <c r="E165" s="43"/>
      <c r="F165" s="43"/>
      <c r="H165" s="85" t="s">
        <v>193</v>
      </c>
      <c r="I165" s="43"/>
      <c r="J165" s="43"/>
      <c r="K165" s="79"/>
      <c r="L165" s="43"/>
      <c r="M165" s="43"/>
      <c r="N165" s="43"/>
      <c r="O165" s="43"/>
    </row>
    <row r="166" spans="1:11" ht="15">
      <c r="A166" s="87" t="s">
        <v>48</v>
      </c>
      <c r="B166" s="4"/>
      <c r="F166" s="72"/>
      <c r="K166" s="72"/>
    </row>
    <row r="167" spans="4:14" ht="12.75">
      <c r="D167" s="80" t="s">
        <v>202</v>
      </c>
      <c r="E167" s="80" t="s">
        <v>43</v>
      </c>
      <c r="F167" s="81" t="s">
        <v>44</v>
      </c>
      <c r="I167" s="80" t="s">
        <v>202</v>
      </c>
      <c r="J167" s="80" t="s">
        <v>43</v>
      </c>
      <c r="K167" s="83" t="s">
        <v>44</v>
      </c>
      <c r="L167" s="4"/>
      <c r="M167" s="4" t="s">
        <v>45</v>
      </c>
      <c r="N167" s="4" t="s">
        <v>45</v>
      </c>
    </row>
    <row r="168" spans="4:14" ht="12.75">
      <c r="D168" s="82" t="s">
        <v>51</v>
      </c>
      <c r="E168" s="80" t="s">
        <v>203</v>
      </c>
      <c r="F168" s="81" t="s">
        <v>46</v>
      </c>
      <c r="I168" s="80"/>
      <c r="J168" s="80" t="s">
        <v>203</v>
      </c>
      <c r="K168" s="83" t="s">
        <v>46</v>
      </c>
      <c r="L168" s="4"/>
      <c r="M168" s="4" t="s">
        <v>47</v>
      </c>
      <c r="N168" s="80" t="s">
        <v>53</v>
      </c>
    </row>
    <row r="169" spans="1:13" ht="38.25">
      <c r="A169" s="86"/>
      <c r="B169" s="37"/>
      <c r="C169" s="25" t="s">
        <v>12</v>
      </c>
      <c r="D169" s="33" t="s">
        <v>52</v>
      </c>
      <c r="E169" s="33" t="s">
        <v>52</v>
      </c>
      <c r="F169" s="233">
        <f>'9. Service Charge Adj.'!E24</f>
        <v>29.5</v>
      </c>
      <c r="H169" s="25" t="s">
        <v>12</v>
      </c>
      <c r="I169" s="33" t="s">
        <v>52</v>
      </c>
      <c r="J169" s="33" t="s">
        <v>52</v>
      </c>
      <c r="K169" s="57">
        <f>'10. 2004 Rate Schedule '!F28</f>
        <v>29.5</v>
      </c>
      <c r="L169" s="57"/>
      <c r="M169" s="57"/>
    </row>
    <row r="170" spans="3:13" ht="25.5">
      <c r="C170" s="25" t="s">
        <v>78</v>
      </c>
      <c r="D170">
        <v>60</v>
      </c>
      <c r="E170" s="190">
        <v>4.5087</v>
      </c>
      <c r="F170" s="57">
        <f>D170*E170</f>
        <v>270.522</v>
      </c>
      <c r="H170" s="25" t="s">
        <v>78</v>
      </c>
      <c r="I170">
        <v>60</v>
      </c>
      <c r="J170" s="93">
        <f>'10. 2004 Rate Schedule '!F29</f>
        <v>5.35093295018654</v>
      </c>
      <c r="K170" s="57">
        <f>I170*J170</f>
        <v>321.0559770111924</v>
      </c>
      <c r="L170" s="57"/>
      <c r="M170" s="57"/>
    </row>
    <row r="171" spans="3:13" ht="25.5">
      <c r="C171" s="25" t="s">
        <v>196</v>
      </c>
      <c r="D171">
        <f>D170</f>
        <v>60</v>
      </c>
      <c r="E171" s="74">
        <v>3.91</v>
      </c>
      <c r="F171" s="57">
        <f>D171*E171</f>
        <v>234.60000000000002</v>
      </c>
      <c r="H171" s="25" t="s">
        <v>196</v>
      </c>
      <c r="I171">
        <f>D171</f>
        <v>60</v>
      </c>
      <c r="J171" s="93">
        <f>E171</f>
        <v>3.91</v>
      </c>
      <c r="K171" s="57">
        <f>I171*J171</f>
        <v>234.60000000000002</v>
      </c>
      <c r="L171" s="57"/>
      <c r="M171" s="57"/>
    </row>
    <row r="172" spans="3:13" ht="28.5" customHeight="1">
      <c r="C172" s="25" t="s">
        <v>179</v>
      </c>
      <c r="D172" s="12">
        <v>15000</v>
      </c>
      <c r="E172" s="74">
        <v>0.0132</v>
      </c>
      <c r="F172" s="57">
        <f>D172*E172</f>
        <v>198</v>
      </c>
      <c r="H172" s="25" t="s">
        <v>179</v>
      </c>
      <c r="I172" s="12">
        <f>D172</f>
        <v>15000</v>
      </c>
      <c r="J172" s="93">
        <f>E172</f>
        <v>0.0132</v>
      </c>
      <c r="K172" s="57">
        <f>I172*J172</f>
        <v>198</v>
      </c>
      <c r="L172" s="57"/>
      <c r="M172" s="57"/>
    </row>
    <row r="173" spans="3:11" ht="25.5">
      <c r="C173" s="25" t="s">
        <v>197</v>
      </c>
      <c r="D173" s="12">
        <f>D172</f>
        <v>15000</v>
      </c>
      <c r="E173" s="74">
        <v>0.055</v>
      </c>
      <c r="F173" s="57">
        <f>D173*E173</f>
        <v>825</v>
      </c>
      <c r="H173" s="25" t="s">
        <v>197</v>
      </c>
      <c r="I173" s="12">
        <f>D172</f>
        <v>15000</v>
      </c>
      <c r="J173" s="93">
        <f>E173</f>
        <v>0.055</v>
      </c>
      <c r="K173" s="57">
        <f>I173*J173</f>
        <v>825</v>
      </c>
    </row>
    <row r="174" spans="3:11" ht="12.75">
      <c r="C174" s="6"/>
      <c r="H174" s="6"/>
      <c r="J174" s="93"/>
      <c r="K174" s="57"/>
    </row>
    <row r="175" spans="3:14" ht="12.75">
      <c r="C175" t="s">
        <v>176</v>
      </c>
      <c r="F175" s="94">
        <f>SUM(F169:F173)</f>
        <v>1557.622</v>
      </c>
      <c r="H175" t="s">
        <v>181</v>
      </c>
      <c r="K175" s="94">
        <f>SUM(K169:K173)</f>
        <v>1608.1559770111924</v>
      </c>
      <c r="L175" s="57"/>
      <c r="M175" s="57">
        <f>K175-F175</f>
        <v>50.53397701119229</v>
      </c>
      <c r="N175" s="78">
        <f>K175/F175-1</f>
        <v>0.03244302983085268</v>
      </c>
    </row>
    <row r="176" spans="1:13" ht="12" customHeight="1">
      <c r="A176" s="28"/>
      <c r="B176" s="28"/>
      <c r="F176" s="57"/>
      <c r="J176" s="93"/>
      <c r="K176" s="57"/>
      <c r="L176" s="57"/>
      <c r="M176" s="57"/>
    </row>
    <row r="177" spans="6:14" ht="12.75">
      <c r="F177" s="57"/>
      <c r="J177" s="93"/>
      <c r="K177" s="57"/>
      <c r="L177" s="57"/>
      <c r="M177" s="57"/>
      <c r="N177" s="75"/>
    </row>
    <row r="178" spans="6:13" ht="3" customHeight="1">
      <c r="F178" s="57"/>
      <c r="J178" s="93"/>
      <c r="K178" s="57"/>
      <c r="L178" s="57"/>
      <c r="M178" s="57"/>
    </row>
    <row r="179" spans="1:14" ht="12.75">
      <c r="A179" s="4" t="s">
        <v>67</v>
      </c>
      <c r="B179" s="4"/>
      <c r="D179" s="80" t="s">
        <v>202</v>
      </c>
      <c r="E179" s="80" t="s">
        <v>43</v>
      </c>
      <c r="F179" s="81" t="s">
        <v>44</v>
      </c>
      <c r="I179" s="80" t="s">
        <v>202</v>
      </c>
      <c r="J179" s="80" t="s">
        <v>43</v>
      </c>
      <c r="K179" s="83" t="s">
        <v>44</v>
      </c>
      <c r="L179" s="4"/>
      <c r="M179" s="4" t="s">
        <v>45</v>
      </c>
      <c r="N179" s="4" t="s">
        <v>45</v>
      </c>
    </row>
    <row r="180" spans="1:14" ht="12.75">
      <c r="A180" s="4" t="s">
        <v>72</v>
      </c>
      <c r="D180" s="82" t="s">
        <v>51</v>
      </c>
      <c r="E180" s="80" t="s">
        <v>203</v>
      </c>
      <c r="F180" s="81" t="s">
        <v>46</v>
      </c>
      <c r="I180" s="80"/>
      <c r="J180" s="80" t="s">
        <v>203</v>
      </c>
      <c r="K180" s="83" t="s">
        <v>46</v>
      </c>
      <c r="L180" s="4"/>
      <c r="M180" s="4" t="s">
        <v>47</v>
      </c>
      <c r="N180" s="80" t="s">
        <v>53</v>
      </c>
    </row>
    <row r="181" spans="1:13" ht="38.25">
      <c r="A181" s="86"/>
      <c r="B181" s="37"/>
      <c r="C181" s="25" t="s">
        <v>12</v>
      </c>
      <c r="D181" s="33" t="s">
        <v>52</v>
      </c>
      <c r="E181" s="33" t="s">
        <v>52</v>
      </c>
      <c r="F181" s="91">
        <f>F169</f>
        <v>29.5</v>
      </c>
      <c r="H181" s="25" t="s">
        <v>12</v>
      </c>
      <c r="I181" s="33" t="s">
        <v>52</v>
      </c>
      <c r="J181" s="33" t="s">
        <v>52</v>
      </c>
      <c r="K181" s="57">
        <f>K169</f>
        <v>29.5</v>
      </c>
      <c r="L181" s="57"/>
      <c r="M181" s="57"/>
    </row>
    <row r="182" spans="3:13" ht="25.5">
      <c r="C182" s="25" t="s">
        <v>201</v>
      </c>
      <c r="D182">
        <v>100</v>
      </c>
      <c r="E182" s="74">
        <f>E170</f>
        <v>4.5087</v>
      </c>
      <c r="F182" s="57">
        <f>D182*E182</f>
        <v>450.87</v>
      </c>
      <c r="H182" s="25" t="s">
        <v>201</v>
      </c>
      <c r="I182">
        <f>D182</f>
        <v>100</v>
      </c>
      <c r="J182" s="93">
        <f>J170</f>
        <v>5.35093295018654</v>
      </c>
      <c r="K182" s="57">
        <f>I182*J182</f>
        <v>535.0932950186541</v>
      </c>
      <c r="L182" s="57"/>
      <c r="M182" s="57"/>
    </row>
    <row r="183" spans="3:13" ht="24.75" customHeight="1">
      <c r="C183" s="25" t="s">
        <v>196</v>
      </c>
      <c r="D183">
        <f>D182</f>
        <v>100</v>
      </c>
      <c r="E183" s="74">
        <v>3.91</v>
      </c>
      <c r="F183" s="57">
        <f>D183*E183</f>
        <v>391</v>
      </c>
      <c r="H183" s="25" t="s">
        <v>196</v>
      </c>
      <c r="I183">
        <f>D183</f>
        <v>100</v>
      </c>
      <c r="J183" s="93">
        <f>E183</f>
        <v>3.91</v>
      </c>
      <c r="K183" s="57">
        <f>I183*J183</f>
        <v>391</v>
      </c>
      <c r="L183" s="57"/>
      <c r="M183" s="57"/>
    </row>
    <row r="184" spans="3:13" ht="25.5" customHeight="1">
      <c r="C184" s="25" t="s">
        <v>179</v>
      </c>
      <c r="D184" s="12">
        <v>40000</v>
      </c>
      <c r="E184" s="74">
        <v>0.0132</v>
      </c>
      <c r="F184" s="57">
        <f>D184*E184</f>
        <v>528</v>
      </c>
      <c r="H184" s="25" t="s">
        <v>179</v>
      </c>
      <c r="I184" s="12">
        <f>D184</f>
        <v>40000</v>
      </c>
      <c r="J184" s="93">
        <f>E184</f>
        <v>0.0132</v>
      </c>
      <c r="K184" s="57">
        <f>I184*J184</f>
        <v>528</v>
      </c>
      <c r="L184" s="57"/>
      <c r="M184" s="57"/>
    </row>
    <row r="185" spans="3:11" ht="25.5">
      <c r="C185" s="25" t="s">
        <v>197</v>
      </c>
      <c r="D185" s="115">
        <v>40000</v>
      </c>
      <c r="E185" s="74">
        <f>E173</f>
        <v>0.055</v>
      </c>
      <c r="F185" s="57">
        <f>D185*E185</f>
        <v>2200</v>
      </c>
      <c r="H185" s="25" t="s">
        <v>197</v>
      </c>
      <c r="I185" s="192">
        <f>D185</f>
        <v>40000</v>
      </c>
      <c r="J185" s="93">
        <f>E185</f>
        <v>0.055</v>
      </c>
      <c r="K185" s="57">
        <f>I185*J185</f>
        <v>2200</v>
      </c>
    </row>
    <row r="186" spans="3:11" ht="9.75" customHeight="1">
      <c r="C186" s="6"/>
      <c r="H186" s="6"/>
      <c r="J186" s="93"/>
      <c r="K186" s="57"/>
    </row>
    <row r="187" spans="3:14" ht="12.75">
      <c r="C187" t="s">
        <v>176</v>
      </c>
      <c r="F187" s="94">
        <f>SUM(F181:F185)</f>
        <v>3599.37</v>
      </c>
      <c r="H187" t="s">
        <v>181</v>
      </c>
      <c r="K187" s="94">
        <f>SUM(K181:K185)</f>
        <v>3683.5932950186543</v>
      </c>
      <c r="L187" s="57"/>
      <c r="M187" s="57">
        <f>K187-F187</f>
        <v>84.22329501865443</v>
      </c>
      <c r="N187" s="78">
        <f>K187/F187-1</f>
        <v>0.02339945463196469</v>
      </c>
    </row>
    <row r="188" ht="12.75">
      <c r="K188" s="72"/>
    </row>
    <row r="189" spans="6:14" ht="12.75">
      <c r="F189" s="57"/>
      <c r="J189" s="93"/>
      <c r="K189" s="57"/>
      <c r="L189" s="57"/>
      <c r="M189" s="57"/>
      <c r="N189" s="75"/>
    </row>
    <row r="190" spans="6:13" ht="12.75">
      <c r="F190" s="57"/>
      <c r="J190" s="93"/>
      <c r="K190" s="57"/>
      <c r="L190" s="57"/>
      <c r="M190" s="57"/>
    </row>
    <row r="191" spans="1:14" ht="12.75">
      <c r="A191" s="4" t="s">
        <v>67</v>
      </c>
      <c r="B191" s="4"/>
      <c r="D191" s="80" t="s">
        <v>202</v>
      </c>
      <c r="E191" s="80" t="s">
        <v>43</v>
      </c>
      <c r="F191" s="81" t="s">
        <v>44</v>
      </c>
      <c r="I191" s="80" t="s">
        <v>202</v>
      </c>
      <c r="J191" s="80" t="s">
        <v>43</v>
      </c>
      <c r="K191" s="83" t="s">
        <v>44</v>
      </c>
      <c r="L191" s="4"/>
      <c r="M191" s="4" t="s">
        <v>45</v>
      </c>
      <c r="N191" s="4" t="s">
        <v>45</v>
      </c>
    </row>
    <row r="192" spans="1:14" ht="12.75">
      <c r="A192" s="4" t="s">
        <v>73</v>
      </c>
      <c r="D192" s="82" t="s">
        <v>51</v>
      </c>
      <c r="E192" s="80" t="s">
        <v>203</v>
      </c>
      <c r="F192" s="81" t="s">
        <v>46</v>
      </c>
      <c r="I192" s="80"/>
      <c r="J192" s="80" t="s">
        <v>203</v>
      </c>
      <c r="K192" s="83" t="s">
        <v>46</v>
      </c>
      <c r="L192" s="4"/>
      <c r="M192" s="4" t="s">
        <v>47</v>
      </c>
      <c r="N192" s="80" t="s">
        <v>53</v>
      </c>
    </row>
    <row r="193" spans="1:13" ht="38.25">
      <c r="A193" s="86"/>
      <c r="B193" s="37"/>
      <c r="C193" s="25" t="s">
        <v>12</v>
      </c>
      <c r="D193" s="33" t="s">
        <v>52</v>
      </c>
      <c r="E193" s="33" t="s">
        <v>52</v>
      </c>
      <c r="F193" s="91">
        <f>F169</f>
        <v>29.5</v>
      </c>
      <c r="H193" s="25" t="s">
        <v>12</v>
      </c>
      <c r="I193" s="33" t="s">
        <v>52</v>
      </c>
      <c r="J193" s="33" t="s">
        <v>52</v>
      </c>
      <c r="K193" s="57">
        <f>K169</f>
        <v>29.5</v>
      </c>
      <c r="L193" s="57"/>
      <c r="M193" s="57"/>
    </row>
    <row r="194" spans="3:13" ht="25.5">
      <c r="C194" s="25" t="s">
        <v>201</v>
      </c>
      <c r="D194">
        <v>500</v>
      </c>
      <c r="E194" s="74">
        <f>E170</f>
        <v>4.5087</v>
      </c>
      <c r="F194" s="57">
        <f>D194*E194</f>
        <v>2254.35</v>
      </c>
      <c r="H194" s="25" t="s">
        <v>201</v>
      </c>
      <c r="I194">
        <f>D194</f>
        <v>500</v>
      </c>
      <c r="J194" s="93">
        <f>J170</f>
        <v>5.35093295018654</v>
      </c>
      <c r="K194" s="57">
        <f>I194*J194</f>
        <v>2675.46647509327</v>
      </c>
      <c r="L194" s="57"/>
      <c r="M194" s="57"/>
    </row>
    <row r="195" spans="3:13" ht="27.75" customHeight="1">
      <c r="C195" s="25" t="s">
        <v>196</v>
      </c>
      <c r="D195">
        <f>D194</f>
        <v>500</v>
      </c>
      <c r="E195" s="74">
        <v>3.91</v>
      </c>
      <c r="F195" s="57">
        <f>D195*E195</f>
        <v>1955</v>
      </c>
      <c r="H195" s="25" t="s">
        <v>196</v>
      </c>
      <c r="I195">
        <f>D195</f>
        <v>500</v>
      </c>
      <c r="J195" s="93">
        <f>E195</f>
        <v>3.91</v>
      </c>
      <c r="K195" s="57">
        <f>I195*J195</f>
        <v>1955</v>
      </c>
      <c r="L195" s="57"/>
      <c r="M195" s="57"/>
    </row>
    <row r="196" spans="3:13" ht="27.75" customHeight="1">
      <c r="C196" s="25" t="s">
        <v>179</v>
      </c>
      <c r="D196" s="12">
        <v>100000</v>
      </c>
      <c r="E196" s="74">
        <v>0.0132</v>
      </c>
      <c r="F196" s="57">
        <f>D196*E196</f>
        <v>1320</v>
      </c>
      <c r="H196" s="25" t="s">
        <v>179</v>
      </c>
      <c r="I196" s="12">
        <f>D196</f>
        <v>100000</v>
      </c>
      <c r="J196" s="93">
        <f>E196</f>
        <v>0.0132</v>
      </c>
      <c r="K196" s="57">
        <f>I196*J196</f>
        <v>1320</v>
      </c>
      <c r="L196" s="57"/>
      <c r="M196" s="57"/>
    </row>
    <row r="197" spans="3:11" ht="25.5">
      <c r="C197" s="25" t="s">
        <v>197</v>
      </c>
      <c r="D197" s="115">
        <v>100000</v>
      </c>
      <c r="E197" s="74">
        <f>E173</f>
        <v>0.055</v>
      </c>
      <c r="F197" s="57">
        <f>D197*E197</f>
        <v>5500</v>
      </c>
      <c r="H197" s="25" t="s">
        <v>197</v>
      </c>
      <c r="I197" s="115">
        <f>D197</f>
        <v>100000</v>
      </c>
      <c r="J197" s="93">
        <f>J185</f>
        <v>0.055</v>
      </c>
      <c r="K197" s="57">
        <f>I197*J197</f>
        <v>5500</v>
      </c>
    </row>
    <row r="198" spans="3:11" ht="12.75">
      <c r="C198" s="6"/>
      <c r="H198" s="6"/>
      <c r="J198" s="93"/>
      <c r="K198" s="57"/>
    </row>
    <row r="199" spans="3:14" ht="12.75">
      <c r="C199" t="s">
        <v>176</v>
      </c>
      <c r="F199" s="94">
        <f>SUM(F193:F197)</f>
        <v>11058.85</v>
      </c>
      <c r="H199" t="s">
        <v>181</v>
      </c>
      <c r="K199" s="94">
        <f>SUM(K193:K197)</f>
        <v>11479.96647509327</v>
      </c>
      <c r="L199" s="57"/>
      <c r="M199" s="57">
        <f>K199-F199</f>
        <v>421.1164750932694</v>
      </c>
      <c r="N199" s="78">
        <f>K199/F199-1</f>
        <v>0.0380795901104789</v>
      </c>
    </row>
    <row r="200" spans="6:14" ht="12.75">
      <c r="F200" s="65"/>
      <c r="K200" s="65"/>
      <c r="L200" s="57"/>
      <c r="M200" s="57"/>
      <c r="N200" s="84"/>
    </row>
    <row r="201" spans="1:14" ht="12.75">
      <c r="A201" s="37"/>
      <c r="B201" s="37"/>
      <c r="C201" s="37"/>
      <c r="D201" s="37"/>
      <c r="E201" s="37"/>
      <c r="F201" s="65"/>
      <c r="G201" s="37"/>
      <c r="H201" s="37"/>
      <c r="I201" s="37"/>
      <c r="J201" s="37"/>
      <c r="K201" s="65"/>
      <c r="L201" s="65"/>
      <c r="M201" s="65"/>
      <c r="N201" s="84"/>
    </row>
    <row r="202" ht="12.75">
      <c r="K202" s="72"/>
    </row>
    <row r="203" spans="1:14" ht="12.75">
      <c r="A203" s="4" t="s">
        <v>67</v>
      </c>
      <c r="B203" s="4"/>
      <c r="D203" s="80" t="s">
        <v>202</v>
      </c>
      <c r="E203" s="80" t="s">
        <v>43</v>
      </c>
      <c r="F203" s="81" t="s">
        <v>44</v>
      </c>
      <c r="I203" s="80" t="s">
        <v>202</v>
      </c>
      <c r="J203" s="80" t="s">
        <v>43</v>
      </c>
      <c r="K203" s="83" t="s">
        <v>44</v>
      </c>
      <c r="L203" s="4"/>
      <c r="M203" s="4" t="s">
        <v>45</v>
      </c>
      <c r="N203" s="4" t="s">
        <v>45</v>
      </c>
    </row>
    <row r="204" spans="1:14" ht="12.75">
      <c r="A204" s="4" t="s">
        <v>74</v>
      </c>
      <c r="D204" s="82" t="s">
        <v>51</v>
      </c>
      <c r="E204" s="80" t="s">
        <v>203</v>
      </c>
      <c r="F204" s="81" t="s">
        <v>46</v>
      </c>
      <c r="I204" s="80"/>
      <c r="J204" s="80" t="s">
        <v>203</v>
      </c>
      <c r="K204" s="83" t="s">
        <v>46</v>
      </c>
      <c r="L204" s="4"/>
      <c r="M204" s="4" t="s">
        <v>47</v>
      </c>
      <c r="N204" s="80" t="s">
        <v>53</v>
      </c>
    </row>
    <row r="205" spans="1:13" ht="38.25">
      <c r="A205" s="86"/>
      <c r="B205" s="37"/>
      <c r="C205" s="25" t="s">
        <v>12</v>
      </c>
      <c r="D205" s="33" t="s">
        <v>52</v>
      </c>
      <c r="E205" s="33" t="s">
        <v>52</v>
      </c>
      <c r="F205" s="91">
        <f>F169</f>
        <v>29.5</v>
      </c>
      <c r="H205" s="25" t="s">
        <v>12</v>
      </c>
      <c r="I205" s="33" t="s">
        <v>52</v>
      </c>
      <c r="J205" s="33" t="s">
        <v>52</v>
      </c>
      <c r="K205" s="57">
        <f>K169</f>
        <v>29.5</v>
      </c>
      <c r="L205" s="57"/>
      <c r="M205" s="57"/>
    </row>
    <row r="206" spans="3:13" ht="25.5">
      <c r="C206" s="25" t="s">
        <v>201</v>
      </c>
      <c r="D206">
        <v>1000</v>
      </c>
      <c r="E206" s="74">
        <f>E170</f>
        <v>4.5087</v>
      </c>
      <c r="F206" s="57">
        <f>D206*E206</f>
        <v>4508.7</v>
      </c>
      <c r="H206" s="25" t="s">
        <v>201</v>
      </c>
      <c r="I206">
        <f>D206</f>
        <v>1000</v>
      </c>
      <c r="J206" s="93">
        <f>J170</f>
        <v>5.35093295018654</v>
      </c>
      <c r="K206" s="57">
        <f>I206*J206</f>
        <v>5350.93295018654</v>
      </c>
      <c r="L206" s="57"/>
      <c r="M206" s="57"/>
    </row>
    <row r="207" spans="3:13" ht="30" customHeight="1">
      <c r="C207" s="25" t="s">
        <v>196</v>
      </c>
      <c r="D207">
        <f>D206</f>
        <v>1000</v>
      </c>
      <c r="E207" s="74">
        <v>3.91</v>
      </c>
      <c r="F207" s="57">
        <f>D207*E207</f>
        <v>3910</v>
      </c>
      <c r="H207" s="25" t="s">
        <v>196</v>
      </c>
      <c r="I207">
        <f>D207</f>
        <v>1000</v>
      </c>
      <c r="J207" s="93">
        <f>E207</f>
        <v>3.91</v>
      </c>
      <c r="K207" s="57">
        <f>I207*J207</f>
        <v>3910</v>
      </c>
      <c r="L207" s="57"/>
      <c r="M207" s="57"/>
    </row>
    <row r="208" spans="3:13" ht="24.75" customHeight="1">
      <c r="C208" s="25" t="s">
        <v>179</v>
      </c>
      <c r="D208" s="115">
        <v>400000</v>
      </c>
      <c r="E208" s="74">
        <v>0.0132</v>
      </c>
      <c r="F208" s="57">
        <f>D208*E208</f>
        <v>5280</v>
      </c>
      <c r="H208" s="25" t="s">
        <v>179</v>
      </c>
      <c r="I208" s="193">
        <f>D208</f>
        <v>400000</v>
      </c>
      <c r="J208" s="93">
        <f>E208</f>
        <v>0.0132</v>
      </c>
      <c r="K208" s="57">
        <f>I208*J208</f>
        <v>5280</v>
      </c>
      <c r="L208" s="57"/>
      <c r="M208" s="57"/>
    </row>
    <row r="209" spans="3:11" ht="25.5">
      <c r="C209" s="25" t="s">
        <v>197</v>
      </c>
      <c r="D209" s="115">
        <v>400000</v>
      </c>
      <c r="E209" s="74">
        <f>E173</f>
        <v>0.055</v>
      </c>
      <c r="F209" s="57">
        <f>D209*E209</f>
        <v>22000</v>
      </c>
      <c r="H209" s="25" t="s">
        <v>197</v>
      </c>
      <c r="I209" s="115">
        <f>D209</f>
        <v>400000</v>
      </c>
      <c r="J209" s="93">
        <f>E209</f>
        <v>0.055</v>
      </c>
      <c r="K209" s="57">
        <f>I209*J209</f>
        <v>22000</v>
      </c>
    </row>
    <row r="210" spans="3:11" ht="12.75">
      <c r="C210" s="6"/>
      <c r="H210" s="6"/>
      <c r="J210" s="93"/>
      <c r="K210" s="57"/>
    </row>
    <row r="211" spans="3:14" ht="12.75">
      <c r="C211" t="s">
        <v>176</v>
      </c>
      <c r="F211" s="94">
        <f>SUM(F205:F209)</f>
        <v>35728.2</v>
      </c>
      <c r="H211" t="s">
        <v>181</v>
      </c>
      <c r="K211" s="94">
        <f>SUM(K205:K209)</f>
        <v>36570.43295018654</v>
      </c>
      <c r="L211" s="57"/>
      <c r="M211" s="57">
        <f>K211-F211</f>
        <v>842.2329501865461</v>
      </c>
      <c r="N211" s="78">
        <f>K211/F211-1</f>
        <v>0.023573338432570035</v>
      </c>
    </row>
    <row r="212" spans="6:14" ht="12.75">
      <c r="F212" s="65"/>
      <c r="K212" s="65"/>
      <c r="L212" s="57"/>
      <c r="M212" s="57"/>
      <c r="N212" s="84"/>
    </row>
    <row r="213" spans="3:13" ht="12.75">
      <c r="C213" s="6"/>
      <c r="E213" s="76"/>
      <c r="F213" s="57"/>
      <c r="H213" s="6"/>
      <c r="J213" s="93"/>
      <c r="K213" s="57"/>
      <c r="L213" s="57"/>
      <c r="M213" s="57"/>
    </row>
    <row r="214" spans="6:13" ht="12.75">
      <c r="F214" s="57"/>
      <c r="J214" s="93"/>
      <c r="K214" s="57"/>
      <c r="L214" s="57"/>
      <c r="M214" s="57"/>
    </row>
    <row r="215" spans="1:14" ht="12.75">
      <c r="A215" s="4" t="s">
        <v>67</v>
      </c>
      <c r="B215" s="4"/>
      <c r="D215" s="80" t="s">
        <v>202</v>
      </c>
      <c r="E215" s="80" t="s">
        <v>43</v>
      </c>
      <c r="F215" s="81" t="s">
        <v>44</v>
      </c>
      <c r="I215" s="80" t="s">
        <v>202</v>
      </c>
      <c r="J215" s="80" t="s">
        <v>43</v>
      </c>
      <c r="K215" s="83" t="s">
        <v>44</v>
      </c>
      <c r="L215" s="4"/>
      <c r="M215" s="4" t="s">
        <v>45</v>
      </c>
      <c r="N215" s="4" t="s">
        <v>45</v>
      </c>
    </row>
    <row r="216" spans="1:14" ht="12.75">
      <c r="A216" s="4" t="s">
        <v>75</v>
      </c>
      <c r="D216" s="82" t="s">
        <v>51</v>
      </c>
      <c r="E216" s="80" t="s">
        <v>203</v>
      </c>
      <c r="F216" s="81" t="s">
        <v>46</v>
      </c>
      <c r="I216" s="80"/>
      <c r="J216" s="80" t="s">
        <v>203</v>
      </c>
      <c r="K216" s="83" t="s">
        <v>46</v>
      </c>
      <c r="L216" s="4"/>
      <c r="M216" s="4" t="s">
        <v>47</v>
      </c>
      <c r="N216" s="80" t="s">
        <v>53</v>
      </c>
    </row>
    <row r="217" spans="1:13" ht="38.25">
      <c r="A217" s="86"/>
      <c r="B217" s="37"/>
      <c r="C217" s="25" t="s">
        <v>12</v>
      </c>
      <c r="D217" s="33" t="s">
        <v>52</v>
      </c>
      <c r="E217" s="33" t="s">
        <v>52</v>
      </c>
      <c r="F217" s="91">
        <f>F169</f>
        <v>29.5</v>
      </c>
      <c r="H217" s="25" t="s">
        <v>12</v>
      </c>
      <c r="I217" s="33" t="s">
        <v>52</v>
      </c>
      <c r="J217" s="33" t="s">
        <v>52</v>
      </c>
      <c r="K217" s="57">
        <f>K169</f>
        <v>29.5</v>
      </c>
      <c r="L217" s="57"/>
      <c r="M217" s="57"/>
    </row>
    <row r="218" spans="3:13" ht="25.5">
      <c r="C218" s="25" t="s">
        <v>201</v>
      </c>
      <c r="D218">
        <v>3000</v>
      </c>
      <c r="E218" s="74">
        <f>E170</f>
        <v>4.5087</v>
      </c>
      <c r="F218" s="57">
        <f>D218*E218</f>
        <v>13526.1</v>
      </c>
      <c r="H218" s="25" t="s">
        <v>201</v>
      </c>
      <c r="I218">
        <f>D218</f>
        <v>3000</v>
      </c>
      <c r="J218" s="93">
        <f>J170</f>
        <v>5.35093295018654</v>
      </c>
      <c r="K218" s="57">
        <f>I218*J218</f>
        <v>16052.79885055962</v>
      </c>
      <c r="L218" s="57"/>
      <c r="M218" s="57"/>
    </row>
    <row r="219" spans="3:13" ht="27" customHeight="1">
      <c r="C219" s="25" t="s">
        <v>196</v>
      </c>
      <c r="D219">
        <f>D218</f>
        <v>3000</v>
      </c>
      <c r="E219" s="74">
        <v>3.91</v>
      </c>
      <c r="F219" s="57">
        <f>D219*E219</f>
        <v>11730</v>
      </c>
      <c r="H219" s="25" t="s">
        <v>196</v>
      </c>
      <c r="I219">
        <f>D219</f>
        <v>3000</v>
      </c>
      <c r="J219" s="93">
        <f>E219</f>
        <v>3.91</v>
      </c>
      <c r="K219" s="57">
        <f>I219*J219</f>
        <v>11730</v>
      </c>
      <c r="L219" s="57"/>
      <c r="M219" s="57"/>
    </row>
    <row r="220" spans="3:13" ht="27" customHeight="1">
      <c r="C220" s="25" t="s">
        <v>179</v>
      </c>
      <c r="D220" s="12">
        <v>1000000</v>
      </c>
      <c r="E220" s="74">
        <v>0.0132</v>
      </c>
      <c r="F220" s="57">
        <f>D220*E220</f>
        <v>13200</v>
      </c>
      <c r="H220" s="25" t="s">
        <v>179</v>
      </c>
      <c r="I220" s="193">
        <f>D220</f>
        <v>1000000</v>
      </c>
      <c r="J220" s="93">
        <f>E220</f>
        <v>0.0132</v>
      </c>
      <c r="K220" s="57">
        <f>I220*J220</f>
        <v>13200</v>
      </c>
      <c r="L220" s="57"/>
      <c r="M220" s="57"/>
    </row>
    <row r="221" spans="3:11" ht="25.5">
      <c r="C221" s="25" t="s">
        <v>197</v>
      </c>
      <c r="D221" s="12">
        <v>1000000</v>
      </c>
      <c r="E221" s="74">
        <f>E173</f>
        <v>0.055</v>
      </c>
      <c r="F221" s="57">
        <f>D221*E221</f>
        <v>55000</v>
      </c>
      <c r="H221" s="25" t="s">
        <v>197</v>
      </c>
      <c r="I221" s="115">
        <f>D221</f>
        <v>1000000</v>
      </c>
      <c r="J221" s="93">
        <f>E221</f>
        <v>0.055</v>
      </c>
      <c r="K221" s="57">
        <f>I221*J221</f>
        <v>55000</v>
      </c>
    </row>
    <row r="222" spans="3:11" ht="12.75">
      <c r="C222" s="6"/>
      <c r="H222" s="6"/>
      <c r="J222" s="93"/>
      <c r="K222" s="57"/>
    </row>
    <row r="223" spans="3:14" ht="12.75">
      <c r="C223" t="s">
        <v>176</v>
      </c>
      <c r="F223" s="94">
        <f>SUM(F217:F221)</f>
        <v>93485.6</v>
      </c>
      <c r="H223" t="s">
        <v>181</v>
      </c>
      <c r="K223" s="94">
        <f>SUM(K217:K221)</f>
        <v>96012.29885055963</v>
      </c>
      <c r="L223" s="57"/>
      <c r="M223" s="57">
        <f>K223-F223</f>
        <v>2526.6988505596237</v>
      </c>
      <c r="N223" s="78">
        <f>K223/F223-1</f>
        <v>0.027027679670019955</v>
      </c>
    </row>
    <row r="224" spans="6:14" ht="12.75">
      <c r="F224" s="65"/>
      <c r="K224" s="65"/>
      <c r="L224" s="57"/>
      <c r="M224" s="57"/>
      <c r="N224" s="84"/>
    </row>
    <row r="225" spans="6:13" ht="12.75">
      <c r="F225" s="57"/>
      <c r="J225" s="93"/>
      <c r="K225" s="57"/>
      <c r="L225" s="57"/>
      <c r="M225" s="57"/>
    </row>
    <row r="226" spans="3:13" ht="12.75">
      <c r="C226" s="6"/>
      <c r="E226" s="76"/>
      <c r="F226" s="57"/>
      <c r="J226" s="93"/>
      <c r="K226" s="57"/>
      <c r="L226" s="57"/>
      <c r="M226" s="57"/>
    </row>
    <row r="227" spans="1:14" ht="12.75">
      <c r="A227" s="4" t="s">
        <v>67</v>
      </c>
      <c r="B227" s="4"/>
      <c r="D227" s="80" t="s">
        <v>202</v>
      </c>
      <c r="E227" s="80" t="s">
        <v>43</v>
      </c>
      <c r="F227" s="81" t="s">
        <v>44</v>
      </c>
      <c r="I227" s="80" t="s">
        <v>202</v>
      </c>
      <c r="J227" s="80" t="s">
        <v>43</v>
      </c>
      <c r="K227" s="83" t="s">
        <v>44</v>
      </c>
      <c r="L227" s="4"/>
      <c r="M227" s="4" t="s">
        <v>45</v>
      </c>
      <c r="N227" s="4" t="s">
        <v>45</v>
      </c>
    </row>
    <row r="228" spans="1:14" ht="12.75">
      <c r="A228" s="4" t="s">
        <v>76</v>
      </c>
      <c r="D228" s="82" t="s">
        <v>51</v>
      </c>
      <c r="E228" s="80" t="s">
        <v>203</v>
      </c>
      <c r="F228" s="81" t="s">
        <v>46</v>
      </c>
      <c r="I228" s="80"/>
      <c r="J228" s="80" t="s">
        <v>203</v>
      </c>
      <c r="K228" s="83" t="s">
        <v>46</v>
      </c>
      <c r="L228" s="4"/>
      <c r="M228" s="4" t="s">
        <v>47</v>
      </c>
      <c r="N228" s="80" t="s">
        <v>53</v>
      </c>
    </row>
    <row r="229" spans="1:13" ht="38.25">
      <c r="A229" s="86"/>
      <c r="B229" s="37"/>
      <c r="C229" s="25" t="s">
        <v>12</v>
      </c>
      <c r="D229" s="33" t="s">
        <v>52</v>
      </c>
      <c r="E229" s="33" t="s">
        <v>52</v>
      </c>
      <c r="F229" s="91">
        <f>F169</f>
        <v>29.5</v>
      </c>
      <c r="H229" s="25" t="s">
        <v>12</v>
      </c>
      <c r="I229" s="33" t="s">
        <v>52</v>
      </c>
      <c r="J229" s="33" t="s">
        <v>52</v>
      </c>
      <c r="K229" s="57">
        <f>K169</f>
        <v>29.5</v>
      </c>
      <c r="L229" s="57"/>
      <c r="M229" s="57"/>
    </row>
    <row r="230" spans="3:13" ht="25.5">
      <c r="C230" s="25" t="s">
        <v>201</v>
      </c>
      <c r="D230">
        <v>4000</v>
      </c>
      <c r="E230" s="74">
        <f>E170</f>
        <v>4.5087</v>
      </c>
      <c r="F230" s="57">
        <f>D230*E230</f>
        <v>18034.8</v>
      </c>
      <c r="H230" s="25" t="s">
        <v>201</v>
      </c>
      <c r="I230">
        <f>D230</f>
        <v>4000</v>
      </c>
      <c r="J230" s="92">
        <f>J170</f>
        <v>5.35093295018654</v>
      </c>
      <c r="K230" s="57">
        <f>I230*J230</f>
        <v>21403.73180074616</v>
      </c>
      <c r="L230" s="57"/>
      <c r="M230" s="57"/>
    </row>
    <row r="231" spans="3:13" ht="33" customHeight="1">
      <c r="C231" s="25" t="s">
        <v>196</v>
      </c>
      <c r="D231">
        <f>D230</f>
        <v>4000</v>
      </c>
      <c r="E231" s="74">
        <v>3.91</v>
      </c>
      <c r="F231" s="57">
        <f>D231*E231</f>
        <v>15640</v>
      </c>
      <c r="H231" s="25" t="s">
        <v>196</v>
      </c>
      <c r="I231">
        <f>D231</f>
        <v>4000</v>
      </c>
      <c r="J231" s="93">
        <f>E231</f>
        <v>3.91</v>
      </c>
      <c r="K231" s="57">
        <f>I231*J231</f>
        <v>15640</v>
      </c>
      <c r="L231" s="57"/>
      <c r="M231" s="57"/>
    </row>
    <row r="232" spans="3:13" ht="30.75" customHeight="1">
      <c r="C232" s="25" t="s">
        <v>179</v>
      </c>
      <c r="D232" s="12">
        <v>1800000</v>
      </c>
      <c r="E232" s="74">
        <v>0.0132</v>
      </c>
      <c r="F232" s="57">
        <f>D232*E232</f>
        <v>23760</v>
      </c>
      <c r="H232" s="25" t="s">
        <v>179</v>
      </c>
      <c r="I232" s="193">
        <f>D232</f>
        <v>1800000</v>
      </c>
      <c r="J232" s="93">
        <f>E232</f>
        <v>0.0132</v>
      </c>
      <c r="K232" s="57">
        <f>I232*J232</f>
        <v>23760</v>
      </c>
      <c r="L232" s="57"/>
      <c r="M232" s="57"/>
    </row>
    <row r="233" spans="3:11" ht="25.5">
      <c r="C233" s="25" t="s">
        <v>197</v>
      </c>
      <c r="D233" s="12">
        <v>1800000</v>
      </c>
      <c r="E233" s="74">
        <f>E173</f>
        <v>0.055</v>
      </c>
      <c r="F233" s="57">
        <f>D233*E233</f>
        <v>99000</v>
      </c>
      <c r="H233" s="25" t="s">
        <v>197</v>
      </c>
      <c r="I233" s="115">
        <f>D233</f>
        <v>1800000</v>
      </c>
      <c r="J233" s="93">
        <f>E233</f>
        <v>0.055</v>
      </c>
      <c r="K233" s="57">
        <f>I233*J233</f>
        <v>99000</v>
      </c>
    </row>
    <row r="234" spans="3:11" ht="12.75">
      <c r="C234" s="6"/>
      <c r="H234" s="6"/>
      <c r="J234" s="93"/>
      <c r="K234" s="57"/>
    </row>
    <row r="235" spans="3:14" ht="12.75">
      <c r="C235" t="s">
        <v>176</v>
      </c>
      <c r="F235" s="94">
        <f>SUM(F229:F233)</f>
        <v>156464.3</v>
      </c>
      <c r="H235" t="s">
        <v>181</v>
      </c>
      <c r="K235" s="94">
        <f>SUM(K229:K233)</f>
        <v>159833.23180074617</v>
      </c>
      <c r="L235" s="57"/>
      <c r="M235" s="57">
        <f>K235-F235</f>
        <v>3368.9318007461843</v>
      </c>
      <c r="N235" s="78">
        <f>K235/F235-1</f>
        <v>0.021531632460223715</v>
      </c>
    </row>
    <row r="236" spans="1:14" ht="13.5" thickBot="1">
      <c r="A236" s="105"/>
      <c r="B236" s="105"/>
      <c r="C236" s="199"/>
      <c r="D236" s="105"/>
      <c r="E236" s="200"/>
      <c r="F236" s="113"/>
      <c r="G236" s="105"/>
      <c r="H236" s="199"/>
      <c r="I236" s="105"/>
      <c r="J236" s="114"/>
      <c r="K236" s="113"/>
      <c r="L236" s="113"/>
      <c r="M236" s="113"/>
      <c r="N236" s="105"/>
    </row>
    <row r="237" spans="3:13" ht="12.75">
      <c r="C237" s="6"/>
      <c r="E237" s="76"/>
      <c r="F237" s="57"/>
      <c r="J237" s="93"/>
      <c r="K237" s="57"/>
      <c r="L237" s="57"/>
      <c r="M237" s="57"/>
    </row>
    <row r="238" spans="1:14" ht="15.75">
      <c r="A238" s="28" t="s">
        <v>50</v>
      </c>
      <c r="B238" s="28"/>
      <c r="F238" s="57"/>
      <c r="J238" s="93"/>
      <c r="K238" s="57"/>
      <c r="L238" s="57"/>
      <c r="M238" s="57"/>
      <c r="N238" s="75"/>
    </row>
    <row r="239" spans="1:14" ht="15.75">
      <c r="A239" s="28"/>
      <c r="B239" s="28"/>
      <c r="F239" s="57"/>
      <c r="J239" s="93"/>
      <c r="K239" s="57"/>
      <c r="L239" s="57"/>
      <c r="M239" s="57"/>
      <c r="N239" s="75"/>
    </row>
    <row r="240" spans="1:14" ht="15.75">
      <c r="A240" s="111" t="s">
        <v>204</v>
      </c>
      <c r="B240" s="28"/>
      <c r="F240" s="57"/>
      <c r="J240" s="93"/>
      <c r="K240" s="57"/>
      <c r="L240" s="57"/>
      <c r="M240" s="57"/>
      <c r="N240" s="75"/>
    </row>
    <row r="241" spans="1:14" ht="15.75">
      <c r="A241" s="111" t="s">
        <v>199</v>
      </c>
      <c r="B241" s="28"/>
      <c r="F241" s="57"/>
      <c r="J241" s="93"/>
      <c r="K241" s="57"/>
      <c r="L241" s="57"/>
      <c r="M241" s="57"/>
      <c r="N241" s="75"/>
    </row>
    <row r="242" spans="1:14" ht="15.75">
      <c r="A242" s="111" t="s">
        <v>269</v>
      </c>
      <c r="B242" s="28"/>
      <c r="F242" s="57"/>
      <c r="J242" s="93"/>
      <c r="K242" s="57"/>
      <c r="L242" s="57"/>
      <c r="M242" s="57"/>
      <c r="N242" s="75"/>
    </row>
    <row r="243" spans="1:14" ht="14.25">
      <c r="A243" s="111" t="s">
        <v>200</v>
      </c>
      <c r="F243" s="57"/>
      <c r="J243" s="93"/>
      <c r="K243" s="57"/>
      <c r="L243" s="57"/>
      <c r="M243" s="57"/>
      <c r="N243" s="75"/>
    </row>
    <row r="244" spans="1:14" ht="14.25">
      <c r="A244" s="111"/>
      <c r="F244" s="57"/>
      <c r="J244" s="93"/>
      <c r="K244" s="57"/>
      <c r="L244" s="57"/>
      <c r="M244" s="57"/>
      <c r="N244" s="75"/>
    </row>
    <row r="245" spans="3:15" ht="15">
      <c r="C245" s="85" t="s">
        <v>176</v>
      </c>
      <c r="D245" s="43"/>
      <c r="E245" s="43"/>
      <c r="F245" s="43"/>
      <c r="H245" s="85" t="s">
        <v>193</v>
      </c>
      <c r="I245" s="43"/>
      <c r="J245" s="43"/>
      <c r="K245" s="79"/>
      <c r="L245" s="43"/>
      <c r="M245" s="43"/>
      <c r="N245" s="43"/>
      <c r="O245" s="37"/>
    </row>
    <row r="246" spans="6:13" ht="12.75">
      <c r="F246" s="57"/>
      <c r="J246" s="93"/>
      <c r="K246" s="57"/>
      <c r="L246" s="57"/>
      <c r="M246" s="57"/>
    </row>
    <row r="247" spans="1:11" ht="15">
      <c r="A247" s="87" t="s">
        <v>48</v>
      </c>
      <c r="B247" s="4"/>
      <c r="F247" s="72"/>
      <c r="K247" s="72"/>
    </row>
    <row r="248" spans="4:14" ht="12.75">
      <c r="D248" s="80" t="s">
        <v>202</v>
      </c>
      <c r="E248" s="80" t="s">
        <v>43</v>
      </c>
      <c r="F248" s="81" t="s">
        <v>44</v>
      </c>
      <c r="I248" s="80" t="s">
        <v>202</v>
      </c>
      <c r="J248" s="80" t="s">
        <v>43</v>
      </c>
      <c r="K248" s="83" t="s">
        <v>44</v>
      </c>
      <c r="L248" s="4"/>
      <c r="M248" s="4" t="s">
        <v>45</v>
      </c>
      <c r="N248" s="4" t="s">
        <v>45</v>
      </c>
    </row>
    <row r="249" spans="4:14" ht="12.75">
      <c r="D249" s="82" t="s">
        <v>51</v>
      </c>
      <c r="E249" s="80" t="s">
        <v>203</v>
      </c>
      <c r="F249" s="81" t="s">
        <v>46</v>
      </c>
      <c r="I249" s="80"/>
      <c r="J249" s="80" t="s">
        <v>203</v>
      </c>
      <c r="K249" s="83" t="s">
        <v>46</v>
      </c>
      <c r="L249" s="4"/>
      <c r="M249" s="4" t="s">
        <v>47</v>
      </c>
      <c r="N249" s="80" t="s">
        <v>53</v>
      </c>
    </row>
    <row r="250" spans="1:13" ht="38.25">
      <c r="A250" s="86"/>
      <c r="B250" s="37"/>
      <c r="C250" s="25" t="s">
        <v>12</v>
      </c>
      <c r="D250" s="33" t="s">
        <v>52</v>
      </c>
      <c r="E250" s="33" t="s">
        <v>52</v>
      </c>
      <c r="F250" s="233">
        <f>'9. Service Charge Adj.'!E25</f>
        <v>9.24</v>
      </c>
      <c r="H250" s="25" t="s">
        <v>12</v>
      </c>
      <c r="I250" s="33" t="s">
        <v>52</v>
      </c>
      <c r="J250" s="33" t="s">
        <v>52</v>
      </c>
      <c r="K250" s="57">
        <f>'10. 2004 Rate Schedule '!F34</f>
        <v>9.24</v>
      </c>
      <c r="L250" s="57"/>
      <c r="M250" s="57"/>
    </row>
    <row r="251" spans="3:13" ht="25.5">
      <c r="C251" s="25" t="s">
        <v>78</v>
      </c>
      <c r="D251">
        <v>60</v>
      </c>
      <c r="E251" s="190">
        <v>0.7086</v>
      </c>
      <c r="F251" s="57">
        <f>D251*E251</f>
        <v>42.516</v>
      </c>
      <c r="H251" s="25" t="s">
        <v>78</v>
      </c>
      <c r="I251">
        <v>60</v>
      </c>
      <c r="J251" s="93">
        <f>'10. 2004 Rate Schedule '!F35</f>
        <v>1.648386072799019</v>
      </c>
      <c r="K251" s="57">
        <f>I251*J251</f>
        <v>98.90316436794113</v>
      </c>
      <c r="L251" s="57"/>
      <c r="M251" s="57"/>
    </row>
    <row r="252" spans="3:13" ht="25.5">
      <c r="C252" s="25" t="s">
        <v>196</v>
      </c>
      <c r="D252">
        <f>D251</f>
        <v>60</v>
      </c>
      <c r="E252" s="74">
        <v>4.2138</v>
      </c>
      <c r="F252" s="57">
        <f>D252*E252</f>
        <v>252.828</v>
      </c>
      <c r="H252" s="25" t="s">
        <v>196</v>
      </c>
      <c r="I252">
        <f>D252</f>
        <v>60</v>
      </c>
      <c r="J252" s="93">
        <f>E252</f>
        <v>4.2138</v>
      </c>
      <c r="K252" s="57">
        <f>I252*J252</f>
        <v>252.828</v>
      </c>
      <c r="L252" s="57"/>
      <c r="M252" s="57"/>
    </row>
    <row r="253" spans="3:13" ht="25.5">
      <c r="C253" s="25" t="s">
        <v>179</v>
      </c>
      <c r="D253" s="12">
        <v>15000</v>
      </c>
      <c r="E253" s="74">
        <v>0.0132</v>
      </c>
      <c r="F253" s="57">
        <f>D253*E253</f>
        <v>198</v>
      </c>
      <c r="H253" s="25" t="s">
        <v>179</v>
      </c>
      <c r="I253" s="12">
        <f>D253</f>
        <v>15000</v>
      </c>
      <c r="J253" s="93">
        <f>E253</f>
        <v>0.0132</v>
      </c>
      <c r="K253" s="57">
        <f>I253*J253</f>
        <v>198</v>
      </c>
      <c r="L253" s="57"/>
      <c r="M253" s="57"/>
    </row>
    <row r="254" spans="3:11" ht="25.5">
      <c r="C254" s="25" t="s">
        <v>197</v>
      </c>
      <c r="D254" s="12">
        <f>D253</f>
        <v>15000</v>
      </c>
      <c r="E254" s="74">
        <v>0.055</v>
      </c>
      <c r="F254" s="57">
        <f>D254*E254</f>
        <v>825</v>
      </c>
      <c r="H254" s="25" t="s">
        <v>197</v>
      </c>
      <c r="I254" s="12">
        <f>D253</f>
        <v>15000</v>
      </c>
      <c r="J254" s="93">
        <f>E254</f>
        <v>0.055</v>
      </c>
      <c r="K254" s="57">
        <f>I254*J254</f>
        <v>825</v>
      </c>
    </row>
    <row r="255" spans="3:11" ht="12.75">
      <c r="C255" s="6"/>
      <c r="H255" s="6"/>
      <c r="J255" s="93"/>
      <c r="K255" s="57"/>
    </row>
    <row r="256" spans="3:14" ht="12.75">
      <c r="C256" t="s">
        <v>176</v>
      </c>
      <c r="F256" s="94">
        <f>SUM(F250:F254)</f>
        <v>1327.584</v>
      </c>
      <c r="H256" t="s">
        <v>181</v>
      </c>
      <c r="K256" s="94">
        <f>SUM(K250:K254)</f>
        <v>1383.9711643679411</v>
      </c>
      <c r="L256" s="57"/>
      <c r="M256" s="57">
        <f>K256-F256</f>
        <v>56.38716436794107</v>
      </c>
      <c r="N256" s="78">
        <f>K256/F256-1</f>
        <v>0.04247351909027297</v>
      </c>
    </row>
    <row r="257" spans="6:14" ht="12.75">
      <c r="F257" s="65"/>
      <c r="K257" s="65"/>
      <c r="L257" s="57"/>
      <c r="M257" s="57"/>
      <c r="N257" s="84"/>
    </row>
    <row r="258" spans="1:13" ht="15.75">
      <c r="A258" s="28"/>
      <c r="B258" s="28"/>
      <c r="F258" s="57"/>
      <c r="J258" s="93"/>
      <c r="K258" s="57"/>
      <c r="L258" s="57"/>
      <c r="M258" s="57"/>
    </row>
    <row r="259" spans="3:14" ht="12.75">
      <c r="C259" s="6"/>
      <c r="E259" s="76"/>
      <c r="F259" s="57"/>
      <c r="J259" s="93"/>
      <c r="K259" s="57"/>
      <c r="L259" s="57"/>
      <c r="M259" s="57"/>
      <c r="N259" s="75"/>
    </row>
    <row r="260" spans="1:14" ht="12.75">
      <c r="A260" s="4" t="s">
        <v>67</v>
      </c>
      <c r="B260" s="4"/>
      <c r="D260" s="80" t="s">
        <v>202</v>
      </c>
      <c r="E260" s="80" t="s">
        <v>43</v>
      </c>
      <c r="F260" s="81" t="s">
        <v>44</v>
      </c>
      <c r="I260" s="80" t="s">
        <v>202</v>
      </c>
      <c r="J260" s="80" t="s">
        <v>43</v>
      </c>
      <c r="K260" s="83" t="s">
        <v>44</v>
      </c>
      <c r="L260" s="4"/>
      <c r="M260" s="4" t="s">
        <v>45</v>
      </c>
      <c r="N260" s="4" t="s">
        <v>45</v>
      </c>
    </row>
    <row r="261" spans="1:14" ht="12.75">
      <c r="A261" s="4" t="s">
        <v>72</v>
      </c>
      <c r="D261" s="82" t="s">
        <v>51</v>
      </c>
      <c r="E261" s="80" t="s">
        <v>203</v>
      </c>
      <c r="F261" s="81" t="s">
        <v>46</v>
      </c>
      <c r="I261" s="80"/>
      <c r="J261" s="80" t="s">
        <v>203</v>
      </c>
      <c r="K261" s="83" t="s">
        <v>46</v>
      </c>
      <c r="L261" s="4"/>
      <c r="M261" s="4" t="s">
        <v>47</v>
      </c>
      <c r="N261" s="80" t="s">
        <v>53</v>
      </c>
    </row>
    <row r="262" spans="1:13" ht="38.25">
      <c r="A262" s="86"/>
      <c r="B262" s="37"/>
      <c r="C262" s="25" t="s">
        <v>12</v>
      </c>
      <c r="D262" s="33" t="s">
        <v>52</v>
      </c>
      <c r="E262" s="33" t="s">
        <v>52</v>
      </c>
      <c r="F262" s="91">
        <f>F250</f>
        <v>9.24</v>
      </c>
      <c r="H262" s="25" t="s">
        <v>12</v>
      </c>
      <c r="I262" s="33" t="s">
        <v>52</v>
      </c>
      <c r="J262" s="33" t="s">
        <v>52</v>
      </c>
      <c r="K262" s="57">
        <f>K250</f>
        <v>9.24</v>
      </c>
      <c r="L262" s="57"/>
      <c r="M262" s="57"/>
    </row>
    <row r="263" spans="3:13" ht="25.5">
      <c r="C263" s="25" t="s">
        <v>201</v>
      </c>
      <c r="D263">
        <v>100</v>
      </c>
      <c r="E263" s="74">
        <f>E251</f>
        <v>0.7086</v>
      </c>
      <c r="F263" s="57">
        <f>D263*E263</f>
        <v>70.86</v>
      </c>
      <c r="H263" s="25" t="s">
        <v>201</v>
      </c>
      <c r="I263">
        <f>D263</f>
        <v>100</v>
      </c>
      <c r="J263" s="93">
        <f>J251</f>
        <v>1.648386072799019</v>
      </c>
      <c r="K263" s="57">
        <f>I263*J263</f>
        <v>164.8386072799019</v>
      </c>
      <c r="L263" s="57"/>
      <c r="M263" s="57"/>
    </row>
    <row r="264" spans="3:13" ht="25.5">
      <c r="C264" s="25" t="s">
        <v>196</v>
      </c>
      <c r="D264">
        <f>D263</f>
        <v>100</v>
      </c>
      <c r="E264" s="74">
        <f>E252</f>
        <v>4.2138</v>
      </c>
      <c r="F264" s="57">
        <f>D264*E264</f>
        <v>421.38</v>
      </c>
      <c r="H264" s="25" t="s">
        <v>196</v>
      </c>
      <c r="I264">
        <f>D264</f>
        <v>100</v>
      </c>
      <c r="J264" s="93">
        <f>E264</f>
        <v>4.2138</v>
      </c>
      <c r="K264" s="57">
        <f>I264*J264</f>
        <v>421.38</v>
      </c>
      <c r="L264" s="57"/>
      <c r="M264" s="57"/>
    </row>
    <row r="265" spans="3:13" ht="25.5">
      <c r="C265" s="25" t="s">
        <v>179</v>
      </c>
      <c r="D265" s="12">
        <v>40000</v>
      </c>
      <c r="E265" s="74">
        <v>0.0132</v>
      </c>
      <c r="F265" s="57">
        <f>D265*E265</f>
        <v>528</v>
      </c>
      <c r="H265" s="25" t="s">
        <v>179</v>
      </c>
      <c r="I265" s="12">
        <f>D265</f>
        <v>40000</v>
      </c>
      <c r="J265" s="93">
        <f>E265</f>
        <v>0.0132</v>
      </c>
      <c r="K265" s="57">
        <f>I265*J265</f>
        <v>528</v>
      </c>
      <c r="L265" s="57"/>
      <c r="M265" s="57"/>
    </row>
    <row r="266" spans="3:11" ht="25.5">
      <c r="C266" s="25" t="s">
        <v>197</v>
      </c>
      <c r="D266" s="115">
        <v>40000</v>
      </c>
      <c r="E266" s="74">
        <f>E254</f>
        <v>0.055</v>
      </c>
      <c r="F266" s="57">
        <f>D266*E266</f>
        <v>2200</v>
      </c>
      <c r="H266" s="25" t="s">
        <v>197</v>
      </c>
      <c r="I266" s="192">
        <f>D266</f>
        <v>40000</v>
      </c>
      <c r="J266" s="93">
        <f>E266</f>
        <v>0.055</v>
      </c>
      <c r="K266" s="57">
        <f>I266*J266</f>
        <v>2200</v>
      </c>
    </row>
    <row r="267" spans="3:11" ht="12.75">
      <c r="C267" s="6"/>
      <c r="H267" s="6"/>
      <c r="J267" s="93"/>
      <c r="K267" s="57"/>
    </row>
    <row r="268" spans="3:14" ht="12.75">
      <c r="C268" t="s">
        <v>176</v>
      </c>
      <c r="F268" s="94">
        <f>SUM(F262:F266)</f>
        <v>3229.48</v>
      </c>
      <c r="H268" t="s">
        <v>181</v>
      </c>
      <c r="K268" s="94">
        <f>SUM(K262:K266)</f>
        <v>3323.458607279902</v>
      </c>
      <c r="L268" s="57"/>
      <c r="M268" s="57">
        <f>K268-F268</f>
        <v>93.97860727990201</v>
      </c>
      <c r="N268" s="78">
        <f>K268/F268-1</f>
        <v>0.029100228916079995</v>
      </c>
    </row>
    <row r="269" ht="12.75">
      <c r="K269" s="72"/>
    </row>
    <row r="270" spans="6:14" ht="12.75">
      <c r="F270" s="57"/>
      <c r="J270" s="93"/>
      <c r="K270" s="57"/>
      <c r="L270" s="57"/>
      <c r="M270" s="57"/>
      <c r="N270" s="75"/>
    </row>
    <row r="271" spans="6:13" ht="12.75">
      <c r="F271" s="57"/>
      <c r="J271" s="93"/>
      <c r="K271" s="57"/>
      <c r="L271" s="57"/>
      <c r="M271" s="57"/>
    </row>
    <row r="272" spans="1:14" ht="12.75">
      <c r="A272" s="4" t="s">
        <v>67</v>
      </c>
      <c r="B272" s="4"/>
      <c r="D272" s="80" t="s">
        <v>202</v>
      </c>
      <c r="E272" s="80" t="s">
        <v>43</v>
      </c>
      <c r="F272" s="81" t="s">
        <v>44</v>
      </c>
      <c r="I272" s="80" t="s">
        <v>202</v>
      </c>
      <c r="J272" s="80" t="s">
        <v>43</v>
      </c>
      <c r="K272" s="83" t="s">
        <v>44</v>
      </c>
      <c r="L272" s="4"/>
      <c r="M272" s="4" t="s">
        <v>45</v>
      </c>
      <c r="N272" s="4" t="s">
        <v>45</v>
      </c>
    </row>
    <row r="273" spans="1:14" ht="12.75">
      <c r="A273" s="4" t="s">
        <v>73</v>
      </c>
      <c r="D273" s="82" t="s">
        <v>51</v>
      </c>
      <c r="E273" s="80" t="s">
        <v>203</v>
      </c>
      <c r="F273" s="81" t="s">
        <v>46</v>
      </c>
      <c r="I273" s="80"/>
      <c r="J273" s="80" t="s">
        <v>203</v>
      </c>
      <c r="K273" s="83" t="s">
        <v>46</v>
      </c>
      <c r="L273" s="4"/>
      <c r="M273" s="4" t="s">
        <v>47</v>
      </c>
      <c r="N273" s="80" t="s">
        <v>53</v>
      </c>
    </row>
    <row r="274" spans="1:13" ht="38.25">
      <c r="A274" s="86"/>
      <c r="B274" s="37"/>
      <c r="C274" s="25" t="s">
        <v>12</v>
      </c>
      <c r="D274" s="33" t="s">
        <v>52</v>
      </c>
      <c r="E274" s="33" t="s">
        <v>52</v>
      </c>
      <c r="F274" s="91">
        <f>F250</f>
        <v>9.24</v>
      </c>
      <c r="H274" s="25" t="s">
        <v>12</v>
      </c>
      <c r="I274" s="33" t="s">
        <v>52</v>
      </c>
      <c r="J274" s="33" t="s">
        <v>52</v>
      </c>
      <c r="K274" s="57">
        <f>K250</f>
        <v>9.24</v>
      </c>
      <c r="L274" s="57"/>
      <c r="M274" s="57"/>
    </row>
    <row r="275" spans="3:13" ht="25.5">
      <c r="C275" s="25" t="s">
        <v>201</v>
      </c>
      <c r="D275">
        <v>500</v>
      </c>
      <c r="E275" s="74">
        <f>E251</f>
        <v>0.7086</v>
      </c>
      <c r="F275" s="57">
        <f>D275*E275</f>
        <v>354.3</v>
      </c>
      <c r="H275" s="25" t="s">
        <v>201</v>
      </c>
      <c r="I275">
        <f>D275</f>
        <v>500</v>
      </c>
      <c r="J275" s="93">
        <f>J251</f>
        <v>1.648386072799019</v>
      </c>
      <c r="K275" s="57">
        <f>I275*J275</f>
        <v>824.1930363995094</v>
      </c>
      <c r="L275" s="57"/>
      <c r="M275" s="57"/>
    </row>
    <row r="276" spans="3:13" ht="25.5">
      <c r="C276" s="25" t="s">
        <v>196</v>
      </c>
      <c r="D276">
        <f>D275</f>
        <v>500</v>
      </c>
      <c r="E276" s="74">
        <f>E252</f>
        <v>4.2138</v>
      </c>
      <c r="F276" s="57">
        <f>D276*E276</f>
        <v>2106.9</v>
      </c>
      <c r="H276" s="25" t="s">
        <v>196</v>
      </c>
      <c r="I276">
        <f>D276</f>
        <v>500</v>
      </c>
      <c r="J276" s="93">
        <f>E276</f>
        <v>4.2138</v>
      </c>
      <c r="K276" s="57">
        <f>I276*J276</f>
        <v>2106.9</v>
      </c>
      <c r="L276" s="57"/>
      <c r="M276" s="57"/>
    </row>
    <row r="277" spans="3:13" ht="25.5">
      <c r="C277" s="25" t="s">
        <v>179</v>
      </c>
      <c r="D277" s="12">
        <v>100000</v>
      </c>
      <c r="E277" s="74">
        <v>0.0132</v>
      </c>
      <c r="F277" s="57">
        <f>D277*E277</f>
        <v>1320</v>
      </c>
      <c r="H277" s="25" t="s">
        <v>179</v>
      </c>
      <c r="I277" s="12">
        <f>D277</f>
        <v>100000</v>
      </c>
      <c r="J277" s="93">
        <f>E277</f>
        <v>0.0132</v>
      </c>
      <c r="K277" s="57">
        <f>I277*J277</f>
        <v>1320</v>
      </c>
      <c r="L277" s="57"/>
      <c r="M277" s="57"/>
    </row>
    <row r="278" spans="3:11" ht="25.5">
      <c r="C278" s="25" t="s">
        <v>197</v>
      </c>
      <c r="D278" s="115">
        <v>100000</v>
      </c>
      <c r="E278" s="74">
        <f>E254</f>
        <v>0.055</v>
      </c>
      <c r="F278" s="57">
        <f>D278*E278</f>
        <v>5500</v>
      </c>
      <c r="H278" s="25" t="s">
        <v>197</v>
      </c>
      <c r="I278" s="115">
        <f>D278</f>
        <v>100000</v>
      </c>
      <c r="J278" s="93">
        <f>J266</f>
        <v>0.055</v>
      </c>
      <c r="K278" s="57">
        <f>I278*J278</f>
        <v>5500</v>
      </c>
    </row>
    <row r="279" spans="3:11" ht="12.75">
      <c r="C279" s="6"/>
      <c r="H279" s="6"/>
      <c r="J279" s="93"/>
      <c r="K279" s="57"/>
    </row>
    <row r="280" spans="3:14" ht="12.75">
      <c r="C280" t="s">
        <v>176</v>
      </c>
      <c r="F280" s="94">
        <f>SUM(F274:F278)</f>
        <v>9290.44</v>
      </c>
      <c r="H280" t="s">
        <v>181</v>
      </c>
      <c r="K280" s="94">
        <f>SUM(K274:K278)</f>
        <v>9760.33303639951</v>
      </c>
      <c r="L280" s="57"/>
      <c r="M280" s="57">
        <f>K280-F280</f>
        <v>469.8930363995096</v>
      </c>
      <c r="N280" s="78">
        <f>K280/F280-1</f>
        <v>0.05057812508336634</v>
      </c>
    </row>
    <row r="281" spans="6:14" ht="12.75">
      <c r="F281" s="65"/>
      <c r="K281" s="65"/>
      <c r="L281" s="57"/>
      <c r="M281" s="57"/>
      <c r="N281" s="84"/>
    </row>
    <row r="282" spans="1:14" ht="12.75">
      <c r="A282" s="37"/>
      <c r="B282" s="37"/>
      <c r="C282" s="37"/>
      <c r="D282" s="37"/>
      <c r="E282" s="37"/>
      <c r="F282" s="65"/>
      <c r="G282" s="37"/>
      <c r="H282" s="37"/>
      <c r="I282" s="37"/>
      <c r="J282" s="37"/>
      <c r="K282" s="65"/>
      <c r="L282" s="65"/>
      <c r="M282" s="65"/>
      <c r="N282" s="84"/>
    </row>
    <row r="283" ht="12.75">
      <c r="K283" s="72"/>
    </row>
    <row r="284" spans="1:14" ht="12.75">
      <c r="A284" s="4" t="s">
        <v>67</v>
      </c>
      <c r="B284" s="4"/>
      <c r="D284" s="80" t="s">
        <v>202</v>
      </c>
      <c r="E284" s="80" t="s">
        <v>43</v>
      </c>
      <c r="F284" s="81" t="s">
        <v>44</v>
      </c>
      <c r="I284" s="80" t="s">
        <v>202</v>
      </c>
      <c r="J284" s="80" t="s">
        <v>43</v>
      </c>
      <c r="K284" s="83" t="s">
        <v>44</v>
      </c>
      <c r="L284" s="4"/>
      <c r="M284" s="4" t="s">
        <v>45</v>
      </c>
      <c r="N284" s="4" t="s">
        <v>45</v>
      </c>
    </row>
    <row r="285" spans="1:14" ht="12.75">
      <c r="A285" s="4" t="s">
        <v>74</v>
      </c>
      <c r="D285" s="82" t="s">
        <v>51</v>
      </c>
      <c r="E285" s="80" t="s">
        <v>203</v>
      </c>
      <c r="F285" s="81" t="s">
        <v>46</v>
      </c>
      <c r="I285" s="80"/>
      <c r="J285" s="80" t="s">
        <v>203</v>
      </c>
      <c r="K285" s="83" t="s">
        <v>46</v>
      </c>
      <c r="L285" s="4"/>
      <c r="M285" s="4" t="s">
        <v>47</v>
      </c>
      <c r="N285" s="80" t="s">
        <v>53</v>
      </c>
    </row>
    <row r="286" spans="1:13" ht="38.25">
      <c r="A286" s="86"/>
      <c r="B286" s="37"/>
      <c r="C286" s="25" t="s">
        <v>12</v>
      </c>
      <c r="D286" s="33" t="s">
        <v>52</v>
      </c>
      <c r="E286" s="33" t="s">
        <v>52</v>
      </c>
      <c r="F286" s="91">
        <f>F250</f>
        <v>9.24</v>
      </c>
      <c r="H286" s="25" t="s">
        <v>12</v>
      </c>
      <c r="I286" s="33" t="s">
        <v>52</v>
      </c>
      <c r="J286" s="33" t="s">
        <v>52</v>
      </c>
      <c r="K286" s="57">
        <f>K250</f>
        <v>9.24</v>
      </c>
      <c r="L286" s="57"/>
      <c r="M286" s="57"/>
    </row>
    <row r="287" spans="3:13" ht="25.5">
      <c r="C287" s="25" t="s">
        <v>201</v>
      </c>
      <c r="D287">
        <v>1000</v>
      </c>
      <c r="E287" s="74">
        <f>E251</f>
        <v>0.7086</v>
      </c>
      <c r="F287" s="57">
        <f>D287*E287</f>
        <v>708.6</v>
      </c>
      <c r="H287" s="25" t="s">
        <v>201</v>
      </c>
      <c r="I287">
        <f>D287</f>
        <v>1000</v>
      </c>
      <c r="J287" s="93">
        <f>J251</f>
        <v>1.648386072799019</v>
      </c>
      <c r="K287" s="57">
        <f>I287*J287</f>
        <v>1648.3860727990188</v>
      </c>
      <c r="L287" s="57"/>
      <c r="M287" s="57"/>
    </row>
    <row r="288" spans="3:13" ht="25.5">
      <c r="C288" s="25" t="s">
        <v>196</v>
      </c>
      <c r="D288">
        <f>D287</f>
        <v>1000</v>
      </c>
      <c r="E288" s="74">
        <f>E252</f>
        <v>4.2138</v>
      </c>
      <c r="F288" s="57">
        <f>D288*E288</f>
        <v>4213.8</v>
      </c>
      <c r="H288" s="25" t="s">
        <v>196</v>
      </c>
      <c r="I288">
        <f>D288</f>
        <v>1000</v>
      </c>
      <c r="J288" s="93">
        <f>E288</f>
        <v>4.2138</v>
      </c>
      <c r="K288" s="57">
        <f>I288*J288</f>
        <v>4213.8</v>
      </c>
      <c r="L288" s="57"/>
      <c r="M288" s="57"/>
    </row>
    <row r="289" spans="3:13" ht="25.5">
      <c r="C289" s="25" t="s">
        <v>179</v>
      </c>
      <c r="D289" s="115">
        <v>400000</v>
      </c>
      <c r="E289" s="74">
        <v>0.0132</v>
      </c>
      <c r="F289" s="57">
        <f>D289*E289</f>
        <v>5280</v>
      </c>
      <c r="H289" s="25" t="s">
        <v>179</v>
      </c>
      <c r="I289" s="193">
        <f>D289</f>
        <v>400000</v>
      </c>
      <c r="J289" s="93">
        <f>E289</f>
        <v>0.0132</v>
      </c>
      <c r="K289" s="57">
        <f>I289*J289</f>
        <v>5280</v>
      </c>
      <c r="L289" s="57"/>
      <c r="M289" s="57"/>
    </row>
    <row r="290" spans="3:11" ht="25.5">
      <c r="C290" s="25" t="s">
        <v>197</v>
      </c>
      <c r="D290" s="115">
        <v>400000</v>
      </c>
      <c r="E290" s="74">
        <f>E254</f>
        <v>0.055</v>
      </c>
      <c r="F290" s="57">
        <f>D290*E290</f>
        <v>22000</v>
      </c>
      <c r="H290" s="25" t="s">
        <v>197</v>
      </c>
      <c r="I290" s="115">
        <f>D290</f>
        <v>400000</v>
      </c>
      <c r="J290" s="93">
        <f>E290</f>
        <v>0.055</v>
      </c>
      <c r="K290" s="57">
        <f>I290*J290</f>
        <v>22000</v>
      </c>
    </row>
    <row r="291" spans="3:11" ht="12.75">
      <c r="C291" s="6"/>
      <c r="H291" s="6"/>
      <c r="J291" s="93"/>
      <c r="K291" s="57"/>
    </row>
    <row r="292" spans="3:14" ht="12.75">
      <c r="C292" t="s">
        <v>176</v>
      </c>
      <c r="F292" s="94">
        <f>SUM(F286:F290)</f>
        <v>32211.64</v>
      </c>
      <c r="H292" t="s">
        <v>181</v>
      </c>
      <c r="K292" s="94">
        <f>SUM(K286:K290)</f>
        <v>33151.42607279902</v>
      </c>
      <c r="L292" s="57"/>
      <c r="M292" s="57">
        <f>K292-F292</f>
        <v>939.7860727990192</v>
      </c>
      <c r="N292" s="78">
        <f>K292/F292-1</f>
        <v>0.02917535626248835</v>
      </c>
    </row>
    <row r="293" spans="6:14" ht="12.75">
      <c r="F293" s="65"/>
      <c r="K293" s="65"/>
      <c r="L293" s="57"/>
      <c r="M293" s="57"/>
      <c r="N293" s="84"/>
    </row>
    <row r="294" spans="3:13" ht="12.75">
      <c r="C294" s="6"/>
      <c r="E294" s="76"/>
      <c r="F294" s="57"/>
      <c r="H294" s="6"/>
      <c r="J294" s="93"/>
      <c r="K294" s="57"/>
      <c r="L294" s="57"/>
      <c r="M294" s="57"/>
    </row>
    <row r="295" spans="6:13" ht="12.75">
      <c r="F295" s="57"/>
      <c r="J295" s="93"/>
      <c r="K295" s="57"/>
      <c r="L295" s="57"/>
      <c r="M295" s="57"/>
    </row>
    <row r="296" spans="1:14" ht="12.75">
      <c r="A296" s="4" t="s">
        <v>67</v>
      </c>
      <c r="B296" s="4"/>
      <c r="D296" s="80" t="s">
        <v>202</v>
      </c>
      <c r="E296" s="80" t="s">
        <v>43</v>
      </c>
      <c r="F296" s="81" t="s">
        <v>44</v>
      </c>
      <c r="I296" s="80" t="s">
        <v>202</v>
      </c>
      <c r="J296" s="80" t="s">
        <v>43</v>
      </c>
      <c r="K296" s="83" t="s">
        <v>44</v>
      </c>
      <c r="L296" s="4"/>
      <c r="M296" s="4" t="s">
        <v>45</v>
      </c>
      <c r="N296" s="4" t="s">
        <v>45</v>
      </c>
    </row>
    <row r="297" spans="1:14" ht="12.75">
      <c r="A297" s="4" t="s">
        <v>75</v>
      </c>
      <c r="D297" s="82" t="s">
        <v>51</v>
      </c>
      <c r="E297" s="80" t="s">
        <v>203</v>
      </c>
      <c r="F297" s="81" t="s">
        <v>46</v>
      </c>
      <c r="I297" s="80"/>
      <c r="J297" s="80" t="s">
        <v>203</v>
      </c>
      <c r="K297" s="83" t="s">
        <v>46</v>
      </c>
      <c r="L297" s="4"/>
      <c r="M297" s="4" t="s">
        <v>47</v>
      </c>
      <c r="N297" s="80" t="s">
        <v>53</v>
      </c>
    </row>
    <row r="298" spans="1:13" ht="38.25">
      <c r="A298" s="86"/>
      <c r="B298" s="37"/>
      <c r="C298" s="25" t="s">
        <v>12</v>
      </c>
      <c r="D298" s="33" t="s">
        <v>52</v>
      </c>
      <c r="E298" s="33" t="s">
        <v>52</v>
      </c>
      <c r="F298" s="91">
        <f>F250</f>
        <v>9.24</v>
      </c>
      <c r="H298" s="25" t="s">
        <v>12</v>
      </c>
      <c r="I298" s="33" t="s">
        <v>52</v>
      </c>
      <c r="J298" s="33" t="s">
        <v>52</v>
      </c>
      <c r="K298" s="57">
        <f>K250</f>
        <v>9.24</v>
      </c>
      <c r="L298" s="57"/>
      <c r="M298" s="57"/>
    </row>
    <row r="299" spans="3:13" ht="25.5">
      <c r="C299" s="25" t="s">
        <v>201</v>
      </c>
      <c r="D299">
        <v>3000</v>
      </c>
      <c r="E299" s="74">
        <f>E251</f>
        <v>0.7086</v>
      </c>
      <c r="F299" s="57">
        <f>D299*E299</f>
        <v>2125.8</v>
      </c>
      <c r="H299" s="25" t="s">
        <v>201</v>
      </c>
      <c r="I299">
        <f>D299</f>
        <v>3000</v>
      </c>
      <c r="J299" s="93">
        <f>J251</f>
        <v>1.648386072799019</v>
      </c>
      <c r="K299" s="57">
        <f>I299*J299</f>
        <v>4945.158218397057</v>
      </c>
      <c r="L299" s="57"/>
      <c r="M299" s="57"/>
    </row>
    <row r="300" spans="3:13" ht="25.5">
      <c r="C300" s="25" t="s">
        <v>196</v>
      </c>
      <c r="D300">
        <f>D299</f>
        <v>3000</v>
      </c>
      <c r="E300" s="74">
        <f>E252</f>
        <v>4.2138</v>
      </c>
      <c r="F300" s="57">
        <f>D300*E300</f>
        <v>12641.4</v>
      </c>
      <c r="H300" s="25" t="s">
        <v>196</v>
      </c>
      <c r="I300">
        <f>D300</f>
        <v>3000</v>
      </c>
      <c r="J300" s="93">
        <f>E300</f>
        <v>4.2138</v>
      </c>
      <c r="K300" s="57">
        <f>I300*J300</f>
        <v>12641.4</v>
      </c>
      <c r="L300" s="57"/>
      <c r="M300" s="57"/>
    </row>
    <row r="301" spans="3:13" ht="25.5">
      <c r="C301" s="25" t="s">
        <v>179</v>
      </c>
      <c r="D301" s="12">
        <v>1000000</v>
      </c>
      <c r="E301" s="74">
        <v>0.0132</v>
      </c>
      <c r="F301" s="57">
        <f>D301*E301</f>
        <v>13200</v>
      </c>
      <c r="H301" s="25" t="s">
        <v>179</v>
      </c>
      <c r="I301" s="193">
        <f>D301</f>
        <v>1000000</v>
      </c>
      <c r="J301" s="93">
        <f>E301</f>
        <v>0.0132</v>
      </c>
      <c r="K301" s="57">
        <f>I301*J301</f>
        <v>13200</v>
      </c>
      <c r="L301" s="57"/>
      <c r="M301" s="57"/>
    </row>
    <row r="302" spans="3:11" ht="25.5">
      <c r="C302" s="25" t="s">
        <v>197</v>
      </c>
      <c r="D302" s="12">
        <v>1000000</v>
      </c>
      <c r="E302" s="74">
        <f>E254</f>
        <v>0.055</v>
      </c>
      <c r="F302" s="57">
        <f>D302*E302</f>
        <v>55000</v>
      </c>
      <c r="H302" s="25" t="s">
        <v>197</v>
      </c>
      <c r="I302" s="115">
        <f>D302</f>
        <v>1000000</v>
      </c>
      <c r="J302" s="93">
        <f>E302</f>
        <v>0.055</v>
      </c>
      <c r="K302" s="57">
        <f>I302*J302</f>
        <v>55000</v>
      </c>
    </row>
    <row r="303" spans="3:11" ht="12.75">
      <c r="C303" s="6"/>
      <c r="H303" s="6"/>
      <c r="J303" s="93"/>
      <c r="K303" s="57"/>
    </row>
    <row r="304" spans="3:14" ht="12.75">
      <c r="C304" t="s">
        <v>176</v>
      </c>
      <c r="F304" s="94">
        <f>SUM(F298:F302)</f>
        <v>82976.44</v>
      </c>
      <c r="H304" t="s">
        <v>181</v>
      </c>
      <c r="K304" s="94">
        <f>SUM(K298:K302)</f>
        <v>85795.79821839706</v>
      </c>
      <c r="L304" s="57"/>
      <c r="M304" s="57">
        <f>K304-F304</f>
        <v>2819.3582183970575</v>
      </c>
      <c r="N304" s="78">
        <f>K304/F304-1</f>
        <v>0.03397781609330375</v>
      </c>
    </row>
    <row r="305" spans="6:14" ht="12.75">
      <c r="F305" s="65"/>
      <c r="K305" s="65"/>
      <c r="L305" s="57"/>
      <c r="M305" s="57"/>
      <c r="N305" s="84"/>
    </row>
    <row r="306" spans="6:13" ht="12.75">
      <c r="F306" s="57"/>
      <c r="J306" s="93"/>
      <c r="K306" s="57"/>
      <c r="L306" s="57"/>
      <c r="M306" s="57"/>
    </row>
    <row r="307" spans="3:13" ht="12.75">
      <c r="C307" s="6"/>
      <c r="E307" s="76"/>
      <c r="F307" s="57"/>
      <c r="J307" s="93"/>
      <c r="K307" s="57"/>
      <c r="L307" s="57"/>
      <c r="M307" s="57"/>
    </row>
    <row r="308" spans="1:14" ht="12.75">
      <c r="A308" s="4" t="s">
        <v>67</v>
      </c>
      <c r="B308" s="4"/>
      <c r="D308" s="80" t="s">
        <v>202</v>
      </c>
      <c r="E308" s="80" t="s">
        <v>43</v>
      </c>
      <c r="F308" s="81" t="s">
        <v>44</v>
      </c>
      <c r="I308" s="80" t="s">
        <v>202</v>
      </c>
      <c r="J308" s="80" t="s">
        <v>43</v>
      </c>
      <c r="K308" s="83" t="s">
        <v>44</v>
      </c>
      <c r="L308" s="4"/>
      <c r="M308" s="4" t="s">
        <v>45</v>
      </c>
      <c r="N308" s="4" t="s">
        <v>45</v>
      </c>
    </row>
    <row r="309" spans="1:14" ht="12.75">
      <c r="A309" s="4" t="s">
        <v>76</v>
      </c>
      <c r="D309" s="82" t="s">
        <v>51</v>
      </c>
      <c r="E309" s="80" t="s">
        <v>203</v>
      </c>
      <c r="F309" s="81" t="s">
        <v>46</v>
      </c>
      <c r="I309" s="80"/>
      <c r="J309" s="80" t="s">
        <v>203</v>
      </c>
      <c r="K309" s="83" t="s">
        <v>46</v>
      </c>
      <c r="L309" s="4"/>
      <c r="M309" s="4" t="s">
        <v>47</v>
      </c>
      <c r="N309" s="80" t="s">
        <v>53</v>
      </c>
    </row>
    <row r="310" spans="1:13" ht="38.25">
      <c r="A310" s="86"/>
      <c r="B310" s="37"/>
      <c r="C310" s="25" t="s">
        <v>12</v>
      </c>
      <c r="D310" s="33" t="s">
        <v>52</v>
      </c>
      <c r="E310" s="33" t="s">
        <v>52</v>
      </c>
      <c r="F310" s="91">
        <f>F250</f>
        <v>9.24</v>
      </c>
      <c r="H310" s="25" t="s">
        <v>12</v>
      </c>
      <c r="I310" s="33" t="s">
        <v>52</v>
      </c>
      <c r="J310" s="33" t="s">
        <v>52</v>
      </c>
      <c r="K310" s="57">
        <f>K250</f>
        <v>9.24</v>
      </c>
      <c r="L310" s="57"/>
      <c r="M310" s="57"/>
    </row>
    <row r="311" spans="3:13" ht="25.5">
      <c r="C311" s="25" t="s">
        <v>201</v>
      </c>
      <c r="D311">
        <v>4000</v>
      </c>
      <c r="E311" s="74">
        <f>E251</f>
        <v>0.7086</v>
      </c>
      <c r="F311" s="57">
        <f>D311*E311</f>
        <v>2834.4</v>
      </c>
      <c r="H311" s="25" t="s">
        <v>201</v>
      </c>
      <c r="I311">
        <f>D311</f>
        <v>4000</v>
      </c>
      <c r="J311" s="92">
        <f>J251</f>
        <v>1.648386072799019</v>
      </c>
      <c r="K311" s="57">
        <f>I311*J311</f>
        <v>6593.544291196075</v>
      </c>
      <c r="L311" s="57"/>
      <c r="M311" s="57"/>
    </row>
    <row r="312" spans="3:13" ht="25.5">
      <c r="C312" s="25" t="s">
        <v>196</v>
      </c>
      <c r="D312">
        <f>D311</f>
        <v>4000</v>
      </c>
      <c r="E312" s="74">
        <f>E252</f>
        <v>4.2138</v>
      </c>
      <c r="F312" s="57">
        <f>D312*E312</f>
        <v>16855.2</v>
      </c>
      <c r="H312" s="25" t="s">
        <v>196</v>
      </c>
      <c r="I312">
        <f>D312</f>
        <v>4000</v>
      </c>
      <c r="J312" s="93">
        <f>E312</f>
        <v>4.2138</v>
      </c>
      <c r="K312" s="57">
        <f>I312*J312</f>
        <v>16855.2</v>
      </c>
      <c r="L312" s="57"/>
      <c r="M312" s="57"/>
    </row>
    <row r="313" spans="3:13" ht="25.5">
      <c r="C313" s="25" t="s">
        <v>179</v>
      </c>
      <c r="D313" s="12">
        <v>1800000</v>
      </c>
      <c r="E313" s="74">
        <v>0.0132</v>
      </c>
      <c r="F313" s="57">
        <f>D313*E313</f>
        <v>23760</v>
      </c>
      <c r="H313" s="25" t="s">
        <v>179</v>
      </c>
      <c r="I313" s="193">
        <f>D313</f>
        <v>1800000</v>
      </c>
      <c r="J313" s="93">
        <f>E313</f>
        <v>0.0132</v>
      </c>
      <c r="K313" s="57">
        <f>I313*J313</f>
        <v>23760</v>
      </c>
      <c r="L313" s="57"/>
      <c r="M313" s="57"/>
    </row>
    <row r="314" spans="3:11" ht="25.5">
      <c r="C314" s="25" t="s">
        <v>197</v>
      </c>
      <c r="D314" s="12">
        <v>1800000</v>
      </c>
      <c r="E314" s="74">
        <f>E254</f>
        <v>0.055</v>
      </c>
      <c r="F314" s="57">
        <f>D314*E314</f>
        <v>99000</v>
      </c>
      <c r="H314" s="25" t="s">
        <v>197</v>
      </c>
      <c r="I314" s="115">
        <f>D314</f>
        <v>1800000</v>
      </c>
      <c r="J314" s="93">
        <f>E314</f>
        <v>0.055</v>
      </c>
      <c r="K314" s="57">
        <f>I314*J314</f>
        <v>99000</v>
      </c>
    </row>
    <row r="315" spans="3:11" ht="12.75">
      <c r="C315" s="6"/>
      <c r="H315" s="6"/>
      <c r="J315" s="93"/>
      <c r="K315" s="57"/>
    </row>
    <row r="316" spans="3:14" ht="12.75">
      <c r="C316" t="s">
        <v>176</v>
      </c>
      <c r="F316" s="94">
        <f>SUM(F310:F314)</f>
        <v>142458.84</v>
      </c>
      <c r="H316" t="s">
        <v>181</v>
      </c>
      <c r="K316" s="94">
        <f>SUM(K310:K314)</f>
        <v>146217.98429119607</v>
      </c>
      <c r="L316" s="57"/>
      <c r="M316" s="57">
        <f>K316-F316</f>
        <v>3759.1442911960767</v>
      </c>
      <c r="N316" s="78">
        <f>K316/F316-1</f>
        <v>0.026387581782893132</v>
      </c>
    </row>
    <row r="317" spans="1:14" ht="12.75">
      <c r="A317" s="37"/>
      <c r="B317" s="37"/>
      <c r="C317" s="197"/>
      <c r="D317" s="37"/>
      <c r="E317" s="198"/>
      <c r="F317" s="65"/>
      <c r="G317" s="37"/>
      <c r="H317" s="197"/>
      <c r="I317" s="37"/>
      <c r="J317" s="194"/>
      <c r="K317" s="65"/>
      <c r="L317" s="65"/>
      <c r="M317" s="65"/>
      <c r="N317" s="37"/>
    </row>
    <row r="318" spans="1:17" ht="13.5" thickBot="1">
      <c r="A318" s="250"/>
      <c r="B318" s="250"/>
      <c r="C318" s="250"/>
      <c r="D318" s="250"/>
      <c r="E318" s="250"/>
      <c r="F318" s="251"/>
      <c r="G318" s="250"/>
      <c r="H318" s="250"/>
      <c r="I318" s="250"/>
      <c r="J318" s="252"/>
      <c r="K318" s="251"/>
      <c r="L318" s="251"/>
      <c r="M318" s="251"/>
      <c r="N318" s="253"/>
      <c r="O318" s="250"/>
      <c r="P318" s="250"/>
      <c r="Q318" s="250"/>
    </row>
    <row r="319" spans="3:14" ht="12.75">
      <c r="C319" s="6"/>
      <c r="E319" s="93"/>
      <c r="F319" s="57"/>
      <c r="H319" s="6"/>
      <c r="J319" s="93"/>
      <c r="K319" s="57"/>
      <c r="L319" s="57"/>
      <c r="M319" s="57"/>
      <c r="N319" s="75"/>
    </row>
    <row r="320" spans="1:11" ht="15.75">
      <c r="A320" s="214" t="s">
        <v>302</v>
      </c>
      <c r="B320" s="28"/>
      <c r="D320" s="37"/>
      <c r="E320" s="294"/>
      <c r="F320" s="294"/>
      <c r="K320" s="72"/>
    </row>
    <row r="321" spans="1:11" ht="18">
      <c r="A321" s="126"/>
      <c r="B321" s="28"/>
      <c r="D321" s="37"/>
      <c r="E321" s="294"/>
      <c r="F321" s="294"/>
      <c r="K321" s="72"/>
    </row>
    <row r="322" spans="1:11" ht="18">
      <c r="A322" s="126"/>
      <c r="B322" s="28"/>
      <c r="D322" s="37"/>
      <c r="E322" s="122"/>
      <c r="F322" s="122"/>
      <c r="K322" s="72"/>
    </row>
    <row r="323" spans="1:11" ht="15.75">
      <c r="A323" s="134" t="s">
        <v>182</v>
      </c>
      <c r="B323" s="28"/>
      <c r="D323" s="37"/>
      <c r="E323" s="122"/>
      <c r="F323" s="122"/>
      <c r="K323" s="72"/>
    </row>
    <row r="324" spans="1:11" ht="15.75">
      <c r="A324" s="134" t="s">
        <v>180</v>
      </c>
      <c r="B324" s="28"/>
      <c r="D324" s="37"/>
      <c r="E324" s="122"/>
      <c r="F324" s="122"/>
      <c r="K324" s="72"/>
    </row>
    <row r="325" spans="1:11" ht="15.75">
      <c r="A325" s="134" t="s">
        <v>192</v>
      </c>
      <c r="E325" s="294"/>
      <c r="F325" s="294"/>
      <c r="K325" s="72"/>
    </row>
    <row r="326" spans="1:11" ht="15.75">
      <c r="A326" s="134"/>
      <c r="E326" s="122"/>
      <c r="F326" s="122"/>
      <c r="K326" s="72"/>
    </row>
    <row r="327" spans="1:15" ht="15">
      <c r="A327" s="124"/>
      <c r="C327" s="85" t="s">
        <v>176</v>
      </c>
      <c r="D327" s="43"/>
      <c r="E327" s="43"/>
      <c r="F327" s="43"/>
      <c r="H327" s="85" t="s">
        <v>193</v>
      </c>
      <c r="I327" s="43"/>
      <c r="J327" s="43"/>
      <c r="K327" s="79"/>
      <c r="L327" s="43"/>
      <c r="M327" s="43"/>
      <c r="N327" s="43"/>
      <c r="O327" s="37"/>
    </row>
    <row r="328" spans="1:11" ht="12.75">
      <c r="A328" s="124"/>
      <c r="F328" s="72"/>
      <c r="K328" s="72"/>
    </row>
    <row r="329" spans="1:14" ht="15">
      <c r="A329" s="145" t="s">
        <v>48</v>
      </c>
      <c r="B329" s="4"/>
      <c r="D329" s="80" t="s">
        <v>20</v>
      </c>
      <c r="E329" s="80" t="s">
        <v>43</v>
      </c>
      <c r="F329" s="81" t="s">
        <v>44</v>
      </c>
      <c r="I329" s="80" t="s">
        <v>20</v>
      </c>
      <c r="J329" s="80" t="s">
        <v>43</v>
      </c>
      <c r="K329" s="83" t="s">
        <v>44</v>
      </c>
      <c r="L329" s="4"/>
      <c r="M329" s="4" t="s">
        <v>45</v>
      </c>
      <c r="N329" s="4" t="s">
        <v>45</v>
      </c>
    </row>
    <row r="330" spans="1:14" ht="12.75">
      <c r="A330" s="133" t="s">
        <v>61</v>
      </c>
      <c r="D330" s="82" t="s">
        <v>51</v>
      </c>
      <c r="E330" s="80" t="s">
        <v>77</v>
      </c>
      <c r="F330" s="81" t="s">
        <v>46</v>
      </c>
      <c r="I330" s="80"/>
      <c r="J330" s="80" t="s">
        <v>77</v>
      </c>
      <c r="K330" s="83" t="s">
        <v>46</v>
      </c>
      <c r="L330" s="4"/>
      <c r="M330" s="4" t="s">
        <v>47</v>
      </c>
      <c r="N330" s="80" t="s">
        <v>53</v>
      </c>
    </row>
    <row r="331" spans="1:13" ht="38.25">
      <c r="A331" s="283"/>
      <c r="B331" s="37"/>
      <c r="C331" s="25" t="s">
        <v>12</v>
      </c>
      <c r="D331" s="33" t="s">
        <v>52</v>
      </c>
      <c r="E331" s="33" t="s">
        <v>52</v>
      </c>
      <c r="F331" s="189">
        <f>'9. Service Charge Adj.'!E31</f>
        <v>15.79</v>
      </c>
      <c r="H331" s="25" t="s">
        <v>12</v>
      </c>
      <c r="I331" s="33" t="s">
        <v>52</v>
      </c>
      <c r="J331" s="33" t="s">
        <v>52</v>
      </c>
      <c r="K331" s="57">
        <f>'10. 2004 Rate Schedule '!F53</f>
        <v>15.79</v>
      </c>
      <c r="L331" s="57"/>
      <c r="M331" s="57"/>
    </row>
    <row r="332" spans="1:13" ht="25.5">
      <c r="A332" s="124"/>
      <c r="C332" s="25" t="s">
        <v>178</v>
      </c>
      <c r="D332">
        <v>100</v>
      </c>
      <c r="E332" s="190">
        <v>0.0162</v>
      </c>
      <c r="F332" s="57">
        <f>D332*E332</f>
        <v>1.6199999999999999</v>
      </c>
      <c r="H332" s="25" t="s">
        <v>178</v>
      </c>
      <c r="I332">
        <f>D332</f>
        <v>100</v>
      </c>
      <c r="J332" s="93">
        <f>'10. 2004 Rate Schedule '!F54</f>
        <v>0.016787385493347646</v>
      </c>
      <c r="K332" s="57">
        <f>I332*J332</f>
        <v>1.6787385493347646</v>
      </c>
      <c r="L332" s="57"/>
      <c r="M332" s="57"/>
    </row>
    <row r="333" spans="1:13" ht="25.5">
      <c r="A333" s="124"/>
      <c r="C333" s="25" t="s">
        <v>179</v>
      </c>
      <c r="D333">
        <v>100</v>
      </c>
      <c r="E333" s="191">
        <v>0.0239</v>
      </c>
      <c r="F333" s="57">
        <f>D333*E333</f>
        <v>2.39</v>
      </c>
      <c r="H333" s="25" t="s">
        <v>179</v>
      </c>
      <c r="I333">
        <v>100</v>
      </c>
      <c r="J333" s="93">
        <f>E333</f>
        <v>0.0239</v>
      </c>
      <c r="K333" s="57">
        <f>I333*J333</f>
        <v>2.39</v>
      </c>
      <c r="L333" s="57"/>
      <c r="M333" s="57"/>
    </row>
    <row r="334" spans="1:13" ht="25.5">
      <c r="A334" s="124"/>
      <c r="C334" s="25" t="s">
        <v>185</v>
      </c>
      <c r="D334">
        <v>100</v>
      </c>
      <c r="E334" s="74">
        <v>0.043</v>
      </c>
      <c r="F334" s="57">
        <f>D334*E334</f>
        <v>4.3</v>
      </c>
      <c r="H334" s="25" t="s">
        <v>185</v>
      </c>
      <c r="I334">
        <f>D334</f>
        <v>100</v>
      </c>
      <c r="J334" s="93">
        <v>0.043</v>
      </c>
      <c r="K334" s="57">
        <f>I334*J334</f>
        <v>4.3</v>
      </c>
      <c r="L334" s="57"/>
      <c r="M334" s="57"/>
    </row>
    <row r="335" spans="1:10" ht="12.75">
      <c r="A335" s="124"/>
      <c r="C335" s="6"/>
      <c r="H335" s="6"/>
      <c r="J335" s="93"/>
    </row>
    <row r="336" spans="1:14" ht="12.75">
      <c r="A336" s="124"/>
      <c r="C336" t="s">
        <v>176</v>
      </c>
      <c r="F336" s="94">
        <f>SUM(F331:F334)</f>
        <v>24.1</v>
      </c>
      <c r="H336" t="s">
        <v>181</v>
      </c>
      <c r="K336" s="94">
        <f>SUM(K331:K334)</f>
        <v>24.158738549334764</v>
      </c>
      <c r="L336" s="57"/>
      <c r="M336" s="57">
        <f>K336-F336</f>
        <v>0.058738549334762524</v>
      </c>
      <c r="N336" s="78">
        <f>K336/F336-1</f>
        <v>0.002437284204761969</v>
      </c>
    </row>
    <row r="337" spans="1:11" ht="12.75">
      <c r="A337" s="124"/>
      <c r="K337" s="72"/>
    </row>
    <row r="338" spans="1:11" ht="12.75">
      <c r="A338" s="124"/>
      <c r="F338" s="72"/>
      <c r="K338" s="72"/>
    </row>
    <row r="339" spans="1:14" ht="15">
      <c r="A339" s="145" t="s">
        <v>59</v>
      </c>
      <c r="B339" s="4"/>
      <c r="D339" s="80" t="s">
        <v>20</v>
      </c>
      <c r="E339" s="80" t="s">
        <v>43</v>
      </c>
      <c r="F339" s="81" t="s">
        <v>44</v>
      </c>
      <c r="I339" s="80" t="s">
        <v>20</v>
      </c>
      <c r="J339" s="80" t="s">
        <v>43</v>
      </c>
      <c r="K339" s="83" t="s">
        <v>44</v>
      </c>
      <c r="L339" s="4"/>
      <c r="M339" s="4" t="s">
        <v>45</v>
      </c>
      <c r="N339" s="4" t="s">
        <v>45</v>
      </c>
    </row>
    <row r="340" spans="1:14" ht="12.75">
      <c r="A340" s="133" t="s">
        <v>60</v>
      </c>
      <c r="D340" s="82" t="s">
        <v>51</v>
      </c>
      <c r="E340" s="80" t="s">
        <v>77</v>
      </c>
      <c r="F340" s="81" t="s">
        <v>46</v>
      </c>
      <c r="I340" s="80"/>
      <c r="J340" s="80" t="s">
        <v>77</v>
      </c>
      <c r="K340" s="83" t="s">
        <v>46</v>
      </c>
      <c r="L340" s="4"/>
      <c r="M340" s="4" t="s">
        <v>47</v>
      </c>
      <c r="N340" s="80" t="s">
        <v>53</v>
      </c>
    </row>
    <row r="341" spans="1:13" ht="38.25">
      <c r="A341" s="283"/>
      <c r="B341" s="37"/>
      <c r="C341" s="25" t="s">
        <v>12</v>
      </c>
      <c r="D341" s="33" t="s">
        <v>52</v>
      </c>
      <c r="E341" s="33" t="s">
        <v>52</v>
      </c>
      <c r="F341" s="91">
        <f>F331</f>
        <v>15.79</v>
      </c>
      <c r="H341" s="25" t="s">
        <v>12</v>
      </c>
      <c r="I341" s="33" t="s">
        <v>52</v>
      </c>
      <c r="J341" s="33" t="s">
        <v>52</v>
      </c>
      <c r="K341" s="57">
        <f>K331</f>
        <v>15.79</v>
      </c>
      <c r="L341" s="57"/>
      <c r="M341" s="57"/>
    </row>
    <row r="342" spans="1:13" ht="25.5">
      <c r="A342" s="124"/>
      <c r="C342" s="25" t="s">
        <v>178</v>
      </c>
      <c r="D342">
        <v>250</v>
      </c>
      <c r="E342" s="74">
        <f>E332</f>
        <v>0.0162</v>
      </c>
      <c r="F342" s="57">
        <f>D342*E342</f>
        <v>4.05</v>
      </c>
      <c r="H342" s="25" t="s">
        <v>178</v>
      </c>
      <c r="I342">
        <f>D342</f>
        <v>250</v>
      </c>
      <c r="J342" s="93">
        <f>J332</f>
        <v>0.016787385493347646</v>
      </c>
      <c r="K342" s="57">
        <f>I342*J342</f>
        <v>4.1968463733369115</v>
      </c>
      <c r="L342" s="57"/>
      <c r="M342" s="57"/>
    </row>
    <row r="343" spans="1:13" ht="25.5">
      <c r="A343" s="124"/>
      <c r="C343" s="25" t="s">
        <v>179</v>
      </c>
      <c r="D343">
        <v>250</v>
      </c>
      <c r="E343" s="74">
        <f>E333</f>
        <v>0.0239</v>
      </c>
      <c r="F343" s="57">
        <f>D343*E343</f>
        <v>5.9750000000000005</v>
      </c>
      <c r="H343" s="25" t="s">
        <v>179</v>
      </c>
      <c r="I343">
        <v>250</v>
      </c>
      <c r="J343" s="93">
        <f>E343</f>
        <v>0.0239</v>
      </c>
      <c r="K343" s="57">
        <f>I343*J343</f>
        <v>5.9750000000000005</v>
      </c>
      <c r="L343" s="57"/>
      <c r="M343" s="57"/>
    </row>
    <row r="344" spans="1:13" ht="25.5">
      <c r="A344" s="124"/>
      <c r="C344" s="25" t="s">
        <v>185</v>
      </c>
      <c r="D344">
        <v>250</v>
      </c>
      <c r="E344" s="74">
        <f>E334</f>
        <v>0.043</v>
      </c>
      <c r="F344" s="57">
        <f>D344*E344</f>
        <v>10.75</v>
      </c>
      <c r="H344" s="25" t="s">
        <v>185</v>
      </c>
      <c r="I344">
        <f>D344</f>
        <v>250</v>
      </c>
      <c r="J344" s="93">
        <f>J334</f>
        <v>0.043</v>
      </c>
      <c r="K344" s="57">
        <f>I344*J344</f>
        <v>10.75</v>
      </c>
      <c r="L344" s="57"/>
      <c r="M344" s="57"/>
    </row>
    <row r="345" spans="1:10" ht="12.75">
      <c r="A345" s="124"/>
      <c r="C345" s="6"/>
      <c r="H345" s="6"/>
      <c r="J345" s="93"/>
    </row>
    <row r="346" spans="1:14" ht="12.75">
      <c r="A346" s="124"/>
      <c r="C346" t="s">
        <v>176</v>
      </c>
      <c r="F346" s="94">
        <f>SUM(F341:F344)</f>
        <v>36.565</v>
      </c>
      <c r="H346" t="s">
        <v>181</v>
      </c>
      <c r="K346" s="94">
        <f>SUM(K341:K344)</f>
        <v>36.71184637333691</v>
      </c>
      <c r="L346" s="57"/>
      <c r="M346" s="57">
        <f>K346-F346</f>
        <v>0.14684637333691342</v>
      </c>
      <c r="N346" s="78">
        <f>K346/F346-1</f>
        <v>0.004016036464841166</v>
      </c>
    </row>
    <row r="347" spans="1:14" ht="12.75">
      <c r="A347" s="124"/>
      <c r="F347" s="65"/>
      <c r="K347" s="65"/>
      <c r="L347" s="57"/>
      <c r="M347" s="57"/>
      <c r="N347" s="84"/>
    </row>
    <row r="348" spans="1:11" ht="12.75">
      <c r="A348" s="124"/>
      <c r="K348" s="72"/>
    </row>
    <row r="349" spans="1:14" ht="15">
      <c r="A349" s="145" t="s">
        <v>59</v>
      </c>
      <c r="B349" s="4"/>
      <c r="D349" s="80" t="s">
        <v>20</v>
      </c>
      <c r="E349" s="80" t="s">
        <v>43</v>
      </c>
      <c r="F349" s="81" t="s">
        <v>44</v>
      </c>
      <c r="I349" s="80" t="s">
        <v>20</v>
      </c>
      <c r="J349" s="80" t="s">
        <v>43</v>
      </c>
      <c r="K349" s="83" t="s">
        <v>44</v>
      </c>
      <c r="L349" s="4"/>
      <c r="M349" s="4" t="s">
        <v>45</v>
      </c>
      <c r="N349" s="4" t="s">
        <v>45</v>
      </c>
    </row>
    <row r="350" spans="1:14" ht="12.75">
      <c r="A350" s="133" t="s">
        <v>62</v>
      </c>
      <c r="D350" s="82" t="s">
        <v>51</v>
      </c>
      <c r="E350" s="80" t="s">
        <v>77</v>
      </c>
      <c r="F350" s="81" t="s">
        <v>46</v>
      </c>
      <c r="I350" s="80"/>
      <c r="J350" s="80" t="s">
        <v>77</v>
      </c>
      <c r="K350" s="83" t="s">
        <v>46</v>
      </c>
      <c r="L350" s="4"/>
      <c r="M350" s="4" t="s">
        <v>47</v>
      </c>
      <c r="N350" s="80" t="s">
        <v>53</v>
      </c>
    </row>
    <row r="351" spans="1:13" ht="38.25">
      <c r="A351" s="283"/>
      <c r="B351" s="37"/>
      <c r="C351" s="25" t="s">
        <v>12</v>
      </c>
      <c r="D351" s="33" t="s">
        <v>52</v>
      </c>
      <c r="E351" s="33" t="s">
        <v>52</v>
      </c>
      <c r="F351" s="91">
        <f>F331</f>
        <v>15.79</v>
      </c>
      <c r="H351" s="25" t="s">
        <v>12</v>
      </c>
      <c r="I351" s="33" t="s">
        <v>52</v>
      </c>
      <c r="J351" s="33" t="s">
        <v>52</v>
      </c>
      <c r="K351" s="57">
        <f>K331</f>
        <v>15.79</v>
      </c>
      <c r="L351" s="57"/>
      <c r="M351" s="57"/>
    </row>
    <row r="352" spans="1:13" ht="25.5">
      <c r="A352" s="124"/>
      <c r="C352" s="25" t="s">
        <v>178</v>
      </c>
      <c r="D352">
        <v>500</v>
      </c>
      <c r="E352" s="74">
        <f>E332</f>
        <v>0.0162</v>
      </c>
      <c r="F352" s="57">
        <f>D352*E352</f>
        <v>8.1</v>
      </c>
      <c r="H352" s="25" t="s">
        <v>178</v>
      </c>
      <c r="I352">
        <f>D352</f>
        <v>500</v>
      </c>
      <c r="J352" s="93">
        <f>J332</f>
        <v>0.016787385493347646</v>
      </c>
      <c r="K352" s="57">
        <f>I352*J352</f>
        <v>8.393692746673823</v>
      </c>
      <c r="L352" s="57"/>
      <c r="M352" s="57"/>
    </row>
    <row r="353" spans="1:13" ht="25.5">
      <c r="A353" s="124"/>
      <c r="C353" s="25" t="s">
        <v>179</v>
      </c>
      <c r="D353">
        <v>500</v>
      </c>
      <c r="E353" s="74">
        <f>E333</f>
        <v>0.0239</v>
      </c>
      <c r="F353" s="57">
        <f>D353*E353</f>
        <v>11.950000000000001</v>
      </c>
      <c r="H353" s="25" t="s">
        <v>179</v>
      </c>
      <c r="I353">
        <v>500</v>
      </c>
      <c r="J353" s="93">
        <f>E353</f>
        <v>0.0239</v>
      </c>
      <c r="K353" s="57">
        <f>I353*J353</f>
        <v>11.950000000000001</v>
      </c>
      <c r="L353" s="57"/>
      <c r="M353" s="57"/>
    </row>
    <row r="354" spans="1:13" ht="25.5">
      <c r="A354" s="124"/>
      <c r="C354" s="25" t="s">
        <v>185</v>
      </c>
      <c r="D354">
        <f>D352</f>
        <v>500</v>
      </c>
      <c r="E354" s="74">
        <f>E334</f>
        <v>0.043</v>
      </c>
      <c r="F354" s="57">
        <f>D354*E354</f>
        <v>21.5</v>
      </c>
      <c r="H354" s="25" t="s">
        <v>185</v>
      </c>
      <c r="I354">
        <f>D354</f>
        <v>500</v>
      </c>
      <c r="J354" s="93">
        <f>J334</f>
        <v>0.043</v>
      </c>
      <c r="K354" s="57">
        <f>I354*J354</f>
        <v>21.5</v>
      </c>
      <c r="L354" s="57"/>
      <c r="M354" s="57"/>
    </row>
    <row r="355" spans="1:10" ht="12.75">
      <c r="A355" s="124"/>
      <c r="C355" s="6"/>
      <c r="H355" s="6"/>
      <c r="J355" s="93"/>
    </row>
    <row r="356" spans="1:14" ht="12.75">
      <c r="A356" s="124"/>
      <c r="C356" t="s">
        <v>176</v>
      </c>
      <c r="F356" s="94">
        <f>SUM(F351:F354)</f>
        <v>57.34</v>
      </c>
      <c r="H356" t="s">
        <v>181</v>
      </c>
      <c r="K356" s="94">
        <f>SUM(K351:K354)</f>
        <v>57.63369274667382</v>
      </c>
      <c r="L356" s="57"/>
      <c r="M356" s="57">
        <f>K356-F356</f>
        <v>0.2936927466738197</v>
      </c>
      <c r="N356" s="78">
        <f>K356/F356-1</f>
        <v>0.005121952331249124</v>
      </c>
    </row>
    <row r="357" spans="1:14" ht="12.75">
      <c r="A357" s="124"/>
      <c r="F357" s="65"/>
      <c r="K357" s="65"/>
      <c r="L357" s="57"/>
      <c r="M357" s="57"/>
      <c r="N357" s="84"/>
    </row>
    <row r="358" spans="1:13" ht="12.75">
      <c r="A358" s="124"/>
      <c r="F358" s="57"/>
      <c r="J358" s="93"/>
      <c r="K358" s="57"/>
      <c r="L358" s="57"/>
      <c r="M358" s="57"/>
    </row>
    <row r="359" spans="1:14" ht="15">
      <c r="A359" s="145" t="s">
        <v>59</v>
      </c>
      <c r="B359" s="4"/>
      <c r="D359" s="80" t="s">
        <v>20</v>
      </c>
      <c r="E359" s="80" t="s">
        <v>43</v>
      </c>
      <c r="F359" s="81" t="s">
        <v>44</v>
      </c>
      <c r="I359" s="80" t="s">
        <v>20</v>
      </c>
      <c r="J359" s="80" t="s">
        <v>43</v>
      </c>
      <c r="K359" s="83" t="s">
        <v>44</v>
      </c>
      <c r="L359" s="4"/>
      <c r="M359" s="4" t="s">
        <v>45</v>
      </c>
      <c r="N359" s="4" t="s">
        <v>45</v>
      </c>
    </row>
    <row r="360" spans="1:14" ht="12.75">
      <c r="A360" s="133" t="s">
        <v>63</v>
      </c>
      <c r="D360" s="82" t="s">
        <v>51</v>
      </c>
      <c r="E360" s="80" t="s">
        <v>77</v>
      </c>
      <c r="F360" s="81" t="s">
        <v>46</v>
      </c>
      <c r="I360" s="80"/>
      <c r="J360" s="80" t="s">
        <v>77</v>
      </c>
      <c r="K360" s="83" t="s">
        <v>46</v>
      </c>
      <c r="L360" s="4"/>
      <c r="M360" s="4" t="s">
        <v>47</v>
      </c>
      <c r="N360" s="80" t="s">
        <v>53</v>
      </c>
    </row>
    <row r="361" spans="1:13" ht="38.25">
      <c r="A361" s="283"/>
      <c r="B361" s="37"/>
      <c r="C361" s="25" t="s">
        <v>12</v>
      </c>
      <c r="D361" s="33" t="s">
        <v>52</v>
      </c>
      <c r="E361" s="33" t="s">
        <v>52</v>
      </c>
      <c r="F361" s="91">
        <f>F331</f>
        <v>15.79</v>
      </c>
      <c r="H361" s="25" t="s">
        <v>12</v>
      </c>
      <c r="I361" s="33" t="s">
        <v>52</v>
      </c>
      <c r="J361" s="33" t="s">
        <v>52</v>
      </c>
      <c r="K361" s="57">
        <f>K331</f>
        <v>15.79</v>
      </c>
      <c r="L361" s="57"/>
      <c r="M361" s="57"/>
    </row>
    <row r="362" spans="1:13" ht="25.5">
      <c r="A362" s="124"/>
      <c r="C362" s="25" t="s">
        <v>178</v>
      </c>
      <c r="D362">
        <v>750</v>
      </c>
      <c r="E362" s="74">
        <f>E332</f>
        <v>0.0162</v>
      </c>
      <c r="F362" s="57">
        <f>D362*E362</f>
        <v>12.149999999999999</v>
      </c>
      <c r="H362" s="25" t="s">
        <v>178</v>
      </c>
      <c r="I362">
        <f>D362</f>
        <v>750</v>
      </c>
      <c r="J362" s="93">
        <f>J332</f>
        <v>0.016787385493347646</v>
      </c>
      <c r="K362" s="57">
        <f>I362*J362</f>
        <v>12.590539120010735</v>
      </c>
      <c r="L362" s="57"/>
      <c r="M362" s="57"/>
    </row>
    <row r="363" spans="1:13" ht="25.5">
      <c r="A363" s="124"/>
      <c r="C363" s="25" t="s">
        <v>179</v>
      </c>
      <c r="D363">
        <v>750</v>
      </c>
      <c r="E363" s="74">
        <f>E333</f>
        <v>0.0239</v>
      </c>
      <c r="F363" s="57">
        <f>D363*E363</f>
        <v>17.925</v>
      </c>
      <c r="H363" s="25" t="s">
        <v>179</v>
      </c>
      <c r="I363">
        <v>750</v>
      </c>
      <c r="J363" s="93">
        <f>E363</f>
        <v>0.0239</v>
      </c>
      <c r="K363" s="57">
        <f>I363*J363</f>
        <v>17.925</v>
      </c>
      <c r="L363" s="57"/>
      <c r="M363" s="57"/>
    </row>
    <row r="364" spans="1:13" ht="25.5">
      <c r="A364" s="124"/>
      <c r="C364" s="25" t="s">
        <v>185</v>
      </c>
      <c r="D364">
        <f>D362</f>
        <v>750</v>
      </c>
      <c r="E364" s="74">
        <f>E334</f>
        <v>0.043</v>
      </c>
      <c r="F364" s="57">
        <f>D364*E364</f>
        <v>32.25</v>
      </c>
      <c r="H364" s="25" t="s">
        <v>185</v>
      </c>
      <c r="I364">
        <f>D364</f>
        <v>750</v>
      </c>
      <c r="J364" s="93">
        <f>J334</f>
        <v>0.043</v>
      </c>
      <c r="K364" s="57">
        <f>I364*J364</f>
        <v>32.25</v>
      </c>
      <c r="L364" s="57"/>
      <c r="M364" s="57"/>
    </row>
    <row r="365" spans="1:10" ht="12.75">
      <c r="A365" s="124"/>
      <c r="C365" s="6"/>
      <c r="H365" s="6"/>
      <c r="J365" s="93"/>
    </row>
    <row r="366" spans="1:14" ht="12.75">
      <c r="A366" s="124"/>
      <c r="C366" t="s">
        <v>176</v>
      </c>
      <c r="F366" s="94">
        <f>SUM(F361:F364)</f>
        <v>78.115</v>
      </c>
      <c r="H366" t="s">
        <v>181</v>
      </c>
      <c r="K366" s="94">
        <f>SUM(K361:K364)</f>
        <v>78.55553912001074</v>
      </c>
      <c r="L366" s="57"/>
      <c r="M366" s="57">
        <f>K366-F366</f>
        <v>0.44053912001074025</v>
      </c>
      <c r="N366" s="78">
        <f>K366/F366-1</f>
        <v>0.005639622607831241</v>
      </c>
    </row>
    <row r="367" spans="1:14" ht="12.75">
      <c r="A367" s="124"/>
      <c r="F367" s="65"/>
      <c r="K367" s="65"/>
      <c r="L367" s="57"/>
      <c r="M367" s="57"/>
      <c r="N367" s="84"/>
    </row>
    <row r="368" spans="1:13" ht="12.75">
      <c r="A368" s="124"/>
      <c r="F368" s="57"/>
      <c r="J368" s="93"/>
      <c r="K368" s="57"/>
      <c r="L368" s="57"/>
      <c r="M368" s="57"/>
    </row>
    <row r="369" spans="1:14" ht="15">
      <c r="A369" s="145" t="s">
        <v>59</v>
      </c>
      <c r="B369" s="4"/>
      <c r="D369" s="80" t="s">
        <v>20</v>
      </c>
      <c r="E369" s="80" t="s">
        <v>43</v>
      </c>
      <c r="F369" s="81" t="s">
        <v>44</v>
      </c>
      <c r="I369" s="80" t="s">
        <v>20</v>
      </c>
      <c r="J369" s="80" t="s">
        <v>43</v>
      </c>
      <c r="K369" s="83" t="s">
        <v>44</v>
      </c>
      <c r="L369" s="4"/>
      <c r="M369" s="4" t="s">
        <v>45</v>
      </c>
      <c r="N369" s="4" t="s">
        <v>45</v>
      </c>
    </row>
    <row r="370" spans="1:14" ht="12.75">
      <c r="A370" s="133" t="s">
        <v>64</v>
      </c>
      <c r="D370" s="82" t="s">
        <v>51</v>
      </c>
      <c r="E370" s="80" t="s">
        <v>77</v>
      </c>
      <c r="F370" s="81" t="s">
        <v>46</v>
      </c>
      <c r="I370" s="80"/>
      <c r="J370" s="80" t="s">
        <v>77</v>
      </c>
      <c r="K370" s="83" t="s">
        <v>46</v>
      </c>
      <c r="L370" s="4"/>
      <c r="M370" s="4" t="s">
        <v>47</v>
      </c>
      <c r="N370" s="80" t="s">
        <v>53</v>
      </c>
    </row>
    <row r="371" spans="1:13" ht="38.25">
      <c r="A371" s="283"/>
      <c r="B371" s="37"/>
      <c r="C371" s="25" t="s">
        <v>12</v>
      </c>
      <c r="D371" s="33" t="s">
        <v>52</v>
      </c>
      <c r="E371" s="33" t="s">
        <v>52</v>
      </c>
      <c r="F371" s="91">
        <f>F331</f>
        <v>15.79</v>
      </c>
      <c r="H371" s="25" t="s">
        <v>12</v>
      </c>
      <c r="I371" s="33" t="s">
        <v>52</v>
      </c>
      <c r="J371" s="33" t="s">
        <v>52</v>
      </c>
      <c r="K371" s="57">
        <f>K331</f>
        <v>15.79</v>
      </c>
      <c r="L371" s="57"/>
      <c r="M371" s="57"/>
    </row>
    <row r="372" spans="1:13" ht="25.5">
      <c r="A372" s="124"/>
      <c r="C372" s="25" t="s">
        <v>178</v>
      </c>
      <c r="D372">
        <v>1000</v>
      </c>
      <c r="E372" s="74">
        <f>E332</f>
        <v>0.0162</v>
      </c>
      <c r="F372" s="57">
        <f>D372*E372</f>
        <v>16.2</v>
      </c>
      <c r="H372" s="25" t="s">
        <v>178</v>
      </c>
      <c r="I372">
        <f>D372</f>
        <v>1000</v>
      </c>
      <c r="J372" s="93">
        <f>J332</f>
        <v>0.016787385493347646</v>
      </c>
      <c r="K372" s="57">
        <f>I372*J372</f>
        <v>16.787385493347646</v>
      </c>
      <c r="L372" s="57"/>
      <c r="M372" s="57"/>
    </row>
    <row r="373" spans="1:13" ht="25.5">
      <c r="A373" s="124"/>
      <c r="C373" s="25" t="s">
        <v>179</v>
      </c>
      <c r="D373">
        <v>1000</v>
      </c>
      <c r="E373" s="74">
        <f>E333</f>
        <v>0.0239</v>
      </c>
      <c r="F373" s="57">
        <f>D373*E373</f>
        <v>23.900000000000002</v>
      </c>
      <c r="H373" s="25" t="s">
        <v>179</v>
      </c>
      <c r="I373">
        <v>1000</v>
      </c>
      <c r="J373" s="92">
        <f>E373</f>
        <v>0.0239</v>
      </c>
      <c r="K373" s="57">
        <f>I373*J373</f>
        <v>23.900000000000002</v>
      </c>
      <c r="L373" s="57"/>
      <c r="M373" s="57"/>
    </row>
    <row r="374" spans="1:13" ht="25.5">
      <c r="A374" s="124"/>
      <c r="C374" s="25" t="s">
        <v>185</v>
      </c>
      <c r="D374">
        <f>D372</f>
        <v>1000</v>
      </c>
      <c r="E374" s="74">
        <f>E334</f>
        <v>0.043</v>
      </c>
      <c r="F374" s="57">
        <f>D374*E374</f>
        <v>43</v>
      </c>
      <c r="H374" s="25" t="s">
        <v>185</v>
      </c>
      <c r="I374">
        <v>1000</v>
      </c>
      <c r="J374" s="93">
        <f>J334</f>
        <v>0.043</v>
      </c>
      <c r="K374" s="57">
        <f>I374*J374</f>
        <v>43</v>
      </c>
      <c r="L374" s="57"/>
      <c r="M374" s="57"/>
    </row>
    <row r="375" spans="1:11" ht="12.75">
      <c r="A375" s="124"/>
      <c r="C375" s="6"/>
      <c r="H375" s="25"/>
      <c r="J375" s="93"/>
      <c r="K375" s="57"/>
    </row>
    <row r="376" spans="1:11" ht="12.75">
      <c r="A376" s="124"/>
      <c r="C376" s="6"/>
      <c r="H376" s="25"/>
      <c r="J376" s="93"/>
      <c r="K376" s="57"/>
    </row>
    <row r="377" spans="1:14" ht="12.75">
      <c r="A377" s="124"/>
      <c r="C377" t="s">
        <v>176</v>
      </c>
      <c r="F377" s="94">
        <f>SUM(F371:F374)</f>
        <v>98.89</v>
      </c>
      <c r="H377" t="s">
        <v>181</v>
      </c>
      <c r="K377" s="94">
        <f>SUM(K371:K375)</f>
        <v>99.47738549334765</v>
      </c>
      <c r="L377" s="57"/>
      <c r="M377" s="57">
        <f>K377-F377</f>
        <v>0.5873854933476537</v>
      </c>
      <c r="N377" s="78">
        <f>K377/F377-1</f>
        <v>0.005939786564340688</v>
      </c>
    </row>
    <row r="378" spans="1:14" ht="12.75">
      <c r="A378" s="124"/>
      <c r="F378" s="65"/>
      <c r="K378" s="65"/>
      <c r="L378" s="57"/>
      <c r="M378" s="57"/>
      <c r="N378" s="84"/>
    </row>
    <row r="379" spans="1:13" ht="12.75">
      <c r="A379" s="124"/>
      <c r="F379" s="57"/>
      <c r="J379" s="93"/>
      <c r="K379" s="57"/>
      <c r="L379" s="57"/>
      <c r="M379" s="57"/>
    </row>
    <row r="380" spans="1:14" ht="15">
      <c r="A380" s="145" t="s">
        <v>59</v>
      </c>
      <c r="B380" s="4"/>
      <c r="D380" s="80" t="s">
        <v>20</v>
      </c>
      <c r="E380" s="80" t="s">
        <v>43</v>
      </c>
      <c r="F380" s="81" t="s">
        <v>44</v>
      </c>
      <c r="I380" s="80" t="s">
        <v>20</v>
      </c>
      <c r="J380" s="80" t="s">
        <v>43</v>
      </c>
      <c r="K380" s="83" t="s">
        <v>44</v>
      </c>
      <c r="L380" s="4"/>
      <c r="M380" s="4" t="s">
        <v>45</v>
      </c>
      <c r="N380" s="4" t="s">
        <v>45</v>
      </c>
    </row>
    <row r="381" spans="1:14" ht="12.75">
      <c r="A381" s="133" t="s">
        <v>65</v>
      </c>
      <c r="D381" s="82" t="s">
        <v>51</v>
      </c>
      <c r="E381" s="80" t="s">
        <v>77</v>
      </c>
      <c r="F381" s="81" t="s">
        <v>46</v>
      </c>
      <c r="I381" s="80"/>
      <c r="J381" s="80" t="s">
        <v>77</v>
      </c>
      <c r="K381" s="83" t="s">
        <v>46</v>
      </c>
      <c r="L381" s="4"/>
      <c r="M381" s="4" t="s">
        <v>47</v>
      </c>
      <c r="N381" s="80" t="s">
        <v>53</v>
      </c>
    </row>
    <row r="382" spans="1:13" ht="38.25">
      <c r="A382" s="283"/>
      <c r="B382" s="37"/>
      <c r="C382" s="25" t="s">
        <v>12</v>
      </c>
      <c r="D382" s="33" t="s">
        <v>52</v>
      </c>
      <c r="E382" s="33" t="s">
        <v>52</v>
      </c>
      <c r="F382" s="91">
        <f>F331</f>
        <v>15.79</v>
      </c>
      <c r="H382" s="25" t="s">
        <v>12</v>
      </c>
      <c r="I382" s="33" t="s">
        <v>52</v>
      </c>
      <c r="J382" s="33" t="s">
        <v>52</v>
      </c>
      <c r="K382" s="57">
        <f>K331</f>
        <v>15.79</v>
      </c>
      <c r="L382" s="57"/>
      <c r="M382" s="57"/>
    </row>
    <row r="383" spans="1:13" ht="25.5">
      <c r="A383" s="124"/>
      <c r="C383" s="25" t="s">
        <v>178</v>
      </c>
      <c r="D383">
        <v>1500</v>
      </c>
      <c r="E383" s="74">
        <f>E332</f>
        <v>0.0162</v>
      </c>
      <c r="F383" s="57">
        <f>D383*E383</f>
        <v>24.299999999999997</v>
      </c>
      <c r="H383" s="25" t="s">
        <v>178</v>
      </c>
      <c r="I383">
        <f>D383</f>
        <v>1500</v>
      </c>
      <c r="J383" s="93">
        <f>J332</f>
        <v>0.016787385493347646</v>
      </c>
      <c r="K383" s="57">
        <f>I383*J383</f>
        <v>25.18107824002147</v>
      </c>
      <c r="L383" s="57"/>
      <c r="M383" s="57"/>
    </row>
    <row r="384" spans="1:13" ht="25.5">
      <c r="A384" s="124"/>
      <c r="C384" s="25" t="s">
        <v>179</v>
      </c>
      <c r="D384">
        <v>1500</v>
      </c>
      <c r="E384" s="74">
        <f>E333</f>
        <v>0.0239</v>
      </c>
      <c r="F384" s="57">
        <f>D384*E384</f>
        <v>35.85</v>
      </c>
      <c r="H384" s="25" t="s">
        <v>179</v>
      </c>
      <c r="I384">
        <v>1500</v>
      </c>
      <c r="J384" s="93">
        <f>E384</f>
        <v>0.0239</v>
      </c>
      <c r="K384" s="57">
        <f>I384*J384</f>
        <v>35.85</v>
      </c>
      <c r="L384" s="57"/>
      <c r="M384" s="57"/>
    </row>
    <row r="385" spans="1:13" ht="25.5">
      <c r="A385" s="124"/>
      <c r="C385" s="25" t="s">
        <v>185</v>
      </c>
      <c r="D385">
        <f>D383</f>
        <v>1500</v>
      </c>
      <c r="E385" s="74">
        <f>E334</f>
        <v>0.043</v>
      </c>
      <c r="F385" s="57">
        <f>D385*E385</f>
        <v>64.5</v>
      </c>
      <c r="H385" s="25" t="s">
        <v>185</v>
      </c>
      <c r="I385">
        <v>1500</v>
      </c>
      <c r="J385" s="93">
        <f>J334</f>
        <v>0.043</v>
      </c>
      <c r="K385" s="57">
        <f>I385*J385</f>
        <v>64.5</v>
      </c>
      <c r="L385" s="57"/>
      <c r="M385" s="57"/>
    </row>
    <row r="386" spans="1:13" ht="12.75">
      <c r="A386" s="124"/>
      <c r="C386" s="25"/>
      <c r="E386" s="74"/>
      <c r="F386" s="57"/>
      <c r="H386" s="25"/>
      <c r="J386" s="93"/>
      <c r="K386" s="57"/>
      <c r="L386" s="57"/>
      <c r="M386" s="57"/>
    </row>
    <row r="387" spans="1:10" ht="12.75">
      <c r="A387" s="124"/>
      <c r="C387" s="6"/>
      <c r="H387" s="6"/>
      <c r="J387" s="93"/>
    </row>
    <row r="388" spans="1:14" ht="12.75">
      <c r="A388" s="124"/>
      <c r="C388" t="s">
        <v>176</v>
      </c>
      <c r="F388" s="94">
        <f>SUM(F382:F385)</f>
        <v>140.44</v>
      </c>
      <c r="H388" t="s">
        <v>181</v>
      </c>
      <c r="K388" s="94">
        <f>SUM(K382:K386)</f>
        <v>141.32107824002148</v>
      </c>
      <c r="L388" s="57"/>
      <c r="M388" s="57">
        <f>K388-F388</f>
        <v>0.8810782400214805</v>
      </c>
      <c r="N388" s="78">
        <f>K388/F388-1</f>
        <v>0.006273698661503069</v>
      </c>
    </row>
    <row r="389" spans="1:14" ht="12.75">
      <c r="A389" s="124"/>
      <c r="F389" s="65"/>
      <c r="K389" s="65"/>
      <c r="L389" s="57"/>
      <c r="M389" s="57"/>
      <c r="N389" s="84"/>
    </row>
    <row r="390" spans="1:13" ht="12.75">
      <c r="A390" s="124"/>
      <c r="F390" s="57"/>
      <c r="J390" s="93"/>
      <c r="K390" s="57"/>
      <c r="L390" s="57"/>
      <c r="M390" s="57"/>
    </row>
    <row r="391" spans="1:14" ht="15">
      <c r="A391" s="145" t="s">
        <v>59</v>
      </c>
      <c r="B391" s="4"/>
      <c r="D391" s="80" t="s">
        <v>20</v>
      </c>
      <c r="E391" s="80" t="s">
        <v>43</v>
      </c>
      <c r="F391" s="81" t="s">
        <v>44</v>
      </c>
      <c r="I391" s="80" t="s">
        <v>20</v>
      </c>
      <c r="J391" s="80" t="s">
        <v>43</v>
      </c>
      <c r="K391" s="83" t="s">
        <v>44</v>
      </c>
      <c r="L391" s="4"/>
      <c r="M391" s="4" t="s">
        <v>45</v>
      </c>
      <c r="N391" s="4" t="s">
        <v>45</v>
      </c>
    </row>
    <row r="392" spans="1:14" ht="12.75">
      <c r="A392" s="133" t="s">
        <v>66</v>
      </c>
      <c r="D392" s="82" t="s">
        <v>51</v>
      </c>
      <c r="E392" s="80" t="s">
        <v>77</v>
      </c>
      <c r="F392" s="81" t="s">
        <v>46</v>
      </c>
      <c r="I392" s="80"/>
      <c r="J392" s="80" t="s">
        <v>77</v>
      </c>
      <c r="K392" s="83" t="s">
        <v>46</v>
      </c>
      <c r="L392" s="4"/>
      <c r="M392" s="4" t="s">
        <v>47</v>
      </c>
      <c r="N392" s="80" t="s">
        <v>53</v>
      </c>
    </row>
    <row r="393" spans="1:13" ht="38.25">
      <c r="A393" s="283"/>
      <c r="B393" s="37"/>
      <c r="C393" s="25" t="s">
        <v>12</v>
      </c>
      <c r="D393" s="33" t="s">
        <v>52</v>
      </c>
      <c r="E393" s="33" t="s">
        <v>52</v>
      </c>
      <c r="F393" s="91">
        <f>F331</f>
        <v>15.79</v>
      </c>
      <c r="H393" s="25" t="s">
        <v>12</v>
      </c>
      <c r="I393" s="33" t="s">
        <v>52</v>
      </c>
      <c r="J393" s="33" t="s">
        <v>52</v>
      </c>
      <c r="K393" s="57">
        <f>K331</f>
        <v>15.79</v>
      </c>
      <c r="L393" s="57"/>
      <c r="M393" s="57"/>
    </row>
    <row r="394" spans="1:13" ht="25.5">
      <c r="A394" s="124"/>
      <c r="C394" s="25" t="s">
        <v>178</v>
      </c>
      <c r="D394">
        <v>2000</v>
      </c>
      <c r="E394" s="74">
        <f>E332</f>
        <v>0.0162</v>
      </c>
      <c r="F394" s="57">
        <f>D394*E394</f>
        <v>32.4</v>
      </c>
      <c r="H394" s="25" t="s">
        <v>178</v>
      </c>
      <c r="I394">
        <f>D394</f>
        <v>2000</v>
      </c>
      <c r="J394" s="93">
        <f>J332</f>
        <v>0.016787385493347646</v>
      </c>
      <c r="K394" s="57">
        <f>I394*J394</f>
        <v>33.57477098669529</v>
      </c>
      <c r="L394" s="57"/>
      <c r="M394" s="57"/>
    </row>
    <row r="395" spans="1:13" ht="25.5">
      <c r="A395" s="124"/>
      <c r="C395" s="25" t="s">
        <v>179</v>
      </c>
      <c r="D395">
        <v>2000</v>
      </c>
      <c r="E395" s="74">
        <f>E333</f>
        <v>0.0239</v>
      </c>
      <c r="F395" s="57">
        <f>D395*E395</f>
        <v>47.800000000000004</v>
      </c>
      <c r="H395" s="25" t="s">
        <v>179</v>
      </c>
      <c r="I395">
        <v>2000</v>
      </c>
      <c r="J395" s="93">
        <f>E395</f>
        <v>0.0239</v>
      </c>
      <c r="K395" s="57">
        <f>I395*J395</f>
        <v>47.800000000000004</v>
      </c>
      <c r="L395" s="57"/>
      <c r="M395" s="57"/>
    </row>
    <row r="396" spans="1:13" ht="25.5">
      <c r="A396" s="124"/>
      <c r="C396" s="25" t="s">
        <v>185</v>
      </c>
      <c r="D396">
        <f>D394</f>
        <v>2000</v>
      </c>
      <c r="E396" s="74">
        <f>E334</f>
        <v>0.043</v>
      </c>
      <c r="F396" s="57">
        <f>D396*E396</f>
        <v>86</v>
      </c>
      <c r="H396" s="25" t="s">
        <v>185</v>
      </c>
      <c r="I396">
        <v>2000</v>
      </c>
      <c r="J396" s="93">
        <f>J385</f>
        <v>0.043</v>
      </c>
      <c r="K396" s="57">
        <f>I396*J396</f>
        <v>86</v>
      </c>
      <c r="L396" s="57"/>
      <c r="M396" s="57"/>
    </row>
    <row r="397" spans="1:13" ht="12.75">
      <c r="A397" s="124"/>
      <c r="C397" s="25"/>
      <c r="E397" s="74"/>
      <c r="F397" s="57"/>
      <c r="H397" s="25"/>
      <c r="J397" s="93"/>
      <c r="K397" s="57"/>
      <c r="L397" s="57"/>
      <c r="M397" s="57"/>
    </row>
    <row r="398" spans="1:10" ht="12.75">
      <c r="A398" s="124"/>
      <c r="C398" s="6"/>
      <c r="H398" s="6"/>
      <c r="J398" s="93"/>
    </row>
    <row r="399" spans="1:14" ht="12.75">
      <c r="A399" s="124"/>
      <c r="C399" t="s">
        <v>176</v>
      </c>
      <c r="F399" s="94">
        <f>SUM(F393:F396)</f>
        <v>181.99</v>
      </c>
      <c r="H399" t="s">
        <v>181</v>
      </c>
      <c r="K399" s="94">
        <f>SUM(K393:K397)</f>
        <v>183.1647709866953</v>
      </c>
      <c r="L399" s="57"/>
      <c r="M399" s="57">
        <f>K399-F399</f>
        <v>1.174770986695279</v>
      </c>
      <c r="N399" s="78">
        <f>K399/F399-1</f>
        <v>0.006455140319222341</v>
      </c>
    </row>
    <row r="400" spans="1:13" ht="12.75">
      <c r="A400" s="124"/>
      <c r="F400" s="57"/>
      <c r="J400" s="93"/>
      <c r="K400" s="57"/>
      <c r="L400" s="57"/>
      <c r="M400" s="57"/>
    </row>
    <row r="401" spans="1:14" ht="13.5" thickBot="1">
      <c r="A401" s="284"/>
      <c r="B401" s="105"/>
      <c r="C401" s="105"/>
      <c r="D401" s="105"/>
      <c r="E401" s="105"/>
      <c r="F401" s="113"/>
      <c r="G401" s="105"/>
      <c r="H401" s="105"/>
      <c r="I401" s="105"/>
      <c r="J401" s="114"/>
      <c r="K401" s="113"/>
      <c r="L401" s="113"/>
      <c r="M401" s="113"/>
      <c r="N401" s="105"/>
    </row>
    <row r="402" spans="1:13" ht="12.75">
      <c r="A402" s="124"/>
      <c r="F402" s="57"/>
      <c r="J402" s="93"/>
      <c r="K402" s="57"/>
      <c r="L402" s="57"/>
      <c r="M402" s="57"/>
    </row>
    <row r="403" spans="1:11" ht="15.75">
      <c r="A403" s="214" t="s">
        <v>277</v>
      </c>
      <c r="B403" s="28"/>
      <c r="D403" s="37"/>
      <c r="E403" s="294"/>
      <c r="F403" s="294"/>
      <c r="K403" s="72"/>
    </row>
    <row r="404" spans="1:11" ht="18">
      <c r="A404" s="126"/>
      <c r="B404" s="28"/>
      <c r="D404" s="37"/>
      <c r="E404" s="294"/>
      <c r="F404" s="294"/>
      <c r="K404" s="72"/>
    </row>
    <row r="405" spans="1:11" ht="18">
      <c r="A405" s="126"/>
      <c r="B405" s="28"/>
      <c r="D405" s="37"/>
      <c r="E405" s="122"/>
      <c r="F405" s="122"/>
      <c r="K405" s="72"/>
    </row>
    <row r="406" spans="1:11" ht="15.75">
      <c r="A406" s="134" t="s">
        <v>182</v>
      </c>
      <c r="B406" s="28"/>
      <c r="D406" s="37"/>
      <c r="E406" s="122"/>
      <c r="F406" s="122"/>
      <c r="K406" s="72"/>
    </row>
    <row r="407" spans="1:11" ht="15.75">
      <c r="A407" s="134" t="s">
        <v>180</v>
      </c>
      <c r="B407" s="28"/>
      <c r="D407" s="37"/>
      <c r="E407" s="122"/>
      <c r="F407" s="122"/>
      <c r="K407" s="72"/>
    </row>
    <row r="408" spans="1:11" ht="15.75">
      <c r="A408" s="134" t="s">
        <v>192</v>
      </c>
      <c r="E408" s="294"/>
      <c r="F408" s="294"/>
      <c r="K408" s="72"/>
    </row>
    <row r="409" spans="1:11" ht="15.75">
      <c r="A409" s="134"/>
      <c r="E409" s="122"/>
      <c r="F409" s="122"/>
      <c r="K409" s="72"/>
    </row>
    <row r="410" spans="1:15" ht="15">
      <c r="A410" s="124"/>
      <c r="C410" s="85" t="s">
        <v>176</v>
      </c>
      <c r="D410" s="43"/>
      <c r="E410" s="43"/>
      <c r="F410" s="43"/>
      <c r="H410" s="85" t="s">
        <v>193</v>
      </c>
      <c r="I410" s="43"/>
      <c r="J410" s="43"/>
      <c r="K410" s="79"/>
      <c r="L410" s="43"/>
      <c r="M410" s="43"/>
      <c r="N410" s="43"/>
      <c r="O410" s="37"/>
    </row>
    <row r="411" spans="1:11" ht="12.75">
      <c r="A411" s="124"/>
      <c r="F411" s="72"/>
      <c r="K411" s="72"/>
    </row>
    <row r="412" spans="1:14" ht="15">
      <c r="A412" s="145" t="s">
        <v>48</v>
      </c>
      <c r="B412" s="4"/>
      <c r="D412" s="80" t="s">
        <v>20</v>
      </c>
      <c r="E412" s="80" t="s">
        <v>43</v>
      </c>
      <c r="F412" s="81" t="s">
        <v>44</v>
      </c>
      <c r="I412" s="80" t="s">
        <v>20</v>
      </c>
      <c r="J412" s="80" t="s">
        <v>43</v>
      </c>
      <c r="K412" s="83" t="s">
        <v>44</v>
      </c>
      <c r="L412" s="4"/>
      <c r="M412" s="4" t="s">
        <v>45</v>
      </c>
      <c r="N412" s="4" t="s">
        <v>45</v>
      </c>
    </row>
    <row r="413" spans="1:14" ht="12.75">
      <c r="A413" s="133" t="s">
        <v>61</v>
      </c>
      <c r="D413" s="82" t="s">
        <v>51</v>
      </c>
      <c r="E413" s="80" t="s">
        <v>77</v>
      </c>
      <c r="F413" s="81" t="s">
        <v>46</v>
      </c>
      <c r="I413" s="80"/>
      <c r="J413" s="80" t="s">
        <v>77</v>
      </c>
      <c r="K413" s="83" t="s">
        <v>46</v>
      </c>
      <c r="L413" s="4"/>
      <c r="M413" s="4" t="s">
        <v>47</v>
      </c>
      <c r="N413" s="80" t="s">
        <v>53</v>
      </c>
    </row>
    <row r="414" spans="1:13" ht="38.25">
      <c r="A414" s="283"/>
      <c r="B414" s="37"/>
      <c r="C414" s="25" t="s">
        <v>12</v>
      </c>
      <c r="D414" s="33" t="s">
        <v>52</v>
      </c>
      <c r="E414" s="33" t="s">
        <v>52</v>
      </c>
      <c r="F414" s="189">
        <f>'9. Service Charge Adj.'!E32</f>
        <v>13.31</v>
      </c>
      <c r="H414" s="25" t="s">
        <v>12</v>
      </c>
      <c r="I414" s="33" t="s">
        <v>52</v>
      </c>
      <c r="J414" s="33" t="s">
        <v>52</v>
      </c>
      <c r="K414" s="57">
        <f>'10. 2004 Rate Schedule '!F65</f>
        <v>13.31</v>
      </c>
      <c r="L414" s="57"/>
      <c r="M414" s="57"/>
    </row>
    <row r="415" spans="1:13" ht="25.5">
      <c r="A415" s="124"/>
      <c r="C415" s="25" t="s">
        <v>178</v>
      </c>
      <c r="D415">
        <v>100</v>
      </c>
      <c r="E415" s="190">
        <v>0.0189</v>
      </c>
      <c r="F415" s="57">
        <f>D415*E415</f>
        <v>1.8900000000000001</v>
      </c>
      <c r="H415" s="25" t="s">
        <v>178</v>
      </c>
      <c r="I415">
        <f>D415</f>
        <v>100</v>
      </c>
      <c r="J415" s="93">
        <f>'10. 2004 Rate Schedule '!F66</f>
        <v>0.01926605725942607</v>
      </c>
      <c r="K415" s="57">
        <f>I415*J415</f>
        <v>1.926605725942607</v>
      </c>
      <c r="L415" s="57"/>
      <c r="M415" s="57"/>
    </row>
    <row r="416" spans="1:13" ht="25.5">
      <c r="A416" s="124"/>
      <c r="C416" s="25" t="s">
        <v>179</v>
      </c>
      <c r="D416">
        <v>100</v>
      </c>
      <c r="E416" s="191">
        <v>0.0239</v>
      </c>
      <c r="F416" s="57">
        <f>D416*E416</f>
        <v>2.39</v>
      </c>
      <c r="H416" s="25" t="s">
        <v>179</v>
      </c>
      <c r="I416">
        <v>100</v>
      </c>
      <c r="J416" s="93">
        <f>E416</f>
        <v>0.0239</v>
      </c>
      <c r="K416" s="57">
        <f>I416*J416</f>
        <v>2.39</v>
      </c>
      <c r="L416" s="57"/>
      <c r="M416" s="57"/>
    </row>
    <row r="417" spans="1:13" ht="25.5">
      <c r="A417" s="124"/>
      <c r="C417" s="25" t="s">
        <v>185</v>
      </c>
      <c r="D417">
        <v>100</v>
      </c>
      <c r="E417" s="74">
        <v>0.043</v>
      </c>
      <c r="F417" s="57">
        <f>D417*E417</f>
        <v>4.3</v>
      </c>
      <c r="H417" s="25" t="s">
        <v>185</v>
      </c>
      <c r="I417">
        <f>D417</f>
        <v>100</v>
      </c>
      <c r="J417" s="93">
        <v>0.043</v>
      </c>
      <c r="K417" s="57">
        <f>I417*J417</f>
        <v>4.3</v>
      </c>
      <c r="L417" s="57"/>
      <c r="M417" s="57"/>
    </row>
    <row r="418" spans="1:10" ht="12.75">
      <c r="A418" s="124"/>
      <c r="C418" s="6"/>
      <c r="H418" s="6"/>
      <c r="J418" s="93"/>
    </row>
    <row r="419" spans="1:14" ht="12.75">
      <c r="A419" s="124"/>
      <c r="C419" t="s">
        <v>176</v>
      </c>
      <c r="F419" s="94">
        <f>SUM(F414:F417)</f>
        <v>21.89</v>
      </c>
      <c r="H419" t="s">
        <v>181</v>
      </c>
      <c r="K419" s="94">
        <f>SUM(K414:K417)</f>
        <v>21.926605725942608</v>
      </c>
      <c r="L419" s="57"/>
      <c r="M419" s="57">
        <f>K419-F419</f>
        <v>0.03660572594260714</v>
      </c>
      <c r="N419" s="78">
        <f>K419/F419-1</f>
        <v>0.0016722579233716672</v>
      </c>
    </row>
    <row r="420" spans="1:11" ht="12.75">
      <c r="A420" s="124"/>
      <c r="K420" s="72"/>
    </row>
    <row r="421" spans="1:11" ht="12.75">
      <c r="A421" s="124"/>
      <c r="F421" s="72"/>
      <c r="K421" s="72"/>
    </row>
    <row r="422" spans="1:14" ht="15">
      <c r="A422" s="145" t="s">
        <v>59</v>
      </c>
      <c r="B422" s="4"/>
      <c r="D422" s="80" t="s">
        <v>20</v>
      </c>
      <c r="E422" s="80" t="s">
        <v>43</v>
      </c>
      <c r="F422" s="81" t="s">
        <v>44</v>
      </c>
      <c r="I422" s="80" t="s">
        <v>20</v>
      </c>
      <c r="J422" s="80" t="s">
        <v>43</v>
      </c>
      <c r="K422" s="83" t="s">
        <v>44</v>
      </c>
      <c r="L422" s="4"/>
      <c r="M422" s="4" t="s">
        <v>45</v>
      </c>
      <c r="N422" s="4" t="s">
        <v>45</v>
      </c>
    </row>
    <row r="423" spans="1:14" ht="12.75">
      <c r="A423" s="133" t="s">
        <v>60</v>
      </c>
      <c r="D423" s="82" t="s">
        <v>51</v>
      </c>
      <c r="E423" s="80" t="s">
        <v>77</v>
      </c>
      <c r="F423" s="81" t="s">
        <v>46</v>
      </c>
      <c r="I423" s="80"/>
      <c r="J423" s="80" t="s">
        <v>77</v>
      </c>
      <c r="K423" s="83" t="s">
        <v>46</v>
      </c>
      <c r="L423" s="4"/>
      <c r="M423" s="4" t="s">
        <v>47</v>
      </c>
      <c r="N423" s="80" t="s">
        <v>53</v>
      </c>
    </row>
    <row r="424" spans="1:13" ht="38.25">
      <c r="A424" s="283"/>
      <c r="B424" s="37"/>
      <c r="C424" s="25" t="s">
        <v>12</v>
      </c>
      <c r="D424" s="33" t="s">
        <v>52</v>
      </c>
      <c r="E424" s="33" t="s">
        <v>52</v>
      </c>
      <c r="F424" s="91">
        <f>F414</f>
        <v>13.31</v>
      </c>
      <c r="H424" s="25" t="s">
        <v>12</v>
      </c>
      <c r="I424" s="33" t="s">
        <v>52</v>
      </c>
      <c r="J424" s="33" t="s">
        <v>52</v>
      </c>
      <c r="K424" s="57">
        <f>K414</f>
        <v>13.31</v>
      </c>
      <c r="L424" s="57"/>
      <c r="M424" s="57"/>
    </row>
    <row r="425" spans="1:13" ht="25.5">
      <c r="A425" s="124"/>
      <c r="C425" s="25" t="s">
        <v>178</v>
      </c>
      <c r="D425">
        <v>250</v>
      </c>
      <c r="E425" s="74">
        <f>E415</f>
        <v>0.0189</v>
      </c>
      <c r="F425" s="57">
        <f>D425*E425</f>
        <v>4.725</v>
      </c>
      <c r="H425" s="25" t="s">
        <v>178</v>
      </c>
      <c r="I425">
        <f>D425</f>
        <v>250</v>
      </c>
      <c r="J425" s="93">
        <f>J415</f>
        <v>0.01926605725942607</v>
      </c>
      <c r="K425" s="57">
        <f>I425*J425</f>
        <v>4.8165143148565175</v>
      </c>
      <c r="L425" s="57"/>
      <c r="M425" s="57"/>
    </row>
    <row r="426" spans="1:13" ht="25.5">
      <c r="A426" s="124"/>
      <c r="C426" s="25" t="s">
        <v>179</v>
      </c>
      <c r="D426">
        <v>250</v>
      </c>
      <c r="E426" s="74">
        <f>E416</f>
        <v>0.0239</v>
      </c>
      <c r="F426" s="57">
        <f>D426*E426</f>
        <v>5.9750000000000005</v>
      </c>
      <c r="H426" s="25" t="s">
        <v>179</v>
      </c>
      <c r="I426">
        <v>250</v>
      </c>
      <c r="J426" s="93">
        <f>E426</f>
        <v>0.0239</v>
      </c>
      <c r="K426" s="57">
        <f>I426*J426</f>
        <v>5.9750000000000005</v>
      </c>
      <c r="L426" s="57"/>
      <c r="M426" s="57"/>
    </row>
    <row r="427" spans="1:13" ht="25.5">
      <c r="A427" s="124"/>
      <c r="C427" s="25" t="s">
        <v>185</v>
      </c>
      <c r="D427">
        <v>250</v>
      </c>
      <c r="E427" s="74">
        <f>E417</f>
        <v>0.043</v>
      </c>
      <c r="F427" s="57">
        <f>D427*E427</f>
        <v>10.75</v>
      </c>
      <c r="H427" s="25" t="s">
        <v>185</v>
      </c>
      <c r="I427">
        <f>D427</f>
        <v>250</v>
      </c>
      <c r="J427" s="93">
        <f>J417</f>
        <v>0.043</v>
      </c>
      <c r="K427" s="57">
        <f>I427*J427</f>
        <v>10.75</v>
      </c>
      <c r="L427" s="57"/>
      <c r="M427" s="57"/>
    </row>
    <row r="428" spans="1:10" ht="12.75">
      <c r="A428" s="124"/>
      <c r="C428" s="6"/>
      <c r="H428" s="6"/>
      <c r="J428" s="93"/>
    </row>
    <row r="429" spans="1:14" ht="12.75">
      <c r="A429" s="124"/>
      <c r="C429" t="s">
        <v>176</v>
      </c>
      <c r="F429" s="94">
        <f>SUM(F424:F427)</f>
        <v>34.760000000000005</v>
      </c>
      <c r="H429" t="s">
        <v>181</v>
      </c>
      <c r="K429" s="94">
        <f>SUM(K424:K427)</f>
        <v>34.851514314856516</v>
      </c>
      <c r="L429" s="57"/>
      <c r="M429" s="57">
        <f>K429-F429</f>
        <v>0.09151431485651074</v>
      </c>
      <c r="N429" s="78">
        <f>K429/F429-1</f>
        <v>0.00263274783821954</v>
      </c>
    </row>
    <row r="430" spans="1:14" ht="12.75">
      <c r="A430" s="124"/>
      <c r="F430" s="65"/>
      <c r="K430" s="65"/>
      <c r="L430" s="57"/>
      <c r="M430" s="57"/>
      <c r="N430" s="84"/>
    </row>
    <row r="431" spans="1:11" ht="12.75">
      <c r="A431" s="124"/>
      <c r="K431" s="72"/>
    </row>
    <row r="432" spans="1:14" ht="15">
      <c r="A432" s="145" t="s">
        <v>59</v>
      </c>
      <c r="B432" s="4"/>
      <c r="D432" s="80" t="s">
        <v>20</v>
      </c>
      <c r="E432" s="80" t="s">
        <v>43</v>
      </c>
      <c r="F432" s="81" t="s">
        <v>44</v>
      </c>
      <c r="I432" s="80" t="s">
        <v>20</v>
      </c>
      <c r="J432" s="80" t="s">
        <v>43</v>
      </c>
      <c r="K432" s="83" t="s">
        <v>44</v>
      </c>
      <c r="L432" s="4"/>
      <c r="M432" s="4" t="s">
        <v>45</v>
      </c>
      <c r="N432" s="4" t="s">
        <v>45</v>
      </c>
    </row>
    <row r="433" spans="1:14" ht="12.75">
      <c r="A433" s="133" t="s">
        <v>62</v>
      </c>
      <c r="D433" s="82" t="s">
        <v>51</v>
      </c>
      <c r="E433" s="80" t="s">
        <v>77</v>
      </c>
      <c r="F433" s="81" t="s">
        <v>46</v>
      </c>
      <c r="I433" s="80"/>
      <c r="J433" s="80" t="s">
        <v>77</v>
      </c>
      <c r="K433" s="83" t="s">
        <v>46</v>
      </c>
      <c r="L433" s="4"/>
      <c r="M433" s="4" t="s">
        <v>47</v>
      </c>
      <c r="N433" s="80" t="s">
        <v>53</v>
      </c>
    </row>
    <row r="434" spans="1:13" ht="38.25">
      <c r="A434" s="283"/>
      <c r="B434" s="37"/>
      <c r="C434" s="25" t="s">
        <v>12</v>
      </c>
      <c r="D434" s="33" t="s">
        <v>52</v>
      </c>
      <c r="E434" s="33" t="s">
        <v>52</v>
      </c>
      <c r="F434" s="91">
        <f>F414</f>
        <v>13.31</v>
      </c>
      <c r="H434" s="25" t="s">
        <v>12</v>
      </c>
      <c r="I434" s="33" t="s">
        <v>52</v>
      </c>
      <c r="J434" s="33" t="s">
        <v>52</v>
      </c>
      <c r="K434" s="57">
        <f>K414</f>
        <v>13.31</v>
      </c>
      <c r="L434" s="57"/>
      <c r="M434" s="57"/>
    </row>
    <row r="435" spans="1:13" ht="25.5">
      <c r="A435" s="124"/>
      <c r="C435" s="25" t="s">
        <v>178</v>
      </c>
      <c r="D435">
        <v>500</v>
      </c>
      <c r="E435" s="74">
        <f>E415</f>
        <v>0.0189</v>
      </c>
      <c r="F435" s="57">
        <f>D435*E435</f>
        <v>9.45</v>
      </c>
      <c r="H435" s="25" t="s">
        <v>178</v>
      </c>
      <c r="I435">
        <f>D435</f>
        <v>500</v>
      </c>
      <c r="J435" s="93">
        <f>J415</f>
        <v>0.01926605725942607</v>
      </c>
      <c r="K435" s="57">
        <f>I435*J435</f>
        <v>9.633028629713035</v>
      </c>
      <c r="L435" s="57"/>
      <c r="M435" s="57"/>
    </row>
    <row r="436" spans="1:13" ht="25.5">
      <c r="A436" s="124"/>
      <c r="C436" s="25" t="s">
        <v>179</v>
      </c>
      <c r="D436">
        <v>500</v>
      </c>
      <c r="E436" s="74">
        <f>E416</f>
        <v>0.0239</v>
      </c>
      <c r="F436" s="57">
        <f>D436*E436</f>
        <v>11.950000000000001</v>
      </c>
      <c r="H436" s="25" t="s">
        <v>179</v>
      </c>
      <c r="I436">
        <v>500</v>
      </c>
      <c r="J436" s="93">
        <f>E436</f>
        <v>0.0239</v>
      </c>
      <c r="K436" s="57">
        <f>I436*J436</f>
        <v>11.950000000000001</v>
      </c>
      <c r="L436" s="57"/>
      <c r="M436" s="57"/>
    </row>
    <row r="437" spans="1:13" ht="25.5">
      <c r="A437" s="124"/>
      <c r="C437" s="25" t="s">
        <v>185</v>
      </c>
      <c r="D437">
        <f>D435</f>
        <v>500</v>
      </c>
      <c r="E437" s="74">
        <f>E417</f>
        <v>0.043</v>
      </c>
      <c r="F437" s="57">
        <f>D437*E437</f>
        <v>21.5</v>
      </c>
      <c r="H437" s="25" t="s">
        <v>185</v>
      </c>
      <c r="I437">
        <f>D437</f>
        <v>500</v>
      </c>
      <c r="J437" s="93">
        <f>J417</f>
        <v>0.043</v>
      </c>
      <c r="K437" s="57">
        <f>I437*J437</f>
        <v>21.5</v>
      </c>
      <c r="L437" s="57"/>
      <c r="M437" s="57"/>
    </row>
    <row r="438" spans="1:10" ht="12.75">
      <c r="A438" s="124"/>
      <c r="C438" s="6"/>
      <c r="H438" s="6"/>
      <c r="J438" s="93"/>
    </row>
    <row r="439" spans="1:14" ht="12.75">
      <c r="A439" s="124"/>
      <c r="C439" t="s">
        <v>176</v>
      </c>
      <c r="F439" s="94">
        <f>SUM(F434:F437)</f>
        <v>56.21</v>
      </c>
      <c r="H439" t="s">
        <v>181</v>
      </c>
      <c r="K439" s="94">
        <f>SUM(K434:K437)</f>
        <v>56.39302862971304</v>
      </c>
      <c r="L439" s="57"/>
      <c r="M439" s="57">
        <f>K439-F439</f>
        <v>0.18302862971303568</v>
      </c>
      <c r="N439" s="78">
        <f>K439/F439-1</f>
        <v>0.0032561577959977495</v>
      </c>
    </row>
    <row r="440" spans="1:14" ht="12.75">
      <c r="A440" s="124"/>
      <c r="F440" s="65"/>
      <c r="K440" s="65"/>
      <c r="L440" s="57"/>
      <c r="M440" s="57"/>
      <c r="N440" s="84"/>
    </row>
    <row r="441" spans="1:13" ht="6.75" customHeight="1">
      <c r="A441" s="124"/>
      <c r="F441" s="57"/>
      <c r="J441" s="93"/>
      <c r="K441" s="57"/>
      <c r="L441" s="57"/>
      <c r="M441" s="57"/>
    </row>
    <row r="442" spans="1:14" ht="15">
      <c r="A442" s="145" t="s">
        <v>59</v>
      </c>
      <c r="B442" s="4"/>
      <c r="D442" s="80" t="s">
        <v>20</v>
      </c>
      <c r="E442" s="80" t="s">
        <v>43</v>
      </c>
      <c r="F442" s="81" t="s">
        <v>44</v>
      </c>
      <c r="I442" s="80" t="s">
        <v>20</v>
      </c>
      <c r="J442" s="80" t="s">
        <v>43</v>
      </c>
      <c r="K442" s="83" t="s">
        <v>44</v>
      </c>
      <c r="L442" s="4"/>
      <c r="M442" s="4" t="s">
        <v>45</v>
      </c>
      <c r="N442" s="4" t="s">
        <v>45</v>
      </c>
    </row>
    <row r="443" spans="1:14" ht="12.75">
      <c r="A443" s="133" t="s">
        <v>63</v>
      </c>
      <c r="D443" s="82" t="s">
        <v>51</v>
      </c>
      <c r="E443" s="80" t="s">
        <v>77</v>
      </c>
      <c r="F443" s="81" t="s">
        <v>46</v>
      </c>
      <c r="I443" s="80"/>
      <c r="J443" s="80" t="s">
        <v>77</v>
      </c>
      <c r="K443" s="83" t="s">
        <v>46</v>
      </c>
      <c r="L443" s="4"/>
      <c r="M443" s="4" t="s">
        <v>47</v>
      </c>
      <c r="N443" s="80" t="s">
        <v>53</v>
      </c>
    </row>
    <row r="444" spans="1:13" ht="38.25">
      <c r="A444" s="283"/>
      <c r="B444" s="37"/>
      <c r="C444" s="25" t="s">
        <v>12</v>
      </c>
      <c r="D444" s="33" t="s">
        <v>52</v>
      </c>
      <c r="E444" s="33" t="s">
        <v>52</v>
      </c>
      <c r="F444" s="91">
        <f>F414</f>
        <v>13.31</v>
      </c>
      <c r="H444" s="25" t="s">
        <v>12</v>
      </c>
      <c r="I444" s="33" t="s">
        <v>52</v>
      </c>
      <c r="J444" s="33" t="s">
        <v>52</v>
      </c>
      <c r="K444" s="57">
        <f>K414</f>
        <v>13.31</v>
      </c>
      <c r="L444" s="57"/>
      <c r="M444" s="57"/>
    </row>
    <row r="445" spans="1:13" ht="25.5">
      <c r="A445" s="124"/>
      <c r="C445" s="25" t="s">
        <v>178</v>
      </c>
      <c r="D445">
        <v>750</v>
      </c>
      <c r="E445" s="74">
        <f>E415</f>
        <v>0.0189</v>
      </c>
      <c r="F445" s="57">
        <f>D445*E445</f>
        <v>14.175</v>
      </c>
      <c r="H445" s="25" t="s">
        <v>178</v>
      </c>
      <c r="I445">
        <f>D445</f>
        <v>750</v>
      </c>
      <c r="J445" s="93">
        <f>J415</f>
        <v>0.01926605725942607</v>
      </c>
      <c r="K445" s="57">
        <f>I445*J445</f>
        <v>14.449542944569552</v>
      </c>
      <c r="L445" s="57"/>
      <c r="M445" s="57"/>
    </row>
    <row r="446" spans="1:13" ht="25.5">
      <c r="A446" s="124"/>
      <c r="C446" s="25" t="s">
        <v>179</v>
      </c>
      <c r="D446">
        <v>750</v>
      </c>
      <c r="E446" s="74">
        <f>E416</f>
        <v>0.0239</v>
      </c>
      <c r="F446" s="57">
        <f>D446*E446</f>
        <v>17.925</v>
      </c>
      <c r="H446" s="25" t="s">
        <v>179</v>
      </c>
      <c r="I446">
        <v>750</v>
      </c>
      <c r="J446" s="93">
        <f>E446</f>
        <v>0.0239</v>
      </c>
      <c r="K446" s="57">
        <f>I446*J446</f>
        <v>17.925</v>
      </c>
      <c r="L446" s="57"/>
      <c r="M446" s="57"/>
    </row>
    <row r="447" spans="1:13" ht="25.5">
      <c r="A447" s="124"/>
      <c r="C447" s="25" t="s">
        <v>185</v>
      </c>
      <c r="D447">
        <f>D445</f>
        <v>750</v>
      </c>
      <c r="E447" s="74">
        <f>E417</f>
        <v>0.043</v>
      </c>
      <c r="F447" s="57">
        <f>D447*E447</f>
        <v>32.25</v>
      </c>
      <c r="H447" s="25" t="s">
        <v>185</v>
      </c>
      <c r="I447">
        <f>D447</f>
        <v>750</v>
      </c>
      <c r="J447" s="93">
        <f>J417</f>
        <v>0.043</v>
      </c>
      <c r="K447" s="57">
        <f>I447*J447</f>
        <v>32.25</v>
      </c>
      <c r="L447" s="57"/>
      <c r="M447" s="57"/>
    </row>
    <row r="448" spans="1:10" ht="12.75">
      <c r="A448" s="124"/>
      <c r="C448" s="6"/>
      <c r="H448" s="6"/>
      <c r="J448" s="93"/>
    </row>
    <row r="449" spans="1:14" ht="12.75">
      <c r="A449" s="124"/>
      <c r="C449" t="s">
        <v>176</v>
      </c>
      <c r="F449" s="94">
        <f>SUM(F444:F447)</f>
        <v>77.66</v>
      </c>
      <c r="H449" t="s">
        <v>181</v>
      </c>
      <c r="K449" s="94">
        <f>SUM(K444:K447)</f>
        <v>77.93454294456956</v>
      </c>
      <c r="L449" s="57"/>
      <c r="M449" s="57">
        <f>K449-F449</f>
        <v>0.27454294456956063</v>
      </c>
      <c r="N449" s="78">
        <f>K449/F449-1</f>
        <v>0.003535191148204442</v>
      </c>
    </row>
    <row r="450" spans="1:14" ht="12.75">
      <c r="A450" s="124"/>
      <c r="F450" s="65"/>
      <c r="K450" s="65"/>
      <c r="L450" s="57"/>
      <c r="M450" s="57"/>
      <c r="N450" s="84"/>
    </row>
    <row r="451" spans="1:13" ht="9" customHeight="1">
      <c r="A451" s="124"/>
      <c r="F451" s="57"/>
      <c r="J451" s="93"/>
      <c r="K451" s="57"/>
      <c r="L451" s="57"/>
      <c r="M451" s="57"/>
    </row>
    <row r="452" spans="1:14" ht="15">
      <c r="A452" s="145" t="s">
        <v>59</v>
      </c>
      <c r="B452" s="4"/>
      <c r="D452" s="80" t="s">
        <v>20</v>
      </c>
      <c r="E452" s="80" t="s">
        <v>43</v>
      </c>
      <c r="F452" s="81" t="s">
        <v>44</v>
      </c>
      <c r="I452" s="80" t="s">
        <v>20</v>
      </c>
      <c r="J452" s="80" t="s">
        <v>43</v>
      </c>
      <c r="K452" s="83" t="s">
        <v>44</v>
      </c>
      <c r="L452" s="4"/>
      <c r="M452" s="4" t="s">
        <v>45</v>
      </c>
      <c r="N452" s="4" t="s">
        <v>45</v>
      </c>
    </row>
    <row r="453" spans="1:14" ht="12.75">
      <c r="A453" s="133" t="s">
        <v>64</v>
      </c>
      <c r="D453" s="82" t="s">
        <v>51</v>
      </c>
      <c r="E453" s="80" t="s">
        <v>77</v>
      </c>
      <c r="F453" s="81" t="s">
        <v>46</v>
      </c>
      <c r="I453" s="80"/>
      <c r="J453" s="80" t="s">
        <v>77</v>
      </c>
      <c r="K453" s="83" t="s">
        <v>46</v>
      </c>
      <c r="L453" s="4"/>
      <c r="M453" s="4" t="s">
        <v>47</v>
      </c>
      <c r="N453" s="80" t="s">
        <v>53</v>
      </c>
    </row>
    <row r="454" spans="1:13" ht="38.25">
      <c r="A454" s="283"/>
      <c r="B454" s="37"/>
      <c r="C454" s="25" t="s">
        <v>12</v>
      </c>
      <c r="D454" s="33" t="s">
        <v>52</v>
      </c>
      <c r="E454" s="33" t="s">
        <v>52</v>
      </c>
      <c r="F454" s="91">
        <f>F414</f>
        <v>13.31</v>
      </c>
      <c r="H454" s="25" t="s">
        <v>12</v>
      </c>
      <c r="I454" s="33" t="s">
        <v>52</v>
      </c>
      <c r="J454" s="33" t="s">
        <v>52</v>
      </c>
      <c r="K454" s="57">
        <f>K414</f>
        <v>13.31</v>
      </c>
      <c r="L454" s="57"/>
      <c r="M454" s="57"/>
    </row>
    <row r="455" spans="1:13" ht="25.5">
      <c r="A455" s="124"/>
      <c r="C455" s="25" t="s">
        <v>178</v>
      </c>
      <c r="D455">
        <v>1000</v>
      </c>
      <c r="E455" s="74">
        <f>E415</f>
        <v>0.0189</v>
      </c>
      <c r="F455" s="57">
        <f>D455*E455</f>
        <v>18.9</v>
      </c>
      <c r="H455" s="25" t="s">
        <v>178</v>
      </c>
      <c r="I455">
        <f>D455</f>
        <v>1000</v>
      </c>
      <c r="J455" s="93">
        <f>J415</f>
        <v>0.01926605725942607</v>
      </c>
      <c r="K455" s="57">
        <f>I455*J455</f>
        <v>19.26605725942607</v>
      </c>
      <c r="L455" s="57"/>
      <c r="M455" s="57"/>
    </row>
    <row r="456" spans="1:13" ht="25.5">
      <c r="A456" s="124"/>
      <c r="C456" s="25" t="s">
        <v>179</v>
      </c>
      <c r="D456">
        <v>1000</v>
      </c>
      <c r="E456" s="74">
        <f>E416</f>
        <v>0.0239</v>
      </c>
      <c r="F456" s="57">
        <f>D456*E456</f>
        <v>23.900000000000002</v>
      </c>
      <c r="H456" s="25" t="s">
        <v>179</v>
      </c>
      <c r="I456">
        <v>1000</v>
      </c>
      <c r="J456" s="92">
        <f>E456</f>
        <v>0.0239</v>
      </c>
      <c r="K456" s="57">
        <f>I456*J456</f>
        <v>23.900000000000002</v>
      </c>
      <c r="L456" s="57"/>
      <c r="M456" s="57"/>
    </row>
    <row r="457" spans="1:13" ht="25.5">
      <c r="A457" s="124"/>
      <c r="C457" s="25" t="s">
        <v>185</v>
      </c>
      <c r="D457">
        <f>D455</f>
        <v>1000</v>
      </c>
      <c r="E457" s="74">
        <f>E417</f>
        <v>0.043</v>
      </c>
      <c r="F457" s="57">
        <f>D457*E457</f>
        <v>43</v>
      </c>
      <c r="H457" s="25" t="s">
        <v>185</v>
      </c>
      <c r="I457">
        <v>1000</v>
      </c>
      <c r="J457" s="93">
        <f>J417</f>
        <v>0.043</v>
      </c>
      <c r="K457" s="57">
        <f>I457*J457</f>
        <v>43</v>
      </c>
      <c r="L457" s="57"/>
      <c r="M457" s="57"/>
    </row>
    <row r="458" spans="1:11" ht="6" customHeight="1">
      <c r="A458" s="124"/>
      <c r="C458" s="6"/>
      <c r="H458" s="25"/>
      <c r="J458" s="93"/>
      <c r="K458" s="57"/>
    </row>
    <row r="459" spans="1:11" ht="12.75">
      <c r="A459" s="124"/>
      <c r="C459" s="6"/>
      <c r="H459" s="25"/>
      <c r="J459" s="93"/>
      <c r="K459" s="57"/>
    </row>
    <row r="460" spans="1:14" ht="12.75">
      <c r="A460" s="124"/>
      <c r="C460" t="s">
        <v>176</v>
      </c>
      <c r="F460" s="94">
        <f>SUM(F454:F457)</f>
        <v>99.11</v>
      </c>
      <c r="H460" t="s">
        <v>181</v>
      </c>
      <c r="K460" s="94">
        <f>SUM(K454:K458)</f>
        <v>99.47605725942607</v>
      </c>
      <c r="L460" s="57"/>
      <c r="M460" s="57">
        <f>K460-F460</f>
        <v>0.36605725942607137</v>
      </c>
      <c r="N460" s="78">
        <f>K460/F460-1</f>
        <v>0.0036934442480685004</v>
      </c>
    </row>
    <row r="461" spans="1:14" ht="12.75">
      <c r="A461" s="124"/>
      <c r="F461" s="65"/>
      <c r="K461" s="65"/>
      <c r="L461" s="57"/>
      <c r="M461" s="57"/>
      <c r="N461" s="84"/>
    </row>
    <row r="462" spans="1:13" ht="7.5" customHeight="1">
      <c r="A462" s="124"/>
      <c r="F462" s="57"/>
      <c r="J462" s="93"/>
      <c r="K462" s="57"/>
      <c r="L462" s="57"/>
      <c r="M462" s="57"/>
    </row>
    <row r="463" spans="1:14" ht="15">
      <c r="A463" s="145" t="s">
        <v>59</v>
      </c>
      <c r="B463" s="4"/>
      <c r="D463" s="80" t="s">
        <v>20</v>
      </c>
      <c r="E463" s="80" t="s">
        <v>43</v>
      </c>
      <c r="F463" s="81" t="s">
        <v>44</v>
      </c>
      <c r="I463" s="80" t="s">
        <v>20</v>
      </c>
      <c r="J463" s="80" t="s">
        <v>43</v>
      </c>
      <c r="K463" s="83" t="s">
        <v>44</v>
      </c>
      <c r="L463" s="4"/>
      <c r="M463" s="4" t="s">
        <v>45</v>
      </c>
      <c r="N463" s="4" t="s">
        <v>45</v>
      </c>
    </row>
    <row r="464" spans="1:14" ht="12.75">
      <c r="A464" s="133" t="s">
        <v>65</v>
      </c>
      <c r="D464" s="82" t="s">
        <v>51</v>
      </c>
      <c r="E464" s="80" t="s">
        <v>77</v>
      </c>
      <c r="F464" s="81" t="s">
        <v>46</v>
      </c>
      <c r="I464" s="80"/>
      <c r="J464" s="80" t="s">
        <v>77</v>
      </c>
      <c r="K464" s="83" t="s">
        <v>46</v>
      </c>
      <c r="L464" s="4"/>
      <c r="M464" s="4" t="s">
        <v>47</v>
      </c>
      <c r="N464" s="80" t="s">
        <v>53</v>
      </c>
    </row>
    <row r="465" spans="1:13" ht="38.25">
      <c r="A465" s="283"/>
      <c r="B465" s="37"/>
      <c r="C465" s="25" t="s">
        <v>12</v>
      </c>
      <c r="D465" s="33" t="s">
        <v>52</v>
      </c>
      <c r="E465" s="33" t="s">
        <v>52</v>
      </c>
      <c r="F465" s="91">
        <f>F414</f>
        <v>13.31</v>
      </c>
      <c r="H465" s="25" t="s">
        <v>12</v>
      </c>
      <c r="I465" s="33" t="s">
        <v>52</v>
      </c>
      <c r="J465" s="33" t="s">
        <v>52</v>
      </c>
      <c r="K465" s="57">
        <f>K414</f>
        <v>13.31</v>
      </c>
      <c r="L465" s="57"/>
      <c r="M465" s="57"/>
    </row>
    <row r="466" spans="1:13" ht="25.5">
      <c r="A466" s="124"/>
      <c r="C466" s="25" t="s">
        <v>178</v>
      </c>
      <c r="D466">
        <v>1500</v>
      </c>
      <c r="E466" s="74">
        <f>E415</f>
        <v>0.0189</v>
      </c>
      <c r="F466" s="57">
        <f>D466*E466</f>
        <v>28.35</v>
      </c>
      <c r="H466" s="25" t="s">
        <v>178</v>
      </c>
      <c r="I466">
        <f>D466</f>
        <v>1500</v>
      </c>
      <c r="J466" s="93">
        <f>J415</f>
        <v>0.01926605725942607</v>
      </c>
      <c r="K466" s="57">
        <f>I466*J466</f>
        <v>28.899085889139105</v>
      </c>
      <c r="L466" s="57"/>
      <c r="M466" s="57"/>
    </row>
    <row r="467" spans="1:13" ht="25.5">
      <c r="A467" s="124"/>
      <c r="C467" s="25" t="s">
        <v>179</v>
      </c>
      <c r="D467">
        <v>1500</v>
      </c>
      <c r="E467" s="74">
        <f>E416</f>
        <v>0.0239</v>
      </c>
      <c r="F467" s="57">
        <f>D467*E467</f>
        <v>35.85</v>
      </c>
      <c r="H467" s="25" t="s">
        <v>179</v>
      </c>
      <c r="I467">
        <v>1500</v>
      </c>
      <c r="J467" s="93">
        <f>E467</f>
        <v>0.0239</v>
      </c>
      <c r="K467" s="57">
        <f>I467*J467</f>
        <v>35.85</v>
      </c>
      <c r="L467" s="57"/>
      <c r="M467" s="57"/>
    </row>
    <row r="468" spans="1:13" ht="25.5">
      <c r="A468" s="124"/>
      <c r="C468" s="25" t="s">
        <v>185</v>
      </c>
      <c r="D468">
        <f>D466</f>
        <v>1500</v>
      </c>
      <c r="E468" s="74">
        <f>E417</f>
        <v>0.043</v>
      </c>
      <c r="F468" s="57">
        <f>D468*E468</f>
        <v>64.5</v>
      </c>
      <c r="H468" s="25" t="s">
        <v>185</v>
      </c>
      <c r="I468">
        <v>1500</v>
      </c>
      <c r="J468" s="93">
        <f>J417</f>
        <v>0.043</v>
      </c>
      <c r="K468" s="57">
        <f>I468*J468</f>
        <v>64.5</v>
      </c>
      <c r="L468" s="57"/>
      <c r="M468" s="57"/>
    </row>
    <row r="469" spans="1:13" ht="9" customHeight="1">
      <c r="A469" s="124"/>
      <c r="C469" s="25"/>
      <c r="E469" s="74"/>
      <c r="F469" s="57"/>
      <c r="H469" s="25"/>
      <c r="J469" s="93"/>
      <c r="K469" s="57"/>
      <c r="L469" s="57"/>
      <c r="M469" s="57"/>
    </row>
    <row r="470" spans="1:10" ht="12.75">
      <c r="A470" s="124"/>
      <c r="C470" s="6"/>
      <c r="H470" s="6"/>
      <c r="J470" s="93"/>
    </row>
    <row r="471" spans="1:14" ht="12.75">
      <c r="A471" s="124"/>
      <c r="C471" t="s">
        <v>176</v>
      </c>
      <c r="F471" s="94">
        <f>SUM(F465:F468)</f>
        <v>142.01</v>
      </c>
      <c r="H471" t="s">
        <v>181</v>
      </c>
      <c r="K471" s="94">
        <f>SUM(K465:K469)</f>
        <v>142.5590858891391</v>
      </c>
      <c r="L471" s="57"/>
      <c r="M471" s="57">
        <f>K471-F471</f>
        <v>0.5490858891391213</v>
      </c>
      <c r="N471" s="78">
        <f>K471/F471-1</f>
        <v>0.0038665297453639447</v>
      </c>
    </row>
    <row r="472" spans="1:14" ht="12.75">
      <c r="A472" s="124"/>
      <c r="F472" s="65"/>
      <c r="K472" s="65"/>
      <c r="L472" s="57"/>
      <c r="M472" s="57"/>
      <c r="N472" s="84"/>
    </row>
    <row r="473" spans="1:13" ht="12.75">
      <c r="A473" s="124"/>
      <c r="F473" s="57"/>
      <c r="J473" s="93"/>
      <c r="K473" s="57"/>
      <c r="L473" s="57"/>
      <c r="M473" s="57"/>
    </row>
    <row r="474" spans="1:14" ht="15">
      <c r="A474" s="145" t="s">
        <v>59</v>
      </c>
      <c r="B474" s="4"/>
      <c r="D474" s="80" t="s">
        <v>20</v>
      </c>
      <c r="E474" s="80" t="s">
        <v>43</v>
      </c>
      <c r="F474" s="81" t="s">
        <v>44</v>
      </c>
      <c r="I474" s="80" t="s">
        <v>20</v>
      </c>
      <c r="J474" s="80" t="s">
        <v>43</v>
      </c>
      <c r="K474" s="83" t="s">
        <v>44</v>
      </c>
      <c r="L474" s="4"/>
      <c r="M474" s="4" t="s">
        <v>45</v>
      </c>
      <c r="N474" s="4" t="s">
        <v>45</v>
      </c>
    </row>
    <row r="475" spans="1:14" ht="12.75">
      <c r="A475" s="133" t="s">
        <v>66</v>
      </c>
      <c r="D475" s="82" t="s">
        <v>51</v>
      </c>
      <c r="E475" s="80" t="s">
        <v>77</v>
      </c>
      <c r="F475" s="81" t="s">
        <v>46</v>
      </c>
      <c r="I475" s="80"/>
      <c r="J475" s="80" t="s">
        <v>77</v>
      </c>
      <c r="K475" s="83" t="s">
        <v>46</v>
      </c>
      <c r="L475" s="4"/>
      <c r="M475" s="4" t="s">
        <v>47</v>
      </c>
      <c r="N475" s="80" t="s">
        <v>53</v>
      </c>
    </row>
    <row r="476" spans="1:13" ht="38.25">
      <c r="A476" s="283"/>
      <c r="B476" s="37"/>
      <c r="C476" s="25" t="s">
        <v>12</v>
      </c>
      <c r="D476" s="33" t="s">
        <v>52</v>
      </c>
      <c r="E476" s="33" t="s">
        <v>52</v>
      </c>
      <c r="F476" s="91">
        <f>F414</f>
        <v>13.31</v>
      </c>
      <c r="H476" s="25" t="s">
        <v>12</v>
      </c>
      <c r="I476" s="33" t="s">
        <v>52</v>
      </c>
      <c r="J476" s="33" t="s">
        <v>52</v>
      </c>
      <c r="K476" s="57">
        <f>K414</f>
        <v>13.31</v>
      </c>
      <c r="L476" s="57"/>
      <c r="M476" s="57"/>
    </row>
    <row r="477" spans="1:13" ht="25.5">
      <c r="A477" s="124"/>
      <c r="C477" s="25" t="s">
        <v>178</v>
      </c>
      <c r="D477">
        <v>2000</v>
      </c>
      <c r="E477" s="74">
        <f>E415</f>
        <v>0.0189</v>
      </c>
      <c r="F477" s="57">
        <f>D477*E477</f>
        <v>37.8</v>
      </c>
      <c r="H477" s="25" t="s">
        <v>178</v>
      </c>
      <c r="I477">
        <f>D477</f>
        <v>2000</v>
      </c>
      <c r="J477" s="93">
        <f>J415</f>
        <v>0.01926605725942607</v>
      </c>
      <c r="K477" s="57">
        <f>I477*J477</f>
        <v>38.53211451885214</v>
      </c>
      <c r="L477" s="57"/>
      <c r="M477" s="57"/>
    </row>
    <row r="478" spans="1:13" ht="25.5">
      <c r="A478" s="124"/>
      <c r="C478" s="25" t="s">
        <v>179</v>
      </c>
      <c r="D478">
        <v>2000</v>
      </c>
      <c r="E478" s="74">
        <f>E416</f>
        <v>0.0239</v>
      </c>
      <c r="F478" s="57">
        <f>D478*E478</f>
        <v>47.800000000000004</v>
      </c>
      <c r="H478" s="25" t="s">
        <v>179</v>
      </c>
      <c r="I478">
        <v>2000</v>
      </c>
      <c r="J478" s="93">
        <f>E478</f>
        <v>0.0239</v>
      </c>
      <c r="K478" s="57">
        <f>I478*J478</f>
        <v>47.800000000000004</v>
      </c>
      <c r="L478" s="57"/>
      <c r="M478" s="57"/>
    </row>
    <row r="479" spans="1:13" ht="25.5">
      <c r="A479" s="124"/>
      <c r="C479" s="25" t="s">
        <v>185</v>
      </c>
      <c r="D479">
        <f>D477</f>
        <v>2000</v>
      </c>
      <c r="E479" s="74">
        <f>E417</f>
        <v>0.043</v>
      </c>
      <c r="F479" s="57">
        <f>D479*E479</f>
        <v>86</v>
      </c>
      <c r="H479" s="25" t="s">
        <v>185</v>
      </c>
      <c r="I479">
        <v>2000</v>
      </c>
      <c r="J479" s="93">
        <f>J468</f>
        <v>0.043</v>
      </c>
      <c r="K479" s="57">
        <f>I479*J479</f>
        <v>86</v>
      </c>
      <c r="L479" s="57"/>
      <c r="M479" s="57"/>
    </row>
    <row r="480" spans="1:13" ht="12.75">
      <c r="A480" s="124"/>
      <c r="C480" s="25"/>
      <c r="E480" s="74"/>
      <c r="F480" s="57"/>
      <c r="H480" s="25"/>
      <c r="J480" s="93"/>
      <c r="K480" s="57"/>
      <c r="L480" s="57"/>
      <c r="M480" s="57"/>
    </row>
    <row r="481" spans="1:10" ht="12.75">
      <c r="A481" s="124"/>
      <c r="C481" s="6"/>
      <c r="H481" s="6"/>
      <c r="J481" s="93"/>
    </row>
    <row r="482" spans="1:14" ht="12.75">
      <c r="A482" s="124"/>
      <c r="C482" t="s">
        <v>176</v>
      </c>
      <c r="F482" s="94">
        <f>SUM(F476:F479)</f>
        <v>184.91</v>
      </c>
      <c r="H482" t="s">
        <v>181</v>
      </c>
      <c r="K482" s="94">
        <f>SUM(K476:K480)</f>
        <v>185.64211451885214</v>
      </c>
      <c r="L482" s="57"/>
      <c r="M482" s="57">
        <f>K482-F482</f>
        <v>0.7321145188521427</v>
      </c>
      <c r="N482" s="78">
        <f>K482/F482-1</f>
        <v>0.003959301924461256</v>
      </c>
    </row>
    <row r="483" spans="1:13" ht="12.75">
      <c r="A483" s="124"/>
      <c r="F483" s="57"/>
      <c r="J483" s="93"/>
      <c r="K483" s="57"/>
      <c r="L483" s="57"/>
      <c r="M483" s="57"/>
    </row>
    <row r="484" spans="1:14" ht="13.5" thickBot="1">
      <c r="A484" s="284"/>
      <c r="B484" s="105"/>
      <c r="C484" s="105"/>
      <c r="D484" s="105"/>
      <c r="E484" s="105"/>
      <c r="F484" s="113"/>
      <c r="G484" s="105"/>
      <c r="H484" s="105"/>
      <c r="I484" s="105"/>
      <c r="J484" s="114"/>
      <c r="K484" s="113"/>
      <c r="L484" s="113"/>
      <c r="M484" s="113"/>
      <c r="N484" s="105"/>
    </row>
    <row r="485" spans="1:13" ht="12.75">
      <c r="A485" s="124"/>
      <c r="F485" s="57"/>
      <c r="J485" s="93"/>
      <c r="K485" s="57"/>
      <c r="L485" s="57"/>
      <c r="M485" s="57"/>
    </row>
    <row r="486" spans="1:13" ht="15.75">
      <c r="A486" s="214" t="s">
        <v>278</v>
      </c>
      <c r="B486" s="53"/>
      <c r="D486" s="37"/>
      <c r="F486" s="57"/>
      <c r="J486" s="93"/>
      <c r="K486" s="57"/>
      <c r="L486" s="57"/>
      <c r="M486" s="57"/>
    </row>
    <row r="487" spans="1:13" ht="15.75">
      <c r="A487" s="214"/>
      <c r="B487" s="53"/>
      <c r="D487" s="37"/>
      <c r="F487" s="57"/>
      <c r="J487" s="93"/>
      <c r="K487" s="57"/>
      <c r="L487" s="57"/>
      <c r="M487" s="57"/>
    </row>
    <row r="488" spans="1:13" ht="15.75">
      <c r="A488" s="134" t="s">
        <v>186</v>
      </c>
      <c r="B488" s="53"/>
      <c r="D488" s="37"/>
      <c r="F488" s="57"/>
      <c r="J488" s="93"/>
      <c r="K488" s="57"/>
      <c r="L488" s="57"/>
      <c r="M488" s="57"/>
    </row>
    <row r="489" spans="1:13" ht="15.75">
      <c r="A489" s="134" t="s">
        <v>187</v>
      </c>
      <c r="B489" s="53"/>
      <c r="D489" s="37"/>
      <c r="F489" s="57"/>
      <c r="J489" s="93"/>
      <c r="K489" s="57"/>
      <c r="L489" s="57"/>
      <c r="M489" s="57"/>
    </row>
    <row r="490" spans="1:13" ht="15.75">
      <c r="A490" s="134" t="s">
        <v>192</v>
      </c>
      <c r="B490" s="53"/>
      <c r="D490" s="37"/>
      <c r="F490" s="57"/>
      <c r="J490" s="93"/>
      <c r="K490" s="57"/>
      <c r="L490" s="57"/>
      <c r="M490" s="57"/>
    </row>
    <row r="491" spans="1:13" ht="15.75">
      <c r="A491" s="134"/>
      <c r="B491" s="53"/>
      <c r="D491" s="37"/>
      <c r="F491" s="57"/>
      <c r="J491" s="93"/>
      <c r="K491" s="57"/>
      <c r="L491" s="57"/>
      <c r="M491" s="57"/>
    </row>
    <row r="492" spans="1:15" ht="15">
      <c r="A492" s="124"/>
      <c r="C492" s="85" t="s">
        <v>176</v>
      </c>
      <c r="D492" s="43"/>
      <c r="E492" s="43"/>
      <c r="F492" s="43"/>
      <c r="H492" s="85" t="s">
        <v>193</v>
      </c>
      <c r="I492" s="43"/>
      <c r="J492" s="43"/>
      <c r="K492" s="79"/>
      <c r="L492" s="43"/>
      <c r="M492" s="43"/>
      <c r="N492" s="43"/>
      <c r="O492" s="37"/>
    </row>
    <row r="493" spans="1:11" ht="15">
      <c r="A493" s="145" t="s">
        <v>48</v>
      </c>
      <c r="B493" s="4"/>
      <c r="F493" s="72"/>
      <c r="K493" s="72"/>
    </row>
    <row r="494" spans="1:14" ht="12.75">
      <c r="A494" s="133" t="s">
        <v>68</v>
      </c>
      <c r="D494" s="80" t="s">
        <v>20</v>
      </c>
      <c r="E494" s="80" t="s">
        <v>43</v>
      </c>
      <c r="F494" s="81" t="s">
        <v>44</v>
      </c>
      <c r="I494" s="80" t="s">
        <v>20</v>
      </c>
      <c r="J494" s="80" t="s">
        <v>43</v>
      </c>
      <c r="K494" s="83" t="s">
        <v>44</v>
      </c>
      <c r="L494" s="4"/>
      <c r="M494" s="4" t="s">
        <v>45</v>
      </c>
      <c r="N494" s="4" t="s">
        <v>45</v>
      </c>
    </row>
    <row r="495" spans="1:14" ht="12.75">
      <c r="A495" s="124"/>
      <c r="D495" s="82" t="s">
        <v>51</v>
      </c>
      <c r="E495" s="80" t="s">
        <v>77</v>
      </c>
      <c r="F495" s="81" t="s">
        <v>46</v>
      </c>
      <c r="I495" s="80"/>
      <c r="J495" s="80" t="s">
        <v>77</v>
      </c>
      <c r="K495" s="83" t="s">
        <v>46</v>
      </c>
      <c r="L495" s="4"/>
      <c r="M495" s="4" t="s">
        <v>47</v>
      </c>
      <c r="N495" s="80" t="s">
        <v>53</v>
      </c>
    </row>
    <row r="496" spans="1:13" ht="38.25">
      <c r="A496" s="283"/>
      <c r="B496" s="37"/>
      <c r="C496" s="25" t="s">
        <v>12</v>
      </c>
      <c r="D496" s="33" t="s">
        <v>52</v>
      </c>
      <c r="E496" s="33" t="s">
        <v>52</v>
      </c>
      <c r="F496" s="233">
        <f>'9. Service Charge Adj.'!E33</f>
        <v>17.02</v>
      </c>
      <c r="H496" s="25" t="s">
        <v>12</v>
      </c>
      <c r="I496" s="33" t="s">
        <v>52</v>
      </c>
      <c r="J496" s="33" t="s">
        <v>52</v>
      </c>
      <c r="K496" s="57">
        <f>'10. 2004 Rate Schedule '!F71</f>
        <v>17.02</v>
      </c>
      <c r="L496" s="57"/>
      <c r="M496" s="57"/>
    </row>
    <row r="497" spans="1:13" ht="25.5">
      <c r="A497" s="124"/>
      <c r="C497" s="25" t="s">
        <v>178</v>
      </c>
      <c r="D497">
        <v>1000</v>
      </c>
      <c r="E497" s="190">
        <v>0.0146</v>
      </c>
      <c r="F497" s="57">
        <f>D497*E497</f>
        <v>14.6</v>
      </c>
      <c r="H497" s="25" t="s">
        <v>178</v>
      </c>
      <c r="I497">
        <f>D497</f>
        <v>1000</v>
      </c>
      <c r="J497" s="93">
        <f>'10. 2004 Rate Schedule '!F72</f>
        <v>0.01516938307993379</v>
      </c>
      <c r="K497" s="57">
        <f>I497*J497</f>
        <v>15.169383079933791</v>
      </c>
      <c r="L497" s="57"/>
      <c r="M497" s="57"/>
    </row>
    <row r="498" spans="1:13" ht="25.5">
      <c r="A498" s="124"/>
      <c r="C498" s="25" t="s">
        <v>179</v>
      </c>
      <c r="D498">
        <v>1000</v>
      </c>
      <c r="E498" s="191">
        <v>0.0229</v>
      </c>
      <c r="F498" s="57">
        <f>D498*E498</f>
        <v>22.9</v>
      </c>
      <c r="H498" s="25" t="s">
        <v>179</v>
      </c>
      <c r="I498">
        <v>1000</v>
      </c>
      <c r="J498" s="93">
        <f>E498</f>
        <v>0.0229</v>
      </c>
      <c r="K498" s="57">
        <f>I498*J498</f>
        <v>22.9</v>
      </c>
      <c r="L498" s="57"/>
      <c r="M498" s="57"/>
    </row>
    <row r="499" spans="1:13" ht="25.5">
      <c r="A499" s="124"/>
      <c r="C499" s="25" t="s">
        <v>185</v>
      </c>
      <c r="D499">
        <f>D497</f>
        <v>1000</v>
      </c>
      <c r="E499" s="74">
        <v>0.043</v>
      </c>
      <c r="F499" s="57">
        <f>D499*E499</f>
        <v>43</v>
      </c>
      <c r="H499" s="25" t="s">
        <v>185</v>
      </c>
      <c r="I499">
        <f>D499</f>
        <v>1000</v>
      </c>
      <c r="J499" s="93">
        <f>E499</f>
        <v>0.043</v>
      </c>
      <c r="K499" s="57">
        <f>I499*J499</f>
        <v>43</v>
      </c>
      <c r="L499" s="57"/>
      <c r="M499" s="57"/>
    </row>
    <row r="500" spans="1:10" ht="12.75">
      <c r="A500" s="124"/>
      <c r="C500" s="6"/>
      <c r="H500" s="6"/>
      <c r="J500" s="93"/>
    </row>
    <row r="501" spans="1:14" ht="12.75">
      <c r="A501" s="124"/>
      <c r="C501" t="s">
        <v>176</v>
      </c>
      <c r="F501" s="94">
        <f>SUM(F496:F499)</f>
        <v>97.52</v>
      </c>
      <c r="H501" t="s">
        <v>181</v>
      </c>
      <c r="K501" s="94">
        <f>SUM(K496:K499)</f>
        <v>98.08938307993378</v>
      </c>
      <c r="L501" s="57"/>
      <c r="M501" s="57">
        <f>K501-F501</f>
        <v>0.569383079933786</v>
      </c>
      <c r="N501" s="78">
        <f>K501/F501-1</f>
        <v>0.005838628793414458</v>
      </c>
    </row>
    <row r="502" spans="1:11" ht="12.75">
      <c r="A502" s="124"/>
      <c r="K502" s="72"/>
    </row>
    <row r="503" spans="1:11" ht="12.75">
      <c r="A503" s="124"/>
      <c r="K503" s="72"/>
    </row>
    <row r="504" spans="1:14" ht="12.75">
      <c r="A504" s="133" t="s">
        <v>67</v>
      </c>
      <c r="B504" s="4"/>
      <c r="D504" s="80" t="s">
        <v>20</v>
      </c>
      <c r="E504" s="80" t="s">
        <v>43</v>
      </c>
      <c r="F504" s="81" t="s">
        <v>44</v>
      </c>
      <c r="I504" s="80" t="s">
        <v>20</v>
      </c>
      <c r="J504" s="80" t="s">
        <v>43</v>
      </c>
      <c r="K504" s="83" t="s">
        <v>44</v>
      </c>
      <c r="L504" s="4"/>
      <c r="M504" s="4" t="s">
        <v>45</v>
      </c>
      <c r="N504" s="4" t="s">
        <v>45</v>
      </c>
    </row>
    <row r="505" spans="1:14" ht="12.75">
      <c r="A505" s="133" t="s">
        <v>69</v>
      </c>
      <c r="D505" s="82" t="s">
        <v>51</v>
      </c>
      <c r="E505" s="80" t="s">
        <v>77</v>
      </c>
      <c r="F505" s="81" t="s">
        <v>46</v>
      </c>
      <c r="I505" s="80"/>
      <c r="J505" s="80" t="s">
        <v>77</v>
      </c>
      <c r="K505" s="83" t="s">
        <v>46</v>
      </c>
      <c r="L505" s="4"/>
      <c r="M505" s="4" t="s">
        <v>47</v>
      </c>
      <c r="N505" s="80" t="s">
        <v>53</v>
      </c>
    </row>
    <row r="506" spans="1:13" ht="38.25">
      <c r="A506" s="283"/>
      <c r="B506" s="37"/>
      <c r="C506" s="25" t="s">
        <v>12</v>
      </c>
      <c r="D506" s="33" t="s">
        <v>52</v>
      </c>
      <c r="E506" s="33" t="s">
        <v>52</v>
      </c>
      <c r="F506" s="91">
        <f>F496</f>
        <v>17.02</v>
      </c>
      <c r="H506" s="25" t="s">
        <v>12</v>
      </c>
      <c r="I506" s="33" t="s">
        <v>52</v>
      </c>
      <c r="J506" s="33" t="s">
        <v>52</v>
      </c>
      <c r="K506" s="57">
        <f>K496</f>
        <v>17.02</v>
      </c>
      <c r="L506" s="57"/>
      <c r="M506" s="57"/>
    </row>
    <row r="507" spans="1:13" ht="25.5">
      <c r="A507" s="124"/>
      <c r="C507" s="25" t="s">
        <v>178</v>
      </c>
      <c r="D507">
        <v>2000</v>
      </c>
      <c r="E507" s="74">
        <f>E497</f>
        <v>0.0146</v>
      </c>
      <c r="F507" s="57">
        <f>D507*E507</f>
        <v>29.2</v>
      </c>
      <c r="H507" s="25" t="s">
        <v>178</v>
      </c>
      <c r="I507">
        <f>D507</f>
        <v>2000</v>
      </c>
      <c r="J507" s="93">
        <f>J497</f>
        <v>0.01516938307993379</v>
      </c>
      <c r="K507" s="57">
        <f>I507*J507</f>
        <v>30.338766159867582</v>
      </c>
      <c r="L507" s="57"/>
      <c r="M507" s="57"/>
    </row>
    <row r="508" spans="1:13" ht="25.5">
      <c r="A508" s="124"/>
      <c r="C508" s="25" t="s">
        <v>179</v>
      </c>
      <c r="D508">
        <v>2000</v>
      </c>
      <c r="E508" s="74">
        <f>E498</f>
        <v>0.0229</v>
      </c>
      <c r="F508" s="57">
        <f>D508*E508</f>
        <v>45.8</v>
      </c>
      <c r="H508" s="25" t="s">
        <v>179</v>
      </c>
      <c r="I508">
        <f>D508</f>
        <v>2000</v>
      </c>
      <c r="J508" s="93">
        <f>J498</f>
        <v>0.0229</v>
      </c>
      <c r="K508" s="57">
        <f>I508*J508</f>
        <v>45.8</v>
      </c>
      <c r="L508" s="57"/>
      <c r="M508" s="57"/>
    </row>
    <row r="509" spans="1:13" ht="25.5">
      <c r="A509" s="124"/>
      <c r="C509" s="25" t="s">
        <v>185</v>
      </c>
      <c r="D509">
        <f>D507</f>
        <v>2000</v>
      </c>
      <c r="E509" s="74">
        <f>E499</f>
        <v>0.043</v>
      </c>
      <c r="F509" s="57">
        <f>D509*E509</f>
        <v>86</v>
      </c>
      <c r="H509" s="25" t="s">
        <v>185</v>
      </c>
      <c r="I509">
        <f>D509</f>
        <v>2000</v>
      </c>
      <c r="J509" s="93">
        <f>E509</f>
        <v>0.043</v>
      </c>
      <c r="K509" s="57">
        <f>I509*J509</f>
        <v>86</v>
      </c>
      <c r="L509" s="57"/>
      <c r="M509" s="57"/>
    </row>
    <row r="510" spans="1:10" ht="12.75">
      <c r="A510" s="124"/>
      <c r="C510" s="6"/>
      <c r="H510" s="6"/>
      <c r="J510" s="93"/>
    </row>
    <row r="511" spans="1:14" ht="12.75">
      <c r="A511" s="124"/>
      <c r="C511" t="s">
        <v>176</v>
      </c>
      <c r="F511" s="94">
        <f>SUM(F506:F509)</f>
        <v>178.01999999999998</v>
      </c>
      <c r="H511" t="s">
        <v>181</v>
      </c>
      <c r="K511" s="94">
        <f>SUM(K506:K509)</f>
        <v>179.15876615986758</v>
      </c>
      <c r="L511" s="57"/>
      <c r="M511" s="57">
        <f>K511-F511</f>
        <v>1.1387661598676004</v>
      </c>
      <c r="N511" s="78">
        <f>K511/F511-1</f>
        <v>0.006396843949374231</v>
      </c>
    </row>
    <row r="512" spans="1:11" ht="12.75">
      <c r="A512" s="124"/>
      <c r="K512" s="72"/>
    </row>
    <row r="513" spans="1:11" ht="12.75">
      <c r="A513" s="124"/>
      <c r="K513" s="72"/>
    </row>
    <row r="514" spans="1:14" ht="12.75">
      <c r="A514" s="133" t="s">
        <v>67</v>
      </c>
      <c r="B514" s="4"/>
      <c r="D514" s="80" t="s">
        <v>20</v>
      </c>
      <c r="E514" s="80" t="s">
        <v>43</v>
      </c>
      <c r="F514" s="81" t="s">
        <v>44</v>
      </c>
      <c r="I514" s="80" t="s">
        <v>20</v>
      </c>
      <c r="J514" s="80" t="s">
        <v>43</v>
      </c>
      <c r="K514" s="83" t="s">
        <v>44</v>
      </c>
      <c r="L514" s="4"/>
      <c r="M514" s="4" t="s">
        <v>45</v>
      </c>
      <c r="N514" s="4" t="s">
        <v>45</v>
      </c>
    </row>
    <row r="515" spans="1:14" ht="12.75">
      <c r="A515" s="133" t="s">
        <v>70</v>
      </c>
      <c r="D515" s="82" t="s">
        <v>51</v>
      </c>
      <c r="E515" s="80" t="s">
        <v>77</v>
      </c>
      <c r="F515" s="81" t="s">
        <v>46</v>
      </c>
      <c r="I515" s="80"/>
      <c r="J515" s="80" t="s">
        <v>77</v>
      </c>
      <c r="K515" s="83" t="s">
        <v>46</v>
      </c>
      <c r="L515" s="4"/>
      <c r="M515" s="4" t="s">
        <v>47</v>
      </c>
      <c r="N515" s="80" t="s">
        <v>53</v>
      </c>
    </row>
    <row r="516" spans="1:13" ht="38.25">
      <c r="A516" s="283"/>
      <c r="B516" s="37"/>
      <c r="C516" s="25" t="s">
        <v>12</v>
      </c>
      <c r="D516" s="33" t="s">
        <v>52</v>
      </c>
      <c r="E516" s="33" t="s">
        <v>52</v>
      </c>
      <c r="F516" s="91">
        <f>F496</f>
        <v>17.02</v>
      </c>
      <c r="H516" s="25" t="s">
        <v>12</v>
      </c>
      <c r="I516" s="33" t="s">
        <v>52</v>
      </c>
      <c r="J516" s="33" t="s">
        <v>52</v>
      </c>
      <c r="K516" s="57">
        <f>K496</f>
        <v>17.02</v>
      </c>
      <c r="L516" s="57"/>
      <c r="M516" s="57"/>
    </row>
    <row r="517" spans="1:13" ht="25.5">
      <c r="A517" s="124"/>
      <c r="C517" s="25" t="s">
        <v>178</v>
      </c>
      <c r="D517">
        <v>5000</v>
      </c>
      <c r="E517" s="74">
        <f>E497</f>
        <v>0.0146</v>
      </c>
      <c r="F517" s="57">
        <f>D517*E517</f>
        <v>73</v>
      </c>
      <c r="H517" s="25" t="s">
        <v>178</v>
      </c>
      <c r="I517">
        <f>D517</f>
        <v>5000</v>
      </c>
      <c r="J517" s="93">
        <f>J497</f>
        <v>0.01516938307993379</v>
      </c>
      <c r="K517" s="57">
        <f>I517*J517</f>
        <v>75.84691539966896</v>
      </c>
      <c r="L517" s="57"/>
      <c r="M517" s="57"/>
    </row>
    <row r="518" spans="1:13" ht="25.5">
      <c r="A518" s="124"/>
      <c r="C518" s="25" t="s">
        <v>179</v>
      </c>
      <c r="D518">
        <v>5000</v>
      </c>
      <c r="E518" s="74">
        <f>E498</f>
        <v>0.0229</v>
      </c>
      <c r="F518" s="57">
        <f>D518*E518</f>
        <v>114.5</v>
      </c>
      <c r="H518" s="25" t="s">
        <v>179</v>
      </c>
      <c r="I518">
        <f>D518</f>
        <v>5000</v>
      </c>
      <c r="J518" s="93">
        <f>J498</f>
        <v>0.0229</v>
      </c>
      <c r="K518" s="57">
        <f>I518*J518</f>
        <v>114.5</v>
      </c>
      <c r="L518" s="57"/>
      <c r="M518" s="57"/>
    </row>
    <row r="519" spans="1:13" ht="25.5">
      <c r="A519" s="124"/>
      <c r="C519" s="25" t="s">
        <v>185</v>
      </c>
      <c r="D519">
        <f>D517</f>
        <v>5000</v>
      </c>
      <c r="E519" s="74">
        <f>E499</f>
        <v>0.043</v>
      </c>
      <c r="F519" s="57">
        <f>D519*E519</f>
        <v>214.99999999999997</v>
      </c>
      <c r="H519" s="25" t="s">
        <v>185</v>
      </c>
      <c r="I519">
        <f>D519</f>
        <v>5000</v>
      </c>
      <c r="J519" s="93">
        <f>E519</f>
        <v>0.043</v>
      </c>
      <c r="K519" s="57">
        <f>I519*J519</f>
        <v>214.99999999999997</v>
      </c>
      <c r="L519" s="57"/>
      <c r="M519" s="57"/>
    </row>
    <row r="520" spans="1:10" ht="12.75">
      <c r="A520" s="124"/>
      <c r="C520" s="6"/>
      <c r="H520" s="6"/>
      <c r="J520" s="93"/>
    </row>
    <row r="521" spans="1:14" ht="12.75">
      <c r="A521" s="124"/>
      <c r="C521" t="s">
        <v>176</v>
      </c>
      <c r="F521" s="94">
        <f>SUM(F516:F519)</f>
        <v>419.52</v>
      </c>
      <c r="H521" t="s">
        <v>181</v>
      </c>
      <c r="K521" s="94">
        <f>SUM(K516:K519)</f>
        <v>422.3669153996689</v>
      </c>
      <c r="L521" s="57"/>
      <c r="M521" s="57">
        <f>K521-F521</f>
        <v>2.8469153996689442</v>
      </c>
      <c r="N521" s="78">
        <f>K521/F521-1</f>
        <v>0.006786125571293322</v>
      </c>
    </row>
    <row r="522" spans="1:14" ht="12.75">
      <c r="A522" s="124"/>
      <c r="F522" s="65"/>
      <c r="K522" s="65"/>
      <c r="L522" s="57"/>
      <c r="M522" s="57"/>
      <c r="N522" s="84"/>
    </row>
    <row r="523" spans="1:14" ht="12.75">
      <c r="A523" s="124"/>
      <c r="F523" s="65"/>
      <c r="K523" s="65"/>
      <c r="L523" s="57"/>
      <c r="M523" s="57"/>
      <c r="N523" s="84"/>
    </row>
    <row r="524" spans="1:14" ht="12.75">
      <c r="A524" s="133" t="s">
        <v>67</v>
      </c>
      <c r="B524" s="4"/>
      <c r="D524" s="80" t="s">
        <v>20</v>
      </c>
      <c r="E524" s="80" t="s">
        <v>43</v>
      </c>
      <c r="F524" s="81" t="s">
        <v>44</v>
      </c>
      <c r="I524" s="80" t="s">
        <v>20</v>
      </c>
      <c r="J524" s="80" t="s">
        <v>43</v>
      </c>
      <c r="K524" s="83" t="s">
        <v>44</v>
      </c>
      <c r="L524" s="4"/>
      <c r="M524" s="4" t="s">
        <v>45</v>
      </c>
      <c r="N524" s="4" t="s">
        <v>45</v>
      </c>
    </row>
    <row r="525" spans="1:14" ht="12.75">
      <c r="A525" s="133" t="s">
        <v>71</v>
      </c>
      <c r="D525" s="82" t="s">
        <v>51</v>
      </c>
      <c r="E525" s="80" t="s">
        <v>77</v>
      </c>
      <c r="F525" s="81" t="s">
        <v>46</v>
      </c>
      <c r="I525" s="80"/>
      <c r="J525" s="80" t="s">
        <v>77</v>
      </c>
      <c r="K525" s="83" t="s">
        <v>46</v>
      </c>
      <c r="L525" s="4"/>
      <c r="M525" s="4" t="s">
        <v>47</v>
      </c>
      <c r="N525" s="80" t="s">
        <v>53</v>
      </c>
    </row>
    <row r="526" spans="1:13" ht="38.25">
      <c r="A526" s="283"/>
      <c r="B526" s="37"/>
      <c r="C526" s="25" t="s">
        <v>12</v>
      </c>
      <c r="D526" s="33" t="s">
        <v>52</v>
      </c>
      <c r="E526" s="33" t="s">
        <v>52</v>
      </c>
      <c r="F526" s="91">
        <f>F496</f>
        <v>17.02</v>
      </c>
      <c r="H526" s="25" t="s">
        <v>12</v>
      </c>
      <c r="I526" s="33" t="s">
        <v>52</v>
      </c>
      <c r="J526" s="33" t="s">
        <v>52</v>
      </c>
      <c r="K526" s="57">
        <f>K496</f>
        <v>17.02</v>
      </c>
      <c r="L526" s="57"/>
      <c r="M526" s="57"/>
    </row>
    <row r="527" spans="1:13" ht="25.5">
      <c r="A527" s="124"/>
      <c r="C527" s="25" t="s">
        <v>178</v>
      </c>
      <c r="D527">
        <v>10000</v>
      </c>
      <c r="E527" s="74">
        <f>E497</f>
        <v>0.0146</v>
      </c>
      <c r="F527" s="57">
        <f>D527*E527</f>
        <v>146</v>
      </c>
      <c r="H527" s="25" t="s">
        <v>178</v>
      </c>
      <c r="I527">
        <f>D527</f>
        <v>10000</v>
      </c>
      <c r="J527" s="93">
        <f>J497</f>
        <v>0.01516938307993379</v>
      </c>
      <c r="K527" s="57">
        <f>I527*J527</f>
        <v>151.69383079933792</v>
      </c>
      <c r="L527" s="57"/>
      <c r="M527" s="57"/>
    </row>
    <row r="528" spans="1:13" ht="25.5">
      <c r="A528" s="124"/>
      <c r="C528" s="25" t="s">
        <v>179</v>
      </c>
      <c r="D528">
        <v>10000</v>
      </c>
      <c r="E528" s="74">
        <f>E498</f>
        <v>0.0229</v>
      </c>
      <c r="F528" s="57">
        <f>D528*E528</f>
        <v>229</v>
      </c>
      <c r="H528" s="25" t="s">
        <v>179</v>
      </c>
      <c r="I528">
        <f>D528</f>
        <v>10000</v>
      </c>
      <c r="J528" s="93">
        <f>J498</f>
        <v>0.0229</v>
      </c>
      <c r="K528" s="57">
        <f>I528*J528</f>
        <v>229</v>
      </c>
      <c r="L528" s="57"/>
      <c r="M528" s="57"/>
    </row>
    <row r="529" spans="1:13" ht="25.5">
      <c r="A529" s="124"/>
      <c r="C529" s="25" t="s">
        <v>185</v>
      </c>
      <c r="D529">
        <f>D527</f>
        <v>10000</v>
      </c>
      <c r="E529" s="74">
        <f>E499</f>
        <v>0.043</v>
      </c>
      <c r="F529" s="57">
        <f>D529*E529</f>
        <v>429.99999999999994</v>
      </c>
      <c r="H529" s="25" t="s">
        <v>185</v>
      </c>
      <c r="I529">
        <f>D529</f>
        <v>10000</v>
      </c>
      <c r="J529" s="93">
        <f>J499</f>
        <v>0.043</v>
      </c>
      <c r="K529" s="57">
        <f>I529*J529</f>
        <v>429.99999999999994</v>
      </c>
      <c r="L529" s="57"/>
      <c r="M529" s="57"/>
    </row>
    <row r="530" spans="1:10" ht="12.75">
      <c r="A530" s="124"/>
      <c r="C530" s="6"/>
      <c r="H530" s="6"/>
      <c r="J530" s="93"/>
    </row>
    <row r="531" spans="1:14" ht="12.75">
      <c r="A531" s="124"/>
      <c r="C531" t="s">
        <v>176</v>
      </c>
      <c r="F531" s="94">
        <f>SUM(F526:F529)</f>
        <v>822.02</v>
      </c>
      <c r="H531" t="s">
        <v>181</v>
      </c>
      <c r="K531" s="94">
        <f>SUM(K526:K529)</f>
        <v>827.7138307993379</v>
      </c>
      <c r="L531" s="57"/>
      <c r="M531" s="57">
        <f>K531-F531</f>
        <v>5.6938307993378885</v>
      </c>
      <c r="N531" s="78">
        <f>K531/F531-1</f>
        <v>0.006926632927833687</v>
      </c>
    </row>
    <row r="532" spans="1:14" ht="12.75">
      <c r="A532" s="124"/>
      <c r="F532" s="65"/>
      <c r="K532" s="65"/>
      <c r="L532" s="57"/>
      <c r="M532" s="57"/>
      <c r="N532" s="84"/>
    </row>
    <row r="533" spans="1:14" ht="12.75">
      <c r="A533" s="124"/>
      <c r="F533" s="65"/>
      <c r="K533" s="65"/>
      <c r="L533" s="57"/>
      <c r="M533" s="57"/>
      <c r="N533" s="84"/>
    </row>
    <row r="534" spans="1:14" ht="12.75">
      <c r="A534" s="133" t="s">
        <v>67</v>
      </c>
      <c r="B534" s="4"/>
      <c r="D534" s="80" t="s">
        <v>20</v>
      </c>
      <c r="E534" s="80" t="s">
        <v>43</v>
      </c>
      <c r="F534" s="81" t="s">
        <v>44</v>
      </c>
      <c r="I534" s="80" t="s">
        <v>20</v>
      </c>
      <c r="J534" s="80" t="s">
        <v>43</v>
      </c>
      <c r="K534" s="83" t="s">
        <v>44</v>
      </c>
      <c r="L534" s="4"/>
      <c r="M534" s="4" t="s">
        <v>45</v>
      </c>
      <c r="N534" s="4" t="s">
        <v>45</v>
      </c>
    </row>
    <row r="535" spans="1:14" ht="12.75">
      <c r="A535" s="133" t="s">
        <v>194</v>
      </c>
      <c r="D535" s="82" t="s">
        <v>51</v>
      </c>
      <c r="E535" s="80" t="s">
        <v>77</v>
      </c>
      <c r="F535" s="81" t="s">
        <v>46</v>
      </c>
      <c r="I535" s="80"/>
      <c r="J535" s="80" t="s">
        <v>77</v>
      </c>
      <c r="K535" s="83" t="s">
        <v>46</v>
      </c>
      <c r="L535" s="4"/>
      <c r="M535" s="4" t="s">
        <v>47</v>
      </c>
      <c r="N535" s="80" t="s">
        <v>53</v>
      </c>
    </row>
    <row r="536" spans="1:13" ht="38.25">
      <c r="A536" s="283"/>
      <c r="B536" s="37"/>
      <c r="C536" s="25" t="s">
        <v>12</v>
      </c>
      <c r="D536" s="33" t="s">
        <v>52</v>
      </c>
      <c r="E536" s="33" t="s">
        <v>52</v>
      </c>
      <c r="F536" s="91">
        <f>F496</f>
        <v>17.02</v>
      </c>
      <c r="H536" s="25" t="s">
        <v>12</v>
      </c>
      <c r="I536" s="33" t="s">
        <v>52</v>
      </c>
      <c r="J536" s="33" t="s">
        <v>52</v>
      </c>
      <c r="K536" s="57">
        <f>K496</f>
        <v>17.02</v>
      </c>
      <c r="L536" s="57"/>
      <c r="M536" s="57"/>
    </row>
    <row r="537" spans="1:13" ht="25.5">
      <c r="A537" s="124"/>
      <c r="C537" s="25" t="s">
        <v>178</v>
      </c>
      <c r="D537">
        <v>15000</v>
      </c>
      <c r="E537" s="74">
        <f>E497</f>
        <v>0.0146</v>
      </c>
      <c r="F537" s="57">
        <f>D537*E537</f>
        <v>219</v>
      </c>
      <c r="H537" s="25" t="s">
        <v>178</v>
      </c>
      <c r="I537">
        <f>D537</f>
        <v>15000</v>
      </c>
      <c r="J537" s="93">
        <f>J497</f>
        <v>0.01516938307993379</v>
      </c>
      <c r="K537" s="57">
        <f>I537*J537</f>
        <v>227.54074619900686</v>
      </c>
      <c r="L537" s="57"/>
      <c r="M537" s="57"/>
    </row>
    <row r="538" spans="1:13" ht="25.5">
      <c r="A538" s="124"/>
      <c r="C538" s="25" t="s">
        <v>179</v>
      </c>
      <c r="D538">
        <v>15000</v>
      </c>
      <c r="E538" s="74">
        <f>E498</f>
        <v>0.0229</v>
      </c>
      <c r="F538" s="57">
        <f>D538*E538</f>
        <v>343.5</v>
      </c>
      <c r="H538" s="25" t="s">
        <v>179</v>
      </c>
      <c r="I538">
        <v>15000</v>
      </c>
      <c r="J538" s="93">
        <f>J498</f>
        <v>0.0229</v>
      </c>
      <c r="K538" s="57">
        <f>I538*J538</f>
        <v>343.5</v>
      </c>
      <c r="L538" s="57"/>
      <c r="M538" s="57"/>
    </row>
    <row r="539" spans="1:13" ht="25.5">
      <c r="A539" s="124"/>
      <c r="C539" s="25" t="s">
        <v>185</v>
      </c>
      <c r="D539">
        <f>D537</f>
        <v>15000</v>
      </c>
      <c r="E539" s="74">
        <f>E499</f>
        <v>0.043</v>
      </c>
      <c r="F539" s="57">
        <f>D539*E539</f>
        <v>645</v>
      </c>
      <c r="H539" s="25" t="s">
        <v>185</v>
      </c>
      <c r="I539">
        <f>D539</f>
        <v>15000</v>
      </c>
      <c r="J539" s="93">
        <f>J499</f>
        <v>0.043</v>
      </c>
      <c r="K539" s="57">
        <f>I539*J539</f>
        <v>645</v>
      </c>
      <c r="L539" s="57"/>
      <c r="M539" s="57"/>
    </row>
    <row r="540" spans="1:10" ht="12.75">
      <c r="A540" s="124"/>
      <c r="C540" s="6"/>
      <c r="H540" s="6"/>
      <c r="J540" s="93"/>
    </row>
    <row r="541" spans="1:14" ht="12.75">
      <c r="A541" s="124"/>
      <c r="C541" t="s">
        <v>176</v>
      </c>
      <c r="F541" s="94">
        <f>SUM(F536:F539)</f>
        <v>1224.52</v>
      </c>
      <c r="H541" t="s">
        <v>181</v>
      </c>
      <c r="K541" s="94">
        <f>SUM(K536:K539)</f>
        <v>1233.0607461990069</v>
      </c>
      <c r="L541" s="57"/>
      <c r="M541" s="57">
        <f>K541-F541</f>
        <v>8.54074619900689</v>
      </c>
      <c r="N541" s="78">
        <f>K541/F541-1</f>
        <v>0.006974770684845311</v>
      </c>
    </row>
    <row r="542" spans="1:11" ht="12.75">
      <c r="A542" s="124"/>
      <c r="K542" s="72"/>
    </row>
    <row r="543" spans="1:14" ht="13.5" thickBot="1">
      <c r="A543" s="284"/>
      <c r="B543" s="105"/>
      <c r="C543" s="105"/>
      <c r="D543" s="105"/>
      <c r="E543" s="105"/>
      <c r="F543" s="105"/>
      <c r="G543" s="105"/>
      <c r="H543" s="105"/>
      <c r="I543" s="105"/>
      <c r="J543" s="105"/>
      <c r="K543" s="201"/>
      <c r="L543" s="105"/>
      <c r="M543" s="105"/>
      <c r="N543" s="105"/>
    </row>
    <row r="544" spans="1:11" ht="12.75">
      <c r="A544" s="124"/>
      <c r="K544" s="72"/>
    </row>
    <row r="545" spans="1:13" ht="15.75">
      <c r="A545" s="214" t="s">
        <v>279</v>
      </c>
      <c r="B545" s="28"/>
      <c r="F545" s="57"/>
      <c r="J545" s="93"/>
      <c r="K545" s="57"/>
      <c r="L545" s="57"/>
      <c r="M545" s="57"/>
    </row>
    <row r="546" spans="1:13" ht="15.75">
      <c r="A546" s="3"/>
      <c r="B546" s="28"/>
      <c r="D546" s="37"/>
      <c r="F546" s="57"/>
      <c r="J546" s="93"/>
      <c r="K546" s="57"/>
      <c r="L546" s="57"/>
      <c r="M546" s="57"/>
    </row>
    <row r="547" spans="1:13" ht="15.75">
      <c r="A547" s="134" t="s">
        <v>198</v>
      </c>
      <c r="B547" s="28"/>
      <c r="D547" s="37"/>
      <c r="F547" s="57"/>
      <c r="J547" s="93"/>
      <c r="K547" s="57"/>
      <c r="L547" s="57"/>
      <c r="M547" s="57"/>
    </row>
    <row r="548" spans="1:13" ht="15.75">
      <c r="A548" s="134" t="s">
        <v>199</v>
      </c>
      <c r="B548" s="28"/>
      <c r="D548" s="37"/>
      <c r="F548" s="57"/>
      <c r="J548" s="93"/>
      <c r="K548" s="57"/>
      <c r="L548" s="57"/>
      <c r="M548" s="57"/>
    </row>
    <row r="549" spans="1:13" ht="15.75">
      <c r="A549" s="134" t="s">
        <v>269</v>
      </c>
      <c r="B549" s="28"/>
      <c r="D549" s="37"/>
      <c r="F549" s="57"/>
      <c r="J549" s="93"/>
      <c r="K549" s="57"/>
      <c r="L549" s="57"/>
      <c r="M549" s="57"/>
    </row>
    <row r="550" spans="1:13" ht="15.75">
      <c r="A550" s="134" t="s">
        <v>200</v>
      </c>
      <c r="B550" s="28"/>
      <c r="D550" s="37"/>
      <c r="F550" s="57"/>
      <c r="J550" s="93"/>
      <c r="K550" s="57"/>
      <c r="L550" s="57"/>
      <c r="M550" s="57"/>
    </row>
    <row r="551" spans="1:13" ht="15.75">
      <c r="A551" s="3"/>
      <c r="B551" s="28"/>
      <c r="D551" s="37"/>
      <c r="F551" s="57"/>
      <c r="J551" s="93"/>
      <c r="K551" s="57"/>
      <c r="L551" s="57"/>
      <c r="M551" s="57"/>
    </row>
    <row r="552" spans="1:15" ht="15">
      <c r="A552" s="124"/>
      <c r="C552" s="85" t="s">
        <v>176</v>
      </c>
      <c r="D552" s="43"/>
      <c r="E552" s="43"/>
      <c r="F552" s="43"/>
      <c r="H552" s="85" t="s">
        <v>193</v>
      </c>
      <c r="I552" s="43"/>
      <c r="J552" s="43"/>
      <c r="K552" s="79"/>
      <c r="L552" s="43"/>
      <c r="M552" s="43"/>
      <c r="N552" s="43"/>
      <c r="O552" s="43"/>
    </row>
    <row r="553" spans="1:11" ht="15">
      <c r="A553" s="145" t="s">
        <v>48</v>
      </c>
      <c r="B553" s="4"/>
      <c r="F553" s="72"/>
      <c r="K553" s="72"/>
    </row>
    <row r="554" spans="1:14" ht="12.75">
      <c r="A554" s="124"/>
      <c r="D554" s="80" t="s">
        <v>202</v>
      </c>
      <c r="E554" s="80" t="s">
        <v>43</v>
      </c>
      <c r="F554" s="81" t="s">
        <v>44</v>
      </c>
      <c r="I554" s="80" t="s">
        <v>202</v>
      </c>
      <c r="J554" s="80" t="s">
        <v>43</v>
      </c>
      <c r="K554" s="83" t="s">
        <v>44</v>
      </c>
      <c r="L554" s="4"/>
      <c r="M554" s="4" t="s">
        <v>45</v>
      </c>
      <c r="N554" s="4" t="s">
        <v>45</v>
      </c>
    </row>
    <row r="555" spans="1:14" ht="12.75">
      <c r="A555" s="124"/>
      <c r="D555" s="82" t="s">
        <v>51</v>
      </c>
      <c r="E555" s="80" t="s">
        <v>203</v>
      </c>
      <c r="F555" s="81" t="s">
        <v>46</v>
      </c>
      <c r="I555" s="80"/>
      <c r="J555" s="80" t="s">
        <v>203</v>
      </c>
      <c r="K555" s="83" t="s">
        <v>46</v>
      </c>
      <c r="L555" s="4"/>
      <c r="M555" s="4" t="s">
        <v>47</v>
      </c>
      <c r="N555" s="80" t="s">
        <v>53</v>
      </c>
    </row>
    <row r="556" spans="1:13" ht="38.25">
      <c r="A556" s="283"/>
      <c r="B556" s="37"/>
      <c r="C556" s="25" t="s">
        <v>12</v>
      </c>
      <c r="D556" s="33" t="s">
        <v>52</v>
      </c>
      <c r="E556" s="33" t="s">
        <v>52</v>
      </c>
      <c r="F556" s="233">
        <f>'9. Service Charge Adj.'!E34</f>
        <v>29.99</v>
      </c>
      <c r="H556" s="25" t="s">
        <v>12</v>
      </c>
      <c r="I556" s="33" t="s">
        <v>52</v>
      </c>
      <c r="J556" s="33" t="s">
        <v>52</v>
      </c>
      <c r="K556" s="57">
        <f>'10. 2004 Rate Schedule '!F77</f>
        <v>29.99</v>
      </c>
      <c r="L556" s="57"/>
      <c r="M556" s="57"/>
    </row>
    <row r="557" spans="1:13" ht="25.5">
      <c r="A557" s="124"/>
      <c r="C557" s="25" t="s">
        <v>78</v>
      </c>
      <c r="D557">
        <v>60</v>
      </c>
      <c r="E557" s="190">
        <v>4.9189</v>
      </c>
      <c r="F557" s="57">
        <f>D557*E557</f>
        <v>295.134</v>
      </c>
      <c r="H557" s="25" t="s">
        <v>78</v>
      </c>
      <c r="I557">
        <v>60</v>
      </c>
      <c r="J557" s="93">
        <f>'10. 2004 Rate Schedule '!F78</f>
        <v>5.533049579480832</v>
      </c>
      <c r="K557" s="57">
        <f>I557*J557</f>
        <v>331.98297476884994</v>
      </c>
      <c r="L557" s="57"/>
      <c r="M557" s="57"/>
    </row>
    <row r="558" spans="1:13" ht="25.5">
      <c r="A558" s="124"/>
      <c r="C558" s="25" t="s">
        <v>196</v>
      </c>
      <c r="D558">
        <f>D557</f>
        <v>60</v>
      </c>
      <c r="E558" s="74">
        <v>3.91</v>
      </c>
      <c r="F558" s="57">
        <f>D558*E558</f>
        <v>234.60000000000002</v>
      </c>
      <c r="H558" s="25" t="s">
        <v>196</v>
      </c>
      <c r="I558">
        <f>D558</f>
        <v>60</v>
      </c>
      <c r="J558" s="93">
        <f>E558</f>
        <v>3.91</v>
      </c>
      <c r="K558" s="57">
        <f>I558*J558</f>
        <v>234.60000000000002</v>
      </c>
      <c r="L558" s="57"/>
      <c r="M558" s="57"/>
    </row>
    <row r="559" spans="1:13" ht="25.5">
      <c r="A559" s="124"/>
      <c r="C559" s="25" t="s">
        <v>179</v>
      </c>
      <c r="D559" s="12">
        <v>15000</v>
      </c>
      <c r="E559" s="74">
        <v>0.0132</v>
      </c>
      <c r="F559" s="57">
        <f>D559*E559</f>
        <v>198</v>
      </c>
      <c r="H559" s="25" t="s">
        <v>179</v>
      </c>
      <c r="I559" s="12">
        <f>D559</f>
        <v>15000</v>
      </c>
      <c r="J559" s="93">
        <f>E559</f>
        <v>0.0132</v>
      </c>
      <c r="K559" s="57">
        <f>I559*J559</f>
        <v>198</v>
      </c>
      <c r="L559" s="57"/>
      <c r="M559" s="57"/>
    </row>
    <row r="560" spans="1:11" ht="25.5">
      <c r="A560" s="124"/>
      <c r="C560" s="25" t="s">
        <v>197</v>
      </c>
      <c r="D560" s="12">
        <f>D559</f>
        <v>15000</v>
      </c>
      <c r="E560" s="74">
        <v>0.055</v>
      </c>
      <c r="F560" s="57">
        <f>D560*E560</f>
        <v>825</v>
      </c>
      <c r="H560" s="25" t="s">
        <v>197</v>
      </c>
      <c r="I560" s="12">
        <f>D559</f>
        <v>15000</v>
      </c>
      <c r="J560" s="93">
        <f>E560</f>
        <v>0.055</v>
      </c>
      <c r="K560" s="57">
        <f>I560*J560</f>
        <v>825</v>
      </c>
    </row>
    <row r="561" spans="1:11" ht="12.75">
      <c r="A561" s="124"/>
      <c r="C561" s="6"/>
      <c r="H561" s="6"/>
      <c r="J561" s="93"/>
      <c r="K561" s="57"/>
    </row>
    <row r="562" spans="1:14" ht="12.75">
      <c r="A562" s="124"/>
      <c r="C562" t="s">
        <v>176</v>
      </c>
      <c r="F562" s="94">
        <f>SUM(F556:F560)</f>
        <v>1582.7240000000002</v>
      </c>
      <c r="H562" t="s">
        <v>181</v>
      </c>
      <c r="K562" s="94">
        <f>SUM(K556:K560)</f>
        <v>1619.57297476885</v>
      </c>
      <c r="L562" s="57"/>
      <c r="M562" s="57">
        <f>K562-F562</f>
        <v>36.84897476884976</v>
      </c>
      <c r="N562" s="78">
        <f>K562/F562-1</f>
        <v>0.02328199658869745</v>
      </c>
    </row>
    <row r="563" spans="1:13" ht="15.75">
      <c r="A563" s="3"/>
      <c r="B563" s="28"/>
      <c r="F563" s="57"/>
      <c r="J563" s="93"/>
      <c r="K563" s="57"/>
      <c r="L563" s="57"/>
      <c r="M563" s="57"/>
    </row>
    <row r="564" spans="1:14" ht="12.75">
      <c r="A564" s="124"/>
      <c r="F564" s="57"/>
      <c r="J564" s="93"/>
      <c r="K564" s="57"/>
      <c r="L564" s="57"/>
      <c r="M564" s="57"/>
      <c r="N564" s="75"/>
    </row>
    <row r="565" spans="1:13" ht="12.75">
      <c r="A565" s="124"/>
      <c r="F565" s="57"/>
      <c r="J565" s="93"/>
      <c r="K565" s="57"/>
      <c r="L565" s="57"/>
      <c r="M565" s="57"/>
    </row>
    <row r="566" spans="1:14" ht="12.75">
      <c r="A566" s="133" t="s">
        <v>67</v>
      </c>
      <c r="B566" s="4"/>
      <c r="D566" s="80" t="s">
        <v>202</v>
      </c>
      <c r="E566" s="80" t="s">
        <v>43</v>
      </c>
      <c r="F566" s="81" t="s">
        <v>44</v>
      </c>
      <c r="I566" s="80" t="s">
        <v>202</v>
      </c>
      <c r="J566" s="80" t="s">
        <v>43</v>
      </c>
      <c r="K566" s="83" t="s">
        <v>44</v>
      </c>
      <c r="L566" s="4"/>
      <c r="M566" s="4" t="s">
        <v>45</v>
      </c>
      <c r="N566" s="4" t="s">
        <v>45</v>
      </c>
    </row>
    <row r="567" spans="1:14" ht="12.75">
      <c r="A567" s="133" t="s">
        <v>72</v>
      </c>
      <c r="D567" s="82" t="s">
        <v>51</v>
      </c>
      <c r="E567" s="80" t="s">
        <v>203</v>
      </c>
      <c r="F567" s="81" t="s">
        <v>46</v>
      </c>
      <c r="I567" s="80"/>
      <c r="J567" s="80" t="s">
        <v>203</v>
      </c>
      <c r="K567" s="83" t="s">
        <v>46</v>
      </c>
      <c r="L567" s="4"/>
      <c r="M567" s="4" t="s">
        <v>47</v>
      </c>
      <c r="N567" s="80" t="s">
        <v>53</v>
      </c>
    </row>
    <row r="568" spans="1:13" ht="38.25">
      <c r="A568" s="283"/>
      <c r="B568" s="37"/>
      <c r="C568" s="25" t="s">
        <v>12</v>
      </c>
      <c r="D568" s="33" t="s">
        <v>52</v>
      </c>
      <c r="E568" s="33" t="s">
        <v>52</v>
      </c>
      <c r="F568" s="91">
        <f>F556</f>
        <v>29.99</v>
      </c>
      <c r="H568" s="25" t="s">
        <v>12</v>
      </c>
      <c r="I568" s="33" t="s">
        <v>52</v>
      </c>
      <c r="J568" s="33" t="s">
        <v>52</v>
      </c>
      <c r="K568" s="57">
        <f>K556</f>
        <v>29.99</v>
      </c>
      <c r="L568" s="57"/>
      <c r="M568" s="57"/>
    </row>
    <row r="569" spans="1:13" ht="25.5">
      <c r="A569" s="124"/>
      <c r="C569" s="25" t="s">
        <v>201</v>
      </c>
      <c r="D569">
        <v>100</v>
      </c>
      <c r="E569" s="74">
        <f>E557</f>
        <v>4.9189</v>
      </c>
      <c r="F569" s="57">
        <f>D569*E569</f>
        <v>491.89</v>
      </c>
      <c r="H569" s="25" t="s">
        <v>201</v>
      </c>
      <c r="I569">
        <f>D569</f>
        <v>100</v>
      </c>
      <c r="J569" s="93">
        <f>J557</f>
        <v>5.533049579480832</v>
      </c>
      <c r="K569" s="57">
        <f>I569*J569</f>
        <v>553.3049579480833</v>
      </c>
      <c r="L569" s="57"/>
      <c r="M569" s="57"/>
    </row>
    <row r="570" spans="1:13" ht="25.5">
      <c r="A570" s="124"/>
      <c r="C570" s="25" t="s">
        <v>196</v>
      </c>
      <c r="D570">
        <f>D569</f>
        <v>100</v>
      </c>
      <c r="E570" s="74">
        <v>3.91</v>
      </c>
      <c r="F570" s="57">
        <f>D570*E570</f>
        <v>391</v>
      </c>
      <c r="H570" s="25" t="s">
        <v>196</v>
      </c>
      <c r="I570">
        <f>D570</f>
        <v>100</v>
      </c>
      <c r="J570" s="93">
        <f>E570</f>
        <v>3.91</v>
      </c>
      <c r="K570" s="57">
        <f>I570*J570</f>
        <v>391</v>
      </c>
      <c r="L570" s="57"/>
      <c r="M570" s="57"/>
    </row>
    <row r="571" spans="1:13" ht="25.5">
      <c r="A571" s="124"/>
      <c r="C571" s="25" t="s">
        <v>179</v>
      </c>
      <c r="D571" s="12">
        <v>40000</v>
      </c>
      <c r="E571" s="74">
        <v>0.0132</v>
      </c>
      <c r="F571" s="57">
        <f>D571*E571</f>
        <v>528</v>
      </c>
      <c r="H571" s="25" t="s">
        <v>179</v>
      </c>
      <c r="I571" s="12">
        <f>D571</f>
        <v>40000</v>
      </c>
      <c r="J571" s="93">
        <f>E571</f>
        <v>0.0132</v>
      </c>
      <c r="K571" s="57">
        <f>I571*J571</f>
        <v>528</v>
      </c>
      <c r="L571" s="57"/>
      <c r="M571" s="57"/>
    </row>
    <row r="572" spans="1:11" ht="25.5">
      <c r="A572" s="124"/>
      <c r="C572" s="25" t="s">
        <v>197</v>
      </c>
      <c r="D572" s="115">
        <v>40000</v>
      </c>
      <c r="E572" s="74">
        <f>E560</f>
        <v>0.055</v>
      </c>
      <c r="F572" s="57">
        <f>D572*E572</f>
        <v>2200</v>
      </c>
      <c r="H572" s="25" t="s">
        <v>197</v>
      </c>
      <c r="I572" s="192">
        <f>D572</f>
        <v>40000</v>
      </c>
      <c r="J572" s="93">
        <f>E572</f>
        <v>0.055</v>
      </c>
      <c r="K572" s="57">
        <f>I572*J572</f>
        <v>2200</v>
      </c>
    </row>
    <row r="573" spans="1:11" ht="12.75">
      <c r="A573" s="124"/>
      <c r="C573" s="6"/>
      <c r="H573" s="6"/>
      <c r="J573" s="93"/>
      <c r="K573" s="57"/>
    </row>
    <row r="574" spans="1:14" ht="12.75">
      <c r="A574" s="124"/>
      <c r="C574" t="s">
        <v>176</v>
      </c>
      <c r="F574" s="94">
        <f>SUM(F568:F572)</f>
        <v>3640.88</v>
      </c>
      <c r="H574" t="s">
        <v>181</v>
      </c>
      <c r="K574" s="94">
        <f>SUM(K568:K572)</f>
        <v>3702.2949579480833</v>
      </c>
      <c r="L574" s="57"/>
      <c r="M574" s="57">
        <f>K574-F574</f>
        <v>61.414957948083156</v>
      </c>
      <c r="N574" s="78">
        <f>K574/F574-1</f>
        <v>0.01686816317705686</v>
      </c>
    </row>
    <row r="575" spans="1:11" ht="12.75">
      <c r="A575" s="124"/>
      <c r="K575" s="72"/>
    </row>
    <row r="576" spans="1:14" ht="12.75">
      <c r="A576" s="124"/>
      <c r="F576" s="57"/>
      <c r="J576" s="93"/>
      <c r="K576" s="57"/>
      <c r="L576" s="57"/>
      <c r="M576" s="57"/>
      <c r="N576" s="75"/>
    </row>
    <row r="577" spans="1:13" ht="12.75">
      <c r="A577" s="124"/>
      <c r="F577" s="57"/>
      <c r="J577" s="93"/>
      <c r="K577" s="57"/>
      <c r="L577" s="57"/>
      <c r="M577" s="57"/>
    </row>
    <row r="578" spans="1:14" ht="12.75">
      <c r="A578" s="133" t="s">
        <v>67</v>
      </c>
      <c r="B578" s="4"/>
      <c r="D578" s="80" t="s">
        <v>202</v>
      </c>
      <c r="E578" s="80" t="s">
        <v>43</v>
      </c>
      <c r="F578" s="81" t="s">
        <v>44</v>
      </c>
      <c r="I578" s="80" t="s">
        <v>202</v>
      </c>
      <c r="J578" s="80" t="s">
        <v>43</v>
      </c>
      <c r="K578" s="83" t="s">
        <v>44</v>
      </c>
      <c r="L578" s="4"/>
      <c r="M578" s="4" t="s">
        <v>45</v>
      </c>
      <c r="N578" s="4" t="s">
        <v>45</v>
      </c>
    </row>
    <row r="579" spans="1:14" ht="12.75">
      <c r="A579" s="133" t="s">
        <v>73</v>
      </c>
      <c r="D579" s="82" t="s">
        <v>51</v>
      </c>
      <c r="E579" s="80" t="s">
        <v>203</v>
      </c>
      <c r="F579" s="81" t="s">
        <v>46</v>
      </c>
      <c r="I579" s="80"/>
      <c r="J579" s="80" t="s">
        <v>203</v>
      </c>
      <c r="K579" s="83" t="s">
        <v>46</v>
      </c>
      <c r="L579" s="4"/>
      <c r="M579" s="4" t="s">
        <v>47</v>
      </c>
      <c r="N579" s="80" t="s">
        <v>53</v>
      </c>
    </row>
    <row r="580" spans="1:13" ht="38.25">
      <c r="A580" s="283"/>
      <c r="B580" s="37"/>
      <c r="C580" s="25" t="s">
        <v>12</v>
      </c>
      <c r="D580" s="33" t="s">
        <v>52</v>
      </c>
      <c r="E580" s="33" t="s">
        <v>52</v>
      </c>
      <c r="F580" s="91">
        <f>F556</f>
        <v>29.99</v>
      </c>
      <c r="H580" s="25" t="s">
        <v>12</v>
      </c>
      <c r="I580" s="33" t="s">
        <v>52</v>
      </c>
      <c r="J580" s="33" t="s">
        <v>52</v>
      </c>
      <c r="K580" s="57">
        <f>K556</f>
        <v>29.99</v>
      </c>
      <c r="L580" s="57"/>
      <c r="M580" s="57"/>
    </row>
    <row r="581" spans="1:13" ht="25.5">
      <c r="A581" s="124"/>
      <c r="C581" s="25" t="s">
        <v>201</v>
      </c>
      <c r="D581">
        <v>500</v>
      </c>
      <c r="E581" s="74">
        <f>E557</f>
        <v>4.9189</v>
      </c>
      <c r="F581" s="57">
        <f>D581*E581</f>
        <v>2459.45</v>
      </c>
      <c r="H581" s="25" t="s">
        <v>201</v>
      </c>
      <c r="I581">
        <f>D581</f>
        <v>500</v>
      </c>
      <c r="J581" s="93">
        <f>J557</f>
        <v>5.533049579480832</v>
      </c>
      <c r="K581" s="57">
        <f>I581*J581</f>
        <v>2766.524789740416</v>
      </c>
      <c r="L581" s="57"/>
      <c r="M581" s="57"/>
    </row>
    <row r="582" spans="1:13" ht="25.5">
      <c r="A582" s="124"/>
      <c r="C582" s="25" t="s">
        <v>196</v>
      </c>
      <c r="D582">
        <f>D581</f>
        <v>500</v>
      </c>
      <c r="E582" s="74">
        <v>3.91</v>
      </c>
      <c r="F582" s="57">
        <f>D582*E582</f>
        <v>1955</v>
      </c>
      <c r="H582" s="25" t="s">
        <v>196</v>
      </c>
      <c r="I582">
        <f>D582</f>
        <v>500</v>
      </c>
      <c r="J582" s="93">
        <f>E582</f>
        <v>3.91</v>
      </c>
      <c r="K582" s="57">
        <f>I582*J582</f>
        <v>1955</v>
      </c>
      <c r="L582" s="57"/>
      <c r="M582" s="57"/>
    </row>
    <row r="583" spans="1:13" ht="25.5">
      <c r="A583" s="124"/>
      <c r="C583" s="25" t="s">
        <v>179</v>
      </c>
      <c r="D583" s="12">
        <v>100000</v>
      </c>
      <c r="E583" s="74">
        <v>0.0132</v>
      </c>
      <c r="F583" s="57">
        <f>D583*E583</f>
        <v>1320</v>
      </c>
      <c r="H583" s="25" t="s">
        <v>179</v>
      </c>
      <c r="I583" s="12">
        <f>D583</f>
        <v>100000</v>
      </c>
      <c r="J583" s="93">
        <f>E583</f>
        <v>0.0132</v>
      </c>
      <c r="K583" s="57">
        <f>I583*J583</f>
        <v>1320</v>
      </c>
      <c r="L583" s="57"/>
      <c r="M583" s="57"/>
    </row>
    <row r="584" spans="1:11" ht="25.5">
      <c r="A584" s="124"/>
      <c r="C584" s="25" t="s">
        <v>197</v>
      </c>
      <c r="D584" s="115">
        <v>100000</v>
      </c>
      <c r="E584" s="74">
        <f>E560</f>
        <v>0.055</v>
      </c>
      <c r="F584" s="57">
        <f>D584*E584</f>
        <v>5500</v>
      </c>
      <c r="H584" s="25" t="s">
        <v>197</v>
      </c>
      <c r="I584" s="115">
        <f>D584</f>
        <v>100000</v>
      </c>
      <c r="J584" s="93">
        <f>J572</f>
        <v>0.055</v>
      </c>
      <c r="K584" s="57">
        <f>I584*J584</f>
        <v>5500</v>
      </c>
    </row>
    <row r="585" spans="1:11" ht="12.75">
      <c r="A585" s="124"/>
      <c r="C585" s="6"/>
      <c r="H585" s="6"/>
      <c r="J585" s="93"/>
      <c r="K585" s="57"/>
    </row>
    <row r="586" spans="1:14" ht="12.75">
      <c r="A586" s="124"/>
      <c r="C586" t="s">
        <v>176</v>
      </c>
      <c r="F586" s="94">
        <f>SUM(F580:F584)</f>
        <v>11264.439999999999</v>
      </c>
      <c r="H586" t="s">
        <v>181</v>
      </c>
      <c r="K586" s="94">
        <f>SUM(K580:K584)</f>
        <v>11571.514789740417</v>
      </c>
      <c r="L586" s="57"/>
      <c r="M586" s="57">
        <f>K586-F586</f>
        <v>307.07478974041805</v>
      </c>
      <c r="N586" s="78">
        <f>K586/F586-1</f>
        <v>0.027260546439984434</v>
      </c>
    </row>
    <row r="587" spans="1:14" ht="12.75">
      <c r="A587" s="124"/>
      <c r="F587" s="65"/>
      <c r="K587" s="65"/>
      <c r="L587" s="57"/>
      <c r="M587" s="57"/>
      <c r="N587" s="84"/>
    </row>
    <row r="588" spans="1:14" ht="12.75">
      <c r="A588" s="285"/>
      <c r="B588" s="37"/>
      <c r="C588" s="37"/>
      <c r="D588" s="37"/>
      <c r="E588" s="37"/>
      <c r="F588" s="65"/>
      <c r="G588" s="37"/>
      <c r="H588" s="37"/>
      <c r="I588" s="37"/>
      <c r="J588" s="37"/>
      <c r="K588" s="65"/>
      <c r="L588" s="65"/>
      <c r="M588" s="65"/>
      <c r="N588" s="84"/>
    </row>
    <row r="589" spans="1:11" ht="12.75">
      <c r="A589" s="124"/>
      <c r="K589" s="72"/>
    </row>
    <row r="590" spans="1:14" ht="12.75">
      <c r="A590" s="133" t="s">
        <v>67</v>
      </c>
      <c r="B590" s="4"/>
      <c r="D590" s="80" t="s">
        <v>202</v>
      </c>
      <c r="E590" s="80" t="s">
        <v>43</v>
      </c>
      <c r="F590" s="81" t="s">
        <v>44</v>
      </c>
      <c r="I590" s="80" t="s">
        <v>202</v>
      </c>
      <c r="J590" s="80" t="s">
        <v>43</v>
      </c>
      <c r="K590" s="83" t="s">
        <v>44</v>
      </c>
      <c r="L590" s="4"/>
      <c r="M590" s="4" t="s">
        <v>45</v>
      </c>
      <c r="N590" s="4" t="s">
        <v>45</v>
      </c>
    </row>
    <row r="591" spans="1:14" ht="12.75">
      <c r="A591" s="133" t="s">
        <v>74</v>
      </c>
      <c r="D591" s="82" t="s">
        <v>51</v>
      </c>
      <c r="E591" s="80" t="s">
        <v>203</v>
      </c>
      <c r="F591" s="81" t="s">
        <v>46</v>
      </c>
      <c r="I591" s="80"/>
      <c r="J591" s="80" t="s">
        <v>203</v>
      </c>
      <c r="K591" s="83" t="s">
        <v>46</v>
      </c>
      <c r="L591" s="4"/>
      <c r="M591" s="4" t="s">
        <v>47</v>
      </c>
      <c r="N591" s="80" t="s">
        <v>53</v>
      </c>
    </row>
    <row r="592" spans="1:13" ht="38.25">
      <c r="A592" s="283"/>
      <c r="B592" s="37"/>
      <c r="C592" s="25" t="s">
        <v>12</v>
      </c>
      <c r="D592" s="33" t="s">
        <v>52</v>
      </c>
      <c r="E592" s="33" t="s">
        <v>52</v>
      </c>
      <c r="F592" s="91">
        <f>F556</f>
        <v>29.99</v>
      </c>
      <c r="H592" s="25" t="s">
        <v>12</v>
      </c>
      <c r="I592" s="33" t="s">
        <v>52</v>
      </c>
      <c r="J592" s="33" t="s">
        <v>52</v>
      </c>
      <c r="K592" s="57">
        <f>K556</f>
        <v>29.99</v>
      </c>
      <c r="L592" s="57"/>
      <c r="M592" s="57"/>
    </row>
    <row r="593" spans="1:13" ht="25.5">
      <c r="A593" s="124"/>
      <c r="C593" s="25" t="s">
        <v>201</v>
      </c>
      <c r="D593">
        <v>1000</v>
      </c>
      <c r="E593" s="74">
        <f>E557</f>
        <v>4.9189</v>
      </c>
      <c r="F593" s="57">
        <f>D593*E593</f>
        <v>4918.9</v>
      </c>
      <c r="H593" s="25" t="s">
        <v>201</v>
      </c>
      <c r="I593">
        <f>D593</f>
        <v>1000</v>
      </c>
      <c r="J593" s="93">
        <f>J557</f>
        <v>5.533049579480832</v>
      </c>
      <c r="K593" s="57">
        <f>I593*J593</f>
        <v>5533.049579480832</v>
      </c>
      <c r="L593" s="57"/>
      <c r="M593" s="57"/>
    </row>
    <row r="594" spans="1:13" ht="25.5">
      <c r="A594" s="124"/>
      <c r="C594" s="25" t="s">
        <v>196</v>
      </c>
      <c r="D594">
        <f>D593</f>
        <v>1000</v>
      </c>
      <c r="E594" s="74">
        <v>3.91</v>
      </c>
      <c r="F594" s="57">
        <f>D594*E594</f>
        <v>3910</v>
      </c>
      <c r="H594" s="25" t="s">
        <v>196</v>
      </c>
      <c r="I594">
        <f>D594</f>
        <v>1000</v>
      </c>
      <c r="J594" s="93">
        <f>E594</f>
        <v>3.91</v>
      </c>
      <c r="K594" s="57">
        <f>I594*J594</f>
        <v>3910</v>
      </c>
      <c r="L594" s="57"/>
      <c r="M594" s="57"/>
    </row>
    <row r="595" spans="1:13" ht="25.5">
      <c r="A595" s="124"/>
      <c r="C595" s="25" t="s">
        <v>179</v>
      </c>
      <c r="D595" s="115">
        <v>400000</v>
      </c>
      <c r="E595" s="74">
        <v>0.0132</v>
      </c>
      <c r="F595" s="57">
        <f>D595*E595</f>
        <v>5280</v>
      </c>
      <c r="H595" s="25" t="s">
        <v>179</v>
      </c>
      <c r="I595" s="193">
        <f>D595</f>
        <v>400000</v>
      </c>
      <c r="J595" s="93">
        <f>E595</f>
        <v>0.0132</v>
      </c>
      <c r="K595" s="57">
        <f>I595*J595</f>
        <v>5280</v>
      </c>
      <c r="L595" s="57"/>
      <c r="M595" s="57"/>
    </row>
    <row r="596" spans="1:11" ht="25.5">
      <c r="A596" s="124"/>
      <c r="C596" s="25" t="s">
        <v>197</v>
      </c>
      <c r="D596" s="115">
        <v>400000</v>
      </c>
      <c r="E596" s="74">
        <f>E560</f>
        <v>0.055</v>
      </c>
      <c r="F596" s="57">
        <f>D596*E596</f>
        <v>22000</v>
      </c>
      <c r="H596" s="25" t="s">
        <v>197</v>
      </c>
      <c r="I596" s="115">
        <f>D596</f>
        <v>400000</v>
      </c>
      <c r="J596" s="93">
        <f>E596</f>
        <v>0.055</v>
      </c>
      <c r="K596" s="57">
        <f>I596*J596</f>
        <v>22000</v>
      </c>
    </row>
    <row r="597" spans="1:11" ht="12.75">
      <c r="A597" s="124"/>
      <c r="C597" s="6"/>
      <c r="H597" s="6"/>
      <c r="J597" s="93"/>
      <c r="K597" s="57"/>
    </row>
    <row r="598" spans="1:14" ht="12.75">
      <c r="A598" s="124"/>
      <c r="C598" t="s">
        <v>176</v>
      </c>
      <c r="F598" s="94">
        <f>SUM(F592:F596)</f>
        <v>36138.89</v>
      </c>
      <c r="H598" t="s">
        <v>181</v>
      </c>
      <c r="K598" s="94">
        <f>SUM(K592:K596)</f>
        <v>36753.03957948083</v>
      </c>
      <c r="L598" s="57"/>
      <c r="M598" s="57">
        <f>K598-F598</f>
        <v>614.1495794808288</v>
      </c>
      <c r="N598" s="78">
        <f>K598/F598-1</f>
        <v>0.01699414618104833</v>
      </c>
    </row>
    <row r="599" spans="1:14" ht="12.75">
      <c r="A599" s="124"/>
      <c r="F599" s="65"/>
      <c r="K599" s="65"/>
      <c r="L599" s="57"/>
      <c r="M599" s="57"/>
      <c r="N599" s="84"/>
    </row>
    <row r="600" spans="1:13" ht="12.75">
      <c r="A600" s="124"/>
      <c r="C600" s="6"/>
      <c r="E600" s="76"/>
      <c r="F600" s="57"/>
      <c r="H600" s="6"/>
      <c r="J600" s="93"/>
      <c r="K600" s="57"/>
      <c r="L600" s="57"/>
      <c r="M600" s="57"/>
    </row>
    <row r="601" spans="1:13" ht="12.75">
      <c r="A601" s="124"/>
      <c r="F601" s="57"/>
      <c r="J601" s="93"/>
      <c r="K601" s="57"/>
      <c r="L601" s="57"/>
      <c r="M601" s="57"/>
    </row>
    <row r="602" spans="1:14" ht="12.75">
      <c r="A602" s="133" t="s">
        <v>67</v>
      </c>
      <c r="B602" s="4"/>
      <c r="D602" s="80" t="s">
        <v>202</v>
      </c>
      <c r="E602" s="80" t="s">
        <v>43</v>
      </c>
      <c r="F602" s="81" t="s">
        <v>44</v>
      </c>
      <c r="I602" s="80" t="s">
        <v>202</v>
      </c>
      <c r="J602" s="80" t="s">
        <v>43</v>
      </c>
      <c r="K602" s="83" t="s">
        <v>44</v>
      </c>
      <c r="L602" s="4"/>
      <c r="M602" s="4" t="s">
        <v>45</v>
      </c>
      <c r="N602" s="4" t="s">
        <v>45</v>
      </c>
    </row>
    <row r="603" spans="1:14" ht="12.75">
      <c r="A603" s="133" t="s">
        <v>75</v>
      </c>
      <c r="D603" s="82" t="s">
        <v>51</v>
      </c>
      <c r="E603" s="80" t="s">
        <v>203</v>
      </c>
      <c r="F603" s="81" t="s">
        <v>46</v>
      </c>
      <c r="I603" s="80"/>
      <c r="J603" s="80" t="s">
        <v>203</v>
      </c>
      <c r="K603" s="83" t="s">
        <v>46</v>
      </c>
      <c r="L603" s="4"/>
      <c r="M603" s="4" t="s">
        <v>47</v>
      </c>
      <c r="N603" s="80" t="s">
        <v>53</v>
      </c>
    </row>
    <row r="604" spans="1:13" ht="38.25">
      <c r="A604" s="283"/>
      <c r="B604" s="37"/>
      <c r="C604" s="25" t="s">
        <v>12</v>
      </c>
      <c r="D604" s="33" t="s">
        <v>52</v>
      </c>
      <c r="E604" s="33" t="s">
        <v>52</v>
      </c>
      <c r="F604" s="91">
        <f>F556</f>
        <v>29.99</v>
      </c>
      <c r="H604" s="25" t="s">
        <v>12</v>
      </c>
      <c r="I604" s="33" t="s">
        <v>52</v>
      </c>
      <c r="J604" s="33" t="s">
        <v>52</v>
      </c>
      <c r="K604" s="57">
        <f>K556</f>
        <v>29.99</v>
      </c>
      <c r="L604" s="57"/>
      <c r="M604" s="57"/>
    </row>
    <row r="605" spans="1:13" ht="25.5">
      <c r="A605" s="124"/>
      <c r="C605" s="25" t="s">
        <v>201</v>
      </c>
      <c r="D605">
        <v>3000</v>
      </c>
      <c r="E605" s="74">
        <f>E557</f>
        <v>4.9189</v>
      </c>
      <c r="F605" s="57">
        <f>D605*E605</f>
        <v>14756.699999999999</v>
      </c>
      <c r="H605" s="25" t="s">
        <v>201</v>
      </c>
      <c r="I605">
        <f>D605</f>
        <v>3000</v>
      </c>
      <c r="J605" s="93">
        <f>J557</f>
        <v>5.533049579480832</v>
      </c>
      <c r="K605" s="57">
        <f>I605*J605</f>
        <v>16599.148738442498</v>
      </c>
      <c r="L605" s="57"/>
      <c r="M605" s="57"/>
    </row>
    <row r="606" spans="1:13" ht="25.5">
      <c r="A606" s="124"/>
      <c r="C606" s="25" t="s">
        <v>196</v>
      </c>
      <c r="D606">
        <f>D605</f>
        <v>3000</v>
      </c>
      <c r="E606" s="74">
        <v>3.91</v>
      </c>
      <c r="F606" s="57">
        <f>D606*E606</f>
        <v>11730</v>
      </c>
      <c r="H606" s="25" t="s">
        <v>196</v>
      </c>
      <c r="I606">
        <f>D606</f>
        <v>3000</v>
      </c>
      <c r="J606" s="93">
        <f>E606</f>
        <v>3.91</v>
      </c>
      <c r="K606" s="57">
        <f>I606*J606</f>
        <v>11730</v>
      </c>
      <c r="L606" s="57"/>
      <c r="M606" s="57"/>
    </row>
    <row r="607" spans="1:13" ht="25.5">
      <c r="A607" s="124"/>
      <c r="C607" s="25" t="s">
        <v>179</v>
      </c>
      <c r="D607" s="12">
        <v>1000000</v>
      </c>
      <c r="E607" s="74">
        <v>0.0132</v>
      </c>
      <c r="F607" s="57">
        <f>D607*E607</f>
        <v>13200</v>
      </c>
      <c r="H607" s="25" t="s">
        <v>179</v>
      </c>
      <c r="I607" s="193">
        <f>D607</f>
        <v>1000000</v>
      </c>
      <c r="J607" s="93">
        <f>E607</f>
        <v>0.0132</v>
      </c>
      <c r="K607" s="57">
        <f>I607*J607</f>
        <v>13200</v>
      </c>
      <c r="L607" s="57"/>
      <c r="M607" s="57"/>
    </row>
    <row r="608" spans="1:11" ht="25.5">
      <c r="A608" s="124"/>
      <c r="C608" s="25" t="s">
        <v>197</v>
      </c>
      <c r="D608" s="12">
        <v>1000000</v>
      </c>
      <c r="E608" s="74">
        <f>E560</f>
        <v>0.055</v>
      </c>
      <c r="F608" s="57">
        <f>D608*E608</f>
        <v>55000</v>
      </c>
      <c r="H608" s="25" t="s">
        <v>197</v>
      </c>
      <c r="I608" s="115">
        <f>D608</f>
        <v>1000000</v>
      </c>
      <c r="J608" s="93">
        <f>E608</f>
        <v>0.055</v>
      </c>
      <c r="K608" s="57">
        <f>I608*J608</f>
        <v>55000</v>
      </c>
    </row>
    <row r="609" spans="1:11" ht="12.75">
      <c r="A609" s="124"/>
      <c r="C609" s="6"/>
      <c r="H609" s="6"/>
      <c r="J609" s="93"/>
      <c r="K609" s="57"/>
    </row>
    <row r="610" spans="1:14" ht="12.75">
      <c r="A610" s="124"/>
      <c r="C610" t="s">
        <v>176</v>
      </c>
      <c r="F610" s="94">
        <f>SUM(F604:F608)</f>
        <v>94716.69</v>
      </c>
      <c r="H610" t="s">
        <v>181</v>
      </c>
      <c r="K610" s="94">
        <f>SUM(K604:K608)</f>
        <v>96559.1387384425</v>
      </c>
      <c r="L610" s="57"/>
      <c r="M610" s="57">
        <f>K610-F610</f>
        <v>1842.448738442501</v>
      </c>
      <c r="N610" s="78">
        <f>K610/F610-1</f>
        <v>0.019452207825701118</v>
      </c>
    </row>
    <row r="611" spans="1:14" ht="12.75">
      <c r="A611" s="124"/>
      <c r="F611" s="65"/>
      <c r="K611" s="65"/>
      <c r="L611" s="57"/>
      <c r="M611" s="57"/>
      <c r="N611" s="84"/>
    </row>
    <row r="612" spans="1:13" ht="12.75">
      <c r="A612" s="124"/>
      <c r="F612" s="57"/>
      <c r="J612" s="93"/>
      <c r="K612" s="57"/>
      <c r="L612" s="57"/>
      <c r="M612" s="57"/>
    </row>
    <row r="613" spans="1:13" ht="12.75">
      <c r="A613" s="124"/>
      <c r="C613" s="6"/>
      <c r="E613" s="76"/>
      <c r="F613" s="57"/>
      <c r="J613" s="93"/>
      <c r="K613" s="57"/>
      <c r="L613" s="57"/>
      <c r="M613" s="57"/>
    </row>
    <row r="614" spans="1:14" ht="12.75">
      <c r="A614" s="133" t="s">
        <v>67</v>
      </c>
      <c r="B614" s="4"/>
      <c r="D614" s="80" t="s">
        <v>202</v>
      </c>
      <c r="E614" s="80" t="s">
        <v>43</v>
      </c>
      <c r="F614" s="81" t="s">
        <v>44</v>
      </c>
      <c r="I614" s="80" t="s">
        <v>202</v>
      </c>
      <c r="J614" s="80" t="s">
        <v>43</v>
      </c>
      <c r="K614" s="83" t="s">
        <v>44</v>
      </c>
      <c r="L614" s="4"/>
      <c r="M614" s="4" t="s">
        <v>45</v>
      </c>
      <c r="N614" s="4" t="s">
        <v>45</v>
      </c>
    </row>
    <row r="615" spans="1:14" ht="12.75">
      <c r="A615" s="133" t="s">
        <v>76</v>
      </c>
      <c r="D615" s="82" t="s">
        <v>51</v>
      </c>
      <c r="E615" s="80" t="s">
        <v>203</v>
      </c>
      <c r="F615" s="81" t="s">
        <v>46</v>
      </c>
      <c r="I615" s="80"/>
      <c r="J615" s="80" t="s">
        <v>203</v>
      </c>
      <c r="K615" s="83" t="s">
        <v>46</v>
      </c>
      <c r="L615" s="4"/>
      <c r="M615" s="4" t="s">
        <v>47</v>
      </c>
      <c r="N615" s="80" t="s">
        <v>53</v>
      </c>
    </row>
    <row r="616" spans="1:13" ht="38.25">
      <c r="A616" s="283"/>
      <c r="B616" s="37"/>
      <c r="C616" s="25" t="s">
        <v>12</v>
      </c>
      <c r="D616" s="33" t="s">
        <v>52</v>
      </c>
      <c r="E616" s="33" t="s">
        <v>52</v>
      </c>
      <c r="F616" s="91">
        <f>F556</f>
        <v>29.99</v>
      </c>
      <c r="H616" s="25" t="s">
        <v>12</v>
      </c>
      <c r="I616" s="33" t="s">
        <v>52</v>
      </c>
      <c r="J616" s="33" t="s">
        <v>52</v>
      </c>
      <c r="K616" s="57">
        <f>K556</f>
        <v>29.99</v>
      </c>
      <c r="L616" s="57"/>
      <c r="M616" s="57"/>
    </row>
    <row r="617" spans="1:13" ht="25.5">
      <c r="A617" s="124"/>
      <c r="C617" s="25" t="s">
        <v>201</v>
      </c>
      <c r="D617">
        <v>4000</v>
      </c>
      <c r="E617" s="74">
        <f>E557</f>
        <v>4.9189</v>
      </c>
      <c r="F617" s="57">
        <f>D617*E617</f>
        <v>19675.6</v>
      </c>
      <c r="H617" s="25" t="s">
        <v>201</v>
      </c>
      <c r="I617">
        <f>D617</f>
        <v>4000</v>
      </c>
      <c r="J617" s="92">
        <f>J557</f>
        <v>5.533049579480832</v>
      </c>
      <c r="K617" s="57">
        <f>I617*J617</f>
        <v>22132.19831792333</v>
      </c>
      <c r="L617" s="57"/>
      <c r="M617" s="57"/>
    </row>
    <row r="618" spans="1:13" ht="25.5">
      <c r="A618" s="124"/>
      <c r="C618" s="25" t="s">
        <v>196</v>
      </c>
      <c r="D618">
        <f>D617</f>
        <v>4000</v>
      </c>
      <c r="E618" s="74">
        <v>3.91</v>
      </c>
      <c r="F618" s="57">
        <f>D618*E618</f>
        <v>15640</v>
      </c>
      <c r="H618" s="25" t="s">
        <v>196</v>
      </c>
      <c r="I618">
        <f>D618</f>
        <v>4000</v>
      </c>
      <c r="J618" s="93">
        <f>E618</f>
        <v>3.91</v>
      </c>
      <c r="K618" s="57">
        <f>I618*J618</f>
        <v>15640</v>
      </c>
      <c r="L618" s="57"/>
      <c r="M618" s="57"/>
    </row>
    <row r="619" spans="1:13" ht="25.5">
      <c r="A619" s="124"/>
      <c r="C619" s="25" t="s">
        <v>179</v>
      </c>
      <c r="D619" s="12">
        <v>1800000</v>
      </c>
      <c r="E619" s="74">
        <v>0.0132</v>
      </c>
      <c r="F619" s="57">
        <f>D619*E619</f>
        <v>23760</v>
      </c>
      <c r="H619" s="25" t="s">
        <v>179</v>
      </c>
      <c r="I619" s="193">
        <f>D619</f>
        <v>1800000</v>
      </c>
      <c r="J619" s="93">
        <f>E619</f>
        <v>0.0132</v>
      </c>
      <c r="K619" s="57">
        <f>I619*J619</f>
        <v>23760</v>
      </c>
      <c r="L619" s="57"/>
      <c r="M619" s="57"/>
    </row>
    <row r="620" spans="1:11" ht="25.5">
      <c r="A620" s="124"/>
      <c r="C620" s="25" t="s">
        <v>197</v>
      </c>
      <c r="D620" s="12">
        <v>1800000</v>
      </c>
      <c r="E620" s="74">
        <f>E560</f>
        <v>0.055</v>
      </c>
      <c r="F620" s="57">
        <f>D620*E620</f>
        <v>99000</v>
      </c>
      <c r="H620" s="25" t="s">
        <v>197</v>
      </c>
      <c r="I620" s="115">
        <f>D620</f>
        <v>1800000</v>
      </c>
      <c r="J620" s="93">
        <f>E620</f>
        <v>0.055</v>
      </c>
      <c r="K620" s="57">
        <f>I620*J620</f>
        <v>99000</v>
      </c>
    </row>
    <row r="621" spans="1:11" ht="12.75">
      <c r="A621" s="124"/>
      <c r="C621" s="6"/>
      <c r="H621" s="6"/>
      <c r="J621" s="93"/>
      <c r="K621" s="57"/>
    </row>
    <row r="622" spans="1:14" ht="12.75">
      <c r="A622" s="124"/>
      <c r="C622" t="s">
        <v>176</v>
      </c>
      <c r="F622" s="94">
        <f>SUM(F616:F620)</f>
        <v>158105.59</v>
      </c>
      <c r="H622" t="s">
        <v>181</v>
      </c>
      <c r="K622" s="94">
        <f>SUM(K616:K620)</f>
        <v>160562.18831792334</v>
      </c>
      <c r="L622" s="57"/>
      <c r="M622" s="57">
        <f>K622-F622</f>
        <v>2456.5983179233444</v>
      </c>
      <c r="N622" s="78">
        <f>K622/F622-1</f>
        <v>0.015537706907917226</v>
      </c>
    </row>
    <row r="623" spans="1:14" ht="13.5" thickBot="1">
      <c r="A623" s="284"/>
      <c r="B623" s="105"/>
      <c r="C623" s="199"/>
      <c r="D623" s="105"/>
      <c r="E623" s="200"/>
      <c r="F623" s="113"/>
      <c r="G623" s="105"/>
      <c r="H623" s="199"/>
      <c r="I623" s="105"/>
      <c r="J623" s="114"/>
      <c r="K623" s="113"/>
      <c r="L623" s="113"/>
      <c r="M623" s="113"/>
      <c r="N623" s="105"/>
    </row>
    <row r="624" spans="1:13" ht="12.75">
      <c r="A624" s="128"/>
      <c r="B624" s="6"/>
      <c r="C624" s="6"/>
      <c r="E624" s="76"/>
      <c r="F624" s="57"/>
      <c r="J624" s="93"/>
      <c r="K624" s="57"/>
      <c r="L624" s="57"/>
      <c r="M624" s="57"/>
    </row>
    <row r="625" spans="6:13" ht="12.75">
      <c r="F625" s="57"/>
      <c r="J625" s="93"/>
      <c r="K625" s="57"/>
      <c r="L625" s="57"/>
      <c r="M625" s="57"/>
    </row>
  </sheetData>
  <sheetProtection/>
  <mergeCells count="12">
    <mergeCell ref="E21:F21"/>
    <mergeCell ref="E17:F17"/>
    <mergeCell ref="E13:F13"/>
    <mergeCell ref="E14:F14"/>
    <mergeCell ref="E15:F15"/>
    <mergeCell ref="E16:F16"/>
    <mergeCell ref="E404:F404"/>
    <mergeCell ref="E408:F408"/>
    <mergeCell ref="E320:F320"/>
    <mergeCell ref="E321:F321"/>
    <mergeCell ref="E325:F325"/>
    <mergeCell ref="E403:F403"/>
  </mergeCells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54" r:id="rId1"/>
  <headerFooter alignWithMargins="0">
    <oddFooter>&amp;L&amp;9Haldimand County Hydro Inc.
Page &amp;P of &amp;N&amp;R&amp;"Arial,Bold"&amp;F
&amp;A</oddFooter>
  </headerFooter>
  <rowBreaks count="6" manualBreakCount="6">
    <brk id="64" max="15" man="1"/>
    <brk id="126" max="15" man="1"/>
    <brk id="190" max="15" man="1"/>
    <brk id="319" max="15" man="1"/>
    <brk id="451" max="15" man="1"/>
    <brk id="58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2"/>
  <sheetViews>
    <sheetView view="pageBreakPreview" zoomScale="60" zoomScaleNormal="75" zoomScalePageLayoutView="0" workbookViewId="0" topLeftCell="A145">
      <selection activeCell="J36" sqref="J36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174</v>
      </c>
      <c r="B1" s="15"/>
    </row>
    <row r="2" ht="12.75">
      <c r="A2" s="4" t="s">
        <v>189</v>
      </c>
    </row>
    <row r="3" spans="1:8" ht="18">
      <c r="A3" s="99" t="s">
        <v>0</v>
      </c>
      <c r="B3" s="1"/>
      <c r="C3" s="95" t="str">
        <f>'2. 2002 Base Rate Schedule'!B3</f>
        <v>HALDIMAND COUNTY HYDRO INC.</v>
      </c>
      <c r="D3" s="96"/>
      <c r="F3" s="99" t="s">
        <v>1</v>
      </c>
      <c r="H3" s="103" t="str">
        <f>'2. 2002 Base Rate Schedule'!F3</f>
        <v>ED-2002-0539</v>
      </c>
    </row>
    <row r="4" spans="1:8" ht="18">
      <c r="A4" s="99" t="s">
        <v>3</v>
      </c>
      <c r="B4" s="1"/>
      <c r="C4" s="95" t="str">
        <f>'2. 2002 Base Rate Schedule'!B4</f>
        <v>JACQUELINE SCOTT, Finance Manager</v>
      </c>
      <c r="D4" s="15"/>
      <c r="F4" s="99" t="s">
        <v>4</v>
      </c>
      <c r="H4" s="103" t="str">
        <f>'2. 2002 Base Rate Schedule'!F4</f>
        <v>905-765-5344</v>
      </c>
    </row>
    <row r="5" spans="1:4" ht="18">
      <c r="A5" s="28" t="s">
        <v>17</v>
      </c>
      <c r="B5" s="15"/>
      <c r="C5" s="95" t="str">
        <f>'2. 2002 Base Rate Schedule'!B5</f>
        <v>jscott@hchydro.ca</v>
      </c>
      <c r="D5" s="15"/>
    </row>
    <row r="6" spans="1:4" ht="18">
      <c r="A6" s="99" t="s">
        <v>2</v>
      </c>
      <c r="B6" s="1"/>
      <c r="C6" s="97" t="str">
        <f>'2. 2002 Base Rate Schedule'!B6</f>
        <v>003a</v>
      </c>
      <c r="D6" s="15"/>
    </row>
    <row r="7" spans="1:4" ht="18">
      <c r="A7" s="28" t="s">
        <v>18</v>
      </c>
      <c r="B7" s="15"/>
      <c r="C7" s="98">
        <f>'2. 2002 Base Rate Schedule'!B7</f>
        <v>38078</v>
      </c>
      <c r="D7" s="15"/>
    </row>
    <row r="8" ht="18">
      <c r="D8" s="15"/>
    </row>
    <row r="9" ht="14.25">
      <c r="A9" s="111" t="s">
        <v>175</v>
      </c>
    </row>
    <row r="10" ht="14.25">
      <c r="A10" s="111" t="s">
        <v>184</v>
      </c>
    </row>
    <row r="11" ht="14.25">
      <c r="A11" s="111"/>
    </row>
    <row r="12" ht="13.5" customHeight="1">
      <c r="A12" s="111"/>
    </row>
    <row r="13" spans="1:11" ht="16.5" customHeight="1">
      <c r="A13" s="71"/>
      <c r="B13" s="71"/>
      <c r="E13" s="294"/>
      <c r="F13" s="294"/>
      <c r="K13" s="72"/>
    </row>
    <row r="14" spans="1:11" ht="15.75" customHeight="1">
      <c r="A14" s="111" t="s">
        <v>266</v>
      </c>
      <c r="B14" s="73"/>
      <c r="E14" s="294"/>
      <c r="F14" s="294"/>
      <c r="K14" s="72"/>
    </row>
    <row r="15" spans="5:11" ht="15.75" customHeight="1">
      <c r="E15" s="294"/>
      <c r="F15" s="294"/>
      <c r="K15" s="72"/>
    </row>
    <row r="16" spans="1:11" ht="18">
      <c r="A16" s="88" t="s">
        <v>23</v>
      </c>
      <c r="B16" s="28"/>
      <c r="D16" s="37"/>
      <c r="E16" s="294"/>
      <c r="F16" s="294"/>
      <c r="K16" s="72"/>
    </row>
    <row r="17" spans="1:11" ht="18">
      <c r="A17" s="88"/>
      <c r="B17" s="28"/>
      <c r="D17" s="37"/>
      <c r="E17" s="294"/>
      <c r="F17" s="294"/>
      <c r="K17" s="72"/>
    </row>
    <row r="18" spans="1:11" ht="18">
      <c r="A18" s="88"/>
      <c r="B18" s="28"/>
      <c r="D18" s="37"/>
      <c r="E18" s="122"/>
      <c r="F18" s="122"/>
      <c r="K18" s="72"/>
    </row>
    <row r="19" spans="1:11" ht="15.75">
      <c r="A19" s="111" t="s">
        <v>182</v>
      </c>
      <c r="B19" s="28"/>
      <c r="D19" s="37"/>
      <c r="E19" s="122"/>
      <c r="F19" s="122"/>
      <c r="K19" s="72"/>
    </row>
    <row r="20" spans="1:11" ht="15.75">
      <c r="A20" s="111" t="s">
        <v>191</v>
      </c>
      <c r="D20" s="37"/>
      <c r="E20" s="122"/>
      <c r="F20" s="122"/>
      <c r="K20" s="72"/>
    </row>
    <row r="21" spans="1:11" ht="15.75" customHeight="1">
      <c r="A21" s="111" t="s">
        <v>192</v>
      </c>
      <c r="E21" s="294"/>
      <c r="F21" s="294"/>
      <c r="K21" s="72"/>
    </row>
    <row r="22" spans="1:11" ht="15.75" customHeight="1">
      <c r="A22" s="111"/>
      <c r="E22" s="122"/>
      <c r="F22" s="122"/>
      <c r="K22" s="72"/>
    </row>
    <row r="23" spans="1:15" ht="15">
      <c r="A23" t="s">
        <v>42</v>
      </c>
      <c r="C23" s="85" t="s">
        <v>176</v>
      </c>
      <c r="D23" s="43"/>
      <c r="E23" s="43"/>
      <c r="F23" s="43"/>
      <c r="H23" s="85" t="s">
        <v>183</v>
      </c>
      <c r="I23" s="43"/>
      <c r="J23" s="43"/>
      <c r="K23" s="79"/>
      <c r="L23" s="43"/>
      <c r="M23" s="43"/>
      <c r="N23" s="43"/>
      <c r="O23" s="37"/>
    </row>
    <row r="24" spans="6:11" ht="12.75">
      <c r="F24" s="72"/>
      <c r="K24" s="72"/>
    </row>
    <row r="25" spans="1:14" ht="15">
      <c r="A25" s="87" t="s">
        <v>48</v>
      </c>
      <c r="B25" s="4"/>
      <c r="D25" s="80" t="s">
        <v>20</v>
      </c>
      <c r="E25" s="80" t="s">
        <v>43</v>
      </c>
      <c r="F25" s="81" t="s">
        <v>44</v>
      </c>
      <c r="I25" s="80" t="s">
        <v>20</v>
      </c>
      <c r="J25" s="80" t="s">
        <v>43</v>
      </c>
      <c r="K25" s="83" t="s">
        <v>44</v>
      </c>
      <c r="L25" s="4"/>
      <c r="M25" s="4" t="s">
        <v>45</v>
      </c>
      <c r="N25" s="4" t="s">
        <v>45</v>
      </c>
    </row>
    <row r="26" spans="1:14" ht="12.75">
      <c r="A26" s="4" t="s">
        <v>61</v>
      </c>
      <c r="D26" s="82" t="s">
        <v>51</v>
      </c>
      <c r="E26" s="80" t="s">
        <v>77</v>
      </c>
      <c r="F26" s="81" t="s">
        <v>46</v>
      </c>
      <c r="I26" s="80"/>
      <c r="J26" s="80" t="s">
        <v>77</v>
      </c>
      <c r="K26" s="83" t="s">
        <v>46</v>
      </c>
      <c r="L26" s="4"/>
      <c r="M26" s="4" t="s">
        <v>47</v>
      </c>
      <c r="N26" s="80" t="s">
        <v>53</v>
      </c>
    </row>
    <row r="27" spans="1:13" ht="38.25">
      <c r="A27" s="86"/>
      <c r="B27" s="37"/>
      <c r="C27" s="25" t="s">
        <v>12</v>
      </c>
      <c r="D27" s="33" t="s">
        <v>52</v>
      </c>
      <c r="E27" s="33" t="s">
        <v>52</v>
      </c>
      <c r="F27" s="189">
        <f>'11.Bill Impact (no commod. in.)'!F27</f>
        <v>11.66</v>
      </c>
      <c r="H27" s="25" t="s">
        <v>12</v>
      </c>
      <c r="I27" s="33" t="s">
        <v>52</v>
      </c>
      <c r="J27" s="33" t="s">
        <v>52</v>
      </c>
      <c r="K27" s="57">
        <f>'10. 2004 Rate Schedule '!F10</f>
        <v>11.66</v>
      </c>
      <c r="L27" s="57"/>
      <c r="M27" s="57"/>
    </row>
    <row r="28" spans="3:13" ht="25.5">
      <c r="C28" s="25" t="s">
        <v>178</v>
      </c>
      <c r="D28">
        <v>100</v>
      </c>
      <c r="E28" s="190">
        <f>'11.Bill Impact (no commod. in.)'!E28</f>
        <v>0.0178</v>
      </c>
      <c r="F28" s="57">
        <f>D28*E28</f>
        <v>1.78</v>
      </c>
      <c r="H28" s="25" t="s">
        <v>178</v>
      </c>
      <c r="I28">
        <f>D28</f>
        <v>100</v>
      </c>
      <c r="J28" s="93">
        <f>'10. 2004 Rate Schedule '!F11</f>
        <v>0.017263267453483316</v>
      </c>
      <c r="K28" s="57">
        <f>I28*J28</f>
        <v>1.7263267453483315</v>
      </c>
      <c r="L28" s="57"/>
      <c r="M28" s="57"/>
    </row>
    <row r="29" spans="3:13" ht="27" customHeight="1">
      <c r="C29" s="25" t="s">
        <v>179</v>
      </c>
      <c r="D29">
        <v>100</v>
      </c>
      <c r="E29" s="191">
        <v>0.0239</v>
      </c>
      <c r="F29" s="57">
        <f>D29*E29</f>
        <v>2.39</v>
      </c>
      <c r="H29" s="25" t="s">
        <v>179</v>
      </c>
      <c r="I29">
        <v>100</v>
      </c>
      <c r="J29" s="93">
        <f>E29</f>
        <v>0.0239</v>
      </c>
      <c r="K29" s="57">
        <f>I29*J29</f>
        <v>2.39</v>
      </c>
      <c r="L29" s="57"/>
      <c r="M29" s="57"/>
    </row>
    <row r="30" spans="3:13" ht="25.5" customHeight="1">
      <c r="C30" s="25" t="s">
        <v>185</v>
      </c>
      <c r="D30">
        <v>100</v>
      </c>
      <c r="E30" s="74">
        <v>0.043</v>
      </c>
      <c r="F30" s="57">
        <f>D30*E30</f>
        <v>4.3</v>
      </c>
      <c r="H30" s="25" t="s">
        <v>185</v>
      </c>
      <c r="I30">
        <f>D30</f>
        <v>100</v>
      </c>
      <c r="J30" s="93">
        <v>0.047</v>
      </c>
      <c r="K30" s="57">
        <f>I30*J30</f>
        <v>4.7</v>
      </c>
      <c r="L30" s="57"/>
      <c r="M30" s="57"/>
    </row>
    <row r="31" spans="3:10" ht="12.75">
      <c r="C31" s="6"/>
      <c r="H31" s="6"/>
      <c r="J31" s="93"/>
    </row>
    <row r="32" spans="3:14" ht="12.75">
      <c r="C32" t="s">
        <v>176</v>
      </c>
      <c r="F32" s="94">
        <f>SUM(F27:F30)</f>
        <v>20.13</v>
      </c>
      <c r="H32" t="s">
        <v>181</v>
      </c>
      <c r="K32" s="94">
        <f>SUM(K27:K30)</f>
        <v>20.47632674534833</v>
      </c>
      <c r="L32" s="57"/>
      <c r="M32" s="57">
        <f>K32-F32</f>
        <v>0.34632674534833185</v>
      </c>
      <c r="N32" s="78">
        <f>K32/F32-1</f>
        <v>0.017204507965639992</v>
      </c>
    </row>
    <row r="33" ht="12.75">
      <c r="K33" s="72"/>
    </row>
    <row r="34" spans="6:11" ht="12.75">
      <c r="F34" s="72"/>
      <c r="K34" s="72"/>
    </row>
    <row r="35" spans="1:14" ht="15">
      <c r="A35" s="87" t="s">
        <v>59</v>
      </c>
      <c r="B35" s="4"/>
      <c r="D35" s="80" t="s">
        <v>20</v>
      </c>
      <c r="E35" s="80" t="s">
        <v>43</v>
      </c>
      <c r="F35" s="81" t="s">
        <v>44</v>
      </c>
      <c r="I35" s="80" t="s">
        <v>20</v>
      </c>
      <c r="J35" s="80" t="s">
        <v>43</v>
      </c>
      <c r="K35" s="83" t="s">
        <v>44</v>
      </c>
      <c r="L35" s="4"/>
      <c r="M35" s="4" t="s">
        <v>45</v>
      </c>
      <c r="N35" s="4" t="s">
        <v>45</v>
      </c>
    </row>
    <row r="36" spans="1:14" ht="12.75">
      <c r="A36" s="4" t="s">
        <v>60</v>
      </c>
      <c r="D36" s="82" t="s">
        <v>51</v>
      </c>
      <c r="E36" s="80" t="s">
        <v>77</v>
      </c>
      <c r="F36" s="81" t="s">
        <v>46</v>
      </c>
      <c r="I36" s="80"/>
      <c r="J36" s="80" t="s">
        <v>77</v>
      </c>
      <c r="K36" s="83" t="s">
        <v>46</v>
      </c>
      <c r="L36" s="4"/>
      <c r="M36" s="4" t="s">
        <v>47</v>
      </c>
      <c r="N36" s="80" t="s">
        <v>53</v>
      </c>
    </row>
    <row r="37" spans="1:13" ht="38.25">
      <c r="A37" s="86"/>
      <c r="B37" s="37"/>
      <c r="C37" s="25" t="s">
        <v>12</v>
      </c>
      <c r="D37" s="33" t="s">
        <v>52</v>
      </c>
      <c r="E37" s="33" t="s">
        <v>52</v>
      </c>
      <c r="F37" s="91">
        <f>F27</f>
        <v>11.66</v>
      </c>
      <c r="H37" s="25" t="s">
        <v>12</v>
      </c>
      <c r="I37" s="33" t="s">
        <v>52</v>
      </c>
      <c r="J37" s="33" t="s">
        <v>52</v>
      </c>
      <c r="K37" s="57">
        <f>K27</f>
        <v>11.66</v>
      </c>
      <c r="L37" s="57"/>
      <c r="M37" s="57"/>
    </row>
    <row r="38" spans="3:13" ht="25.5">
      <c r="C38" s="25" t="s">
        <v>178</v>
      </c>
      <c r="D38">
        <v>250</v>
      </c>
      <c r="E38" s="74">
        <f>E28</f>
        <v>0.0178</v>
      </c>
      <c r="F38" s="57">
        <f>D38*E38</f>
        <v>4.45</v>
      </c>
      <c r="H38" s="25" t="s">
        <v>178</v>
      </c>
      <c r="I38">
        <f>D38</f>
        <v>250</v>
      </c>
      <c r="J38" s="93">
        <f>J28</f>
        <v>0.017263267453483316</v>
      </c>
      <c r="K38" s="57">
        <f>I38*J38</f>
        <v>4.315816863370829</v>
      </c>
      <c r="L38" s="57"/>
      <c r="M38" s="57"/>
    </row>
    <row r="39" spans="3:13" ht="24.75" customHeight="1">
      <c r="C39" s="25" t="s">
        <v>179</v>
      </c>
      <c r="D39">
        <v>250</v>
      </c>
      <c r="E39" s="74">
        <f>E29</f>
        <v>0.0239</v>
      </c>
      <c r="F39" s="57">
        <f>D39*E39</f>
        <v>5.9750000000000005</v>
      </c>
      <c r="H39" s="25" t="s">
        <v>179</v>
      </c>
      <c r="I39">
        <v>250</v>
      </c>
      <c r="J39" s="93">
        <f>E39</f>
        <v>0.0239</v>
      </c>
      <c r="K39" s="57">
        <f>I39*J39</f>
        <v>5.9750000000000005</v>
      </c>
      <c r="L39" s="57"/>
      <c r="M39" s="57"/>
    </row>
    <row r="40" spans="3:13" ht="27" customHeight="1">
      <c r="C40" s="25" t="s">
        <v>185</v>
      </c>
      <c r="D40">
        <v>250</v>
      </c>
      <c r="E40" s="74">
        <f>E30</f>
        <v>0.043</v>
      </c>
      <c r="F40" s="57">
        <f>D40*E40</f>
        <v>10.75</v>
      </c>
      <c r="H40" s="25" t="s">
        <v>185</v>
      </c>
      <c r="I40">
        <f>D40</f>
        <v>250</v>
      </c>
      <c r="J40" s="93">
        <f>J30</f>
        <v>0.047</v>
      </c>
      <c r="K40" s="57">
        <f>I40*J40</f>
        <v>11.75</v>
      </c>
      <c r="L40" s="57"/>
      <c r="M40" s="57"/>
    </row>
    <row r="41" spans="3:10" ht="12.75">
      <c r="C41" s="6"/>
      <c r="H41" s="6"/>
      <c r="J41" s="93"/>
    </row>
    <row r="42" spans="3:14" ht="12.75">
      <c r="C42" t="s">
        <v>176</v>
      </c>
      <c r="F42" s="94">
        <f>SUM(F37:F40)</f>
        <v>32.835</v>
      </c>
      <c r="H42" t="s">
        <v>181</v>
      </c>
      <c r="K42" s="94">
        <f>SUM(K37:K40)</f>
        <v>33.70081686337083</v>
      </c>
      <c r="L42" s="57"/>
      <c r="M42" s="57">
        <f>K42-F42</f>
        <v>0.8658168633708314</v>
      </c>
      <c r="N42" s="78">
        <f>K42/F42-1</f>
        <v>0.02636871823879483</v>
      </c>
    </row>
    <row r="43" spans="6:14" ht="12.75">
      <c r="F43" s="65"/>
      <c r="K43" s="65"/>
      <c r="L43" s="57"/>
      <c r="M43" s="57"/>
      <c r="N43" s="84"/>
    </row>
    <row r="44" ht="12.75">
      <c r="K44" s="72"/>
    </row>
    <row r="45" spans="1:14" ht="15">
      <c r="A45" s="87" t="s">
        <v>59</v>
      </c>
      <c r="B45" s="4"/>
      <c r="D45" s="80" t="s">
        <v>20</v>
      </c>
      <c r="E45" s="80" t="s">
        <v>43</v>
      </c>
      <c r="F45" s="81" t="s">
        <v>44</v>
      </c>
      <c r="I45" s="80" t="s">
        <v>20</v>
      </c>
      <c r="J45" s="80" t="s">
        <v>43</v>
      </c>
      <c r="K45" s="83" t="s">
        <v>44</v>
      </c>
      <c r="L45" s="4"/>
      <c r="M45" s="4" t="s">
        <v>45</v>
      </c>
      <c r="N45" s="4" t="s">
        <v>45</v>
      </c>
    </row>
    <row r="46" spans="1:14" ht="12.75">
      <c r="A46" s="4" t="s">
        <v>62</v>
      </c>
      <c r="D46" s="82" t="s">
        <v>51</v>
      </c>
      <c r="E46" s="80" t="s">
        <v>77</v>
      </c>
      <c r="F46" s="81" t="s">
        <v>46</v>
      </c>
      <c r="I46" s="80"/>
      <c r="J46" s="80" t="s">
        <v>77</v>
      </c>
      <c r="K46" s="83" t="s">
        <v>46</v>
      </c>
      <c r="L46" s="4"/>
      <c r="M46" s="4" t="s">
        <v>47</v>
      </c>
      <c r="N46" s="80" t="s">
        <v>53</v>
      </c>
    </row>
    <row r="47" spans="1:13" ht="38.25">
      <c r="A47" s="86"/>
      <c r="B47" s="37"/>
      <c r="C47" s="25" t="s">
        <v>12</v>
      </c>
      <c r="D47" s="33" t="s">
        <v>52</v>
      </c>
      <c r="E47" s="33" t="s">
        <v>52</v>
      </c>
      <c r="F47" s="91">
        <f>F27</f>
        <v>11.66</v>
      </c>
      <c r="H47" s="25" t="s">
        <v>12</v>
      </c>
      <c r="I47" s="33" t="s">
        <v>52</v>
      </c>
      <c r="J47" s="33" t="s">
        <v>52</v>
      </c>
      <c r="K47" s="57">
        <f>K27</f>
        <v>11.66</v>
      </c>
      <c r="L47" s="57"/>
      <c r="M47" s="57"/>
    </row>
    <row r="48" spans="3:13" ht="25.5">
      <c r="C48" s="25" t="s">
        <v>178</v>
      </c>
      <c r="D48">
        <v>500</v>
      </c>
      <c r="E48" s="74">
        <f>E28</f>
        <v>0.0178</v>
      </c>
      <c r="F48" s="57">
        <f>D48*E48</f>
        <v>8.9</v>
      </c>
      <c r="H48" s="25" t="s">
        <v>178</v>
      </c>
      <c r="I48">
        <f>D48</f>
        <v>500</v>
      </c>
      <c r="J48" s="93">
        <f>J28</f>
        <v>0.017263267453483316</v>
      </c>
      <c r="K48" s="57">
        <f>I48*J48</f>
        <v>8.631633726741658</v>
      </c>
      <c r="L48" s="57"/>
      <c r="M48" s="57"/>
    </row>
    <row r="49" spans="3:13" ht="25.5" customHeight="1">
      <c r="C49" s="25" t="s">
        <v>179</v>
      </c>
      <c r="D49">
        <v>500</v>
      </c>
      <c r="E49" s="74">
        <f>E29</f>
        <v>0.0239</v>
      </c>
      <c r="F49" s="57">
        <f>D49*E49</f>
        <v>11.950000000000001</v>
      </c>
      <c r="H49" s="25" t="s">
        <v>179</v>
      </c>
      <c r="I49">
        <v>500</v>
      </c>
      <c r="J49" s="93">
        <f>E49</f>
        <v>0.0239</v>
      </c>
      <c r="K49" s="57">
        <f>I49*J49</f>
        <v>11.950000000000001</v>
      </c>
      <c r="L49" s="57"/>
      <c r="M49" s="57"/>
    </row>
    <row r="50" spans="3:13" ht="25.5" customHeight="1">
      <c r="C50" s="25" t="s">
        <v>185</v>
      </c>
      <c r="D50">
        <f>D48</f>
        <v>500</v>
      </c>
      <c r="E50" s="74">
        <f>E30</f>
        <v>0.043</v>
      </c>
      <c r="F50" s="57">
        <f>D50*E50</f>
        <v>21.5</v>
      </c>
      <c r="H50" s="25" t="s">
        <v>185</v>
      </c>
      <c r="I50">
        <f>D50</f>
        <v>500</v>
      </c>
      <c r="J50" s="93">
        <f>J30</f>
        <v>0.047</v>
      </c>
      <c r="K50" s="57">
        <f>I50*J50</f>
        <v>23.5</v>
      </c>
      <c r="L50" s="57"/>
      <c r="M50" s="57"/>
    </row>
    <row r="51" spans="3:10" ht="12.75">
      <c r="C51" s="6"/>
      <c r="H51" s="6"/>
      <c r="J51" s="93"/>
    </row>
    <row r="52" spans="3:14" ht="12.75">
      <c r="C52" t="s">
        <v>176</v>
      </c>
      <c r="F52" s="94">
        <f>SUM(F47:F50)</f>
        <v>54.010000000000005</v>
      </c>
      <c r="H52" t="s">
        <v>181</v>
      </c>
      <c r="K52" s="94">
        <f>SUM(K47:K50)</f>
        <v>55.74163372674166</v>
      </c>
      <c r="L52" s="57"/>
      <c r="M52" s="57">
        <f>K52-F52</f>
        <v>1.7316337267416557</v>
      </c>
      <c r="N52" s="78">
        <f>K52/F52-1</f>
        <v>0.03206135394818843</v>
      </c>
    </row>
    <row r="53" spans="6:14" ht="12.75">
      <c r="F53" s="65"/>
      <c r="K53" s="65"/>
      <c r="L53" s="57"/>
      <c r="M53" s="57"/>
      <c r="N53" s="84"/>
    </row>
    <row r="54" spans="6:13" ht="12.75">
      <c r="F54" s="57"/>
      <c r="J54" s="93"/>
      <c r="K54" s="57"/>
      <c r="L54" s="57"/>
      <c r="M54" s="57"/>
    </row>
    <row r="55" spans="1:14" ht="15">
      <c r="A55" s="87" t="s">
        <v>59</v>
      </c>
      <c r="B55" s="4"/>
      <c r="D55" s="80" t="s">
        <v>20</v>
      </c>
      <c r="E55" s="80" t="s">
        <v>43</v>
      </c>
      <c r="F55" s="81" t="s">
        <v>44</v>
      </c>
      <c r="I55" s="80" t="s">
        <v>20</v>
      </c>
      <c r="J55" s="80" t="s">
        <v>43</v>
      </c>
      <c r="K55" s="83" t="s">
        <v>44</v>
      </c>
      <c r="L55" s="4"/>
      <c r="M55" s="4" t="s">
        <v>45</v>
      </c>
      <c r="N55" s="4" t="s">
        <v>45</v>
      </c>
    </row>
    <row r="56" spans="1:14" ht="12.75">
      <c r="A56" s="4" t="s">
        <v>63</v>
      </c>
      <c r="D56" s="82" t="s">
        <v>51</v>
      </c>
      <c r="E56" s="80" t="s">
        <v>77</v>
      </c>
      <c r="F56" s="81" t="s">
        <v>46</v>
      </c>
      <c r="I56" s="80"/>
      <c r="J56" s="80" t="s">
        <v>77</v>
      </c>
      <c r="K56" s="83" t="s">
        <v>46</v>
      </c>
      <c r="L56" s="4"/>
      <c r="M56" s="4" t="s">
        <v>47</v>
      </c>
      <c r="N56" s="80" t="s">
        <v>53</v>
      </c>
    </row>
    <row r="57" spans="1:13" ht="38.25">
      <c r="A57" s="86"/>
      <c r="B57" s="37"/>
      <c r="C57" s="25" t="s">
        <v>12</v>
      </c>
      <c r="D57" s="33" t="s">
        <v>52</v>
      </c>
      <c r="E57" s="33" t="s">
        <v>52</v>
      </c>
      <c r="F57" s="91">
        <f>F27</f>
        <v>11.66</v>
      </c>
      <c r="H57" s="25" t="s">
        <v>12</v>
      </c>
      <c r="I57" s="33" t="s">
        <v>52</v>
      </c>
      <c r="J57" s="33" t="s">
        <v>52</v>
      </c>
      <c r="K57" s="57">
        <f>K27</f>
        <v>11.66</v>
      </c>
      <c r="L57" s="57"/>
      <c r="M57" s="57"/>
    </row>
    <row r="58" spans="3:13" ht="25.5">
      <c r="C58" s="25" t="s">
        <v>178</v>
      </c>
      <c r="D58">
        <v>750</v>
      </c>
      <c r="E58" s="74">
        <f>E28</f>
        <v>0.0178</v>
      </c>
      <c r="F58" s="57">
        <f>D58*E58</f>
        <v>13.35</v>
      </c>
      <c r="H58" s="25" t="s">
        <v>178</v>
      </c>
      <c r="I58">
        <f>D58</f>
        <v>750</v>
      </c>
      <c r="J58" s="93">
        <f>J28</f>
        <v>0.017263267453483316</v>
      </c>
      <c r="K58" s="57">
        <f>I58*J58</f>
        <v>12.947450590112487</v>
      </c>
      <c r="L58" s="57"/>
      <c r="M58" s="57"/>
    </row>
    <row r="59" spans="3:13" ht="26.25" customHeight="1">
      <c r="C59" s="25" t="s">
        <v>179</v>
      </c>
      <c r="D59">
        <v>750</v>
      </c>
      <c r="E59" s="74">
        <f>E29</f>
        <v>0.0239</v>
      </c>
      <c r="F59" s="57">
        <f>D59*E59</f>
        <v>17.925</v>
      </c>
      <c r="H59" s="25" t="s">
        <v>179</v>
      </c>
      <c r="I59">
        <v>750</v>
      </c>
      <c r="J59" s="93">
        <f>E59</f>
        <v>0.0239</v>
      </c>
      <c r="K59" s="57">
        <f>I59*J59</f>
        <v>17.925</v>
      </c>
      <c r="L59" s="57"/>
      <c r="M59" s="57"/>
    </row>
    <row r="60" spans="3:13" ht="26.25" customHeight="1">
      <c r="C60" s="25" t="s">
        <v>185</v>
      </c>
      <c r="D60">
        <f>D58</f>
        <v>750</v>
      </c>
      <c r="E60" s="74">
        <f>E30</f>
        <v>0.043</v>
      </c>
      <c r="F60" s="57">
        <f>D60*E60</f>
        <v>32.25</v>
      </c>
      <c r="H60" s="25" t="s">
        <v>185</v>
      </c>
      <c r="I60">
        <f>D60</f>
        <v>750</v>
      </c>
      <c r="J60" s="93">
        <f>J30</f>
        <v>0.047</v>
      </c>
      <c r="K60" s="57">
        <f>I60*J60</f>
        <v>35.25</v>
      </c>
      <c r="L60" s="57"/>
      <c r="M60" s="57"/>
    </row>
    <row r="61" spans="3:10" ht="12.75">
      <c r="C61" s="6"/>
      <c r="H61" s="6"/>
      <c r="J61" s="93"/>
    </row>
    <row r="62" spans="3:14" ht="12.75">
      <c r="C62" t="s">
        <v>176</v>
      </c>
      <c r="F62" s="94">
        <f>SUM(F57:F60)</f>
        <v>75.185</v>
      </c>
      <c r="H62" t="s">
        <v>181</v>
      </c>
      <c r="K62" s="94">
        <f>SUM(K57:K60)</f>
        <v>77.78245059011249</v>
      </c>
      <c r="L62" s="57"/>
      <c r="M62" s="57">
        <f>K62-F62</f>
        <v>2.597450590112487</v>
      </c>
      <c r="N62" s="78">
        <f>K62/F62-1</f>
        <v>0.0345474574730662</v>
      </c>
    </row>
    <row r="63" spans="6:14" ht="12.75">
      <c r="F63" s="65"/>
      <c r="K63" s="65"/>
      <c r="L63" s="57"/>
      <c r="M63" s="57"/>
      <c r="N63" s="84"/>
    </row>
    <row r="64" spans="6:13" ht="12.75">
      <c r="F64" s="57"/>
      <c r="J64" s="93"/>
      <c r="K64" s="57"/>
      <c r="L64" s="57"/>
      <c r="M64" s="57"/>
    </row>
    <row r="65" spans="1:14" ht="15">
      <c r="A65" s="87" t="s">
        <v>59</v>
      </c>
      <c r="B65" s="4"/>
      <c r="D65" s="80" t="s">
        <v>20</v>
      </c>
      <c r="E65" s="80" t="s">
        <v>43</v>
      </c>
      <c r="F65" s="81" t="s">
        <v>44</v>
      </c>
      <c r="I65" s="80" t="s">
        <v>20</v>
      </c>
      <c r="J65" s="80" t="s">
        <v>43</v>
      </c>
      <c r="K65" s="83" t="s">
        <v>44</v>
      </c>
      <c r="L65" s="4"/>
      <c r="M65" s="4" t="s">
        <v>45</v>
      </c>
      <c r="N65" s="4" t="s">
        <v>45</v>
      </c>
    </row>
    <row r="66" spans="1:14" ht="12.75">
      <c r="A66" s="4" t="s">
        <v>64</v>
      </c>
      <c r="D66" s="82" t="s">
        <v>51</v>
      </c>
      <c r="E66" s="80" t="s">
        <v>77</v>
      </c>
      <c r="F66" s="81" t="s">
        <v>46</v>
      </c>
      <c r="I66" s="80"/>
      <c r="J66" s="80" t="s">
        <v>77</v>
      </c>
      <c r="K66" s="83" t="s">
        <v>46</v>
      </c>
      <c r="L66" s="4"/>
      <c r="M66" s="4" t="s">
        <v>47</v>
      </c>
      <c r="N66" s="80" t="s">
        <v>53</v>
      </c>
    </row>
    <row r="67" spans="1:13" ht="38.25">
      <c r="A67" s="86"/>
      <c r="B67" s="37"/>
      <c r="C67" s="25" t="s">
        <v>12</v>
      </c>
      <c r="D67" s="33" t="s">
        <v>52</v>
      </c>
      <c r="E67" s="33" t="s">
        <v>52</v>
      </c>
      <c r="F67" s="91">
        <f>F27</f>
        <v>11.66</v>
      </c>
      <c r="H67" s="25" t="s">
        <v>12</v>
      </c>
      <c r="I67" s="33" t="s">
        <v>52</v>
      </c>
      <c r="J67" s="33" t="s">
        <v>52</v>
      </c>
      <c r="K67" s="57">
        <f>K27</f>
        <v>11.66</v>
      </c>
      <c r="L67" s="57"/>
      <c r="M67" s="57"/>
    </row>
    <row r="68" spans="3:13" ht="25.5">
      <c r="C68" s="25" t="s">
        <v>178</v>
      </c>
      <c r="D68">
        <v>1000</v>
      </c>
      <c r="E68" s="74">
        <f>E28</f>
        <v>0.0178</v>
      </c>
      <c r="F68" s="57">
        <f>D68*E68</f>
        <v>17.8</v>
      </c>
      <c r="H68" s="25" t="s">
        <v>178</v>
      </c>
      <c r="I68">
        <f>D68</f>
        <v>1000</v>
      </c>
      <c r="J68" s="93">
        <f>J28</f>
        <v>0.017263267453483316</v>
      </c>
      <c r="K68" s="57">
        <f>I68*J68</f>
        <v>17.263267453483316</v>
      </c>
      <c r="L68" s="57"/>
      <c r="M68" s="57"/>
    </row>
    <row r="69" spans="3:13" ht="25.5" customHeight="1">
      <c r="C69" s="25" t="s">
        <v>179</v>
      </c>
      <c r="D69">
        <v>1000</v>
      </c>
      <c r="E69" s="74">
        <f>E29</f>
        <v>0.0239</v>
      </c>
      <c r="F69" s="57">
        <f>D69*E69</f>
        <v>23.900000000000002</v>
      </c>
      <c r="H69" s="25" t="s">
        <v>179</v>
      </c>
      <c r="I69">
        <v>1000</v>
      </c>
      <c r="J69" s="92">
        <f>E69</f>
        <v>0.0239</v>
      </c>
      <c r="K69" s="57">
        <f>I69*J69</f>
        <v>23.900000000000002</v>
      </c>
      <c r="L69" s="57"/>
      <c r="M69" s="57"/>
    </row>
    <row r="70" spans="3:13" ht="26.25" customHeight="1">
      <c r="C70" s="25" t="s">
        <v>185</v>
      </c>
      <c r="D70">
        <f>D68</f>
        <v>1000</v>
      </c>
      <c r="E70" s="74">
        <f>E30</f>
        <v>0.043</v>
      </c>
      <c r="F70" s="57">
        <f>D70*E70</f>
        <v>43</v>
      </c>
      <c r="H70" s="25" t="s">
        <v>185</v>
      </c>
      <c r="I70">
        <v>750</v>
      </c>
      <c r="J70" s="93">
        <f>J30</f>
        <v>0.047</v>
      </c>
      <c r="K70" s="57">
        <f>I70*J70</f>
        <v>35.25</v>
      </c>
      <c r="L70" s="57"/>
      <c r="M70" s="57"/>
    </row>
    <row r="71" spans="3:11" ht="26.25" customHeight="1">
      <c r="C71" s="6"/>
      <c r="H71" s="25" t="s">
        <v>185</v>
      </c>
      <c r="I71">
        <v>250</v>
      </c>
      <c r="J71" s="93">
        <v>0.055</v>
      </c>
      <c r="K71" s="57">
        <f>I71*J71</f>
        <v>13.75</v>
      </c>
    </row>
    <row r="72" spans="3:11" ht="11.25" customHeight="1">
      <c r="C72" s="6"/>
      <c r="H72" s="25"/>
      <c r="J72" s="93"/>
      <c r="K72" s="57"/>
    </row>
    <row r="73" spans="3:14" ht="12.75">
      <c r="C73" t="s">
        <v>176</v>
      </c>
      <c r="F73" s="94">
        <f>SUM(F67:F70)</f>
        <v>96.36</v>
      </c>
      <c r="H73" t="s">
        <v>181</v>
      </c>
      <c r="K73" s="94">
        <f>SUM(K67:K71)</f>
        <v>101.82326745348331</v>
      </c>
      <c r="L73" s="57"/>
      <c r="M73" s="57">
        <f>K73-F73</f>
        <v>5.463267453483311</v>
      </c>
      <c r="N73" s="78">
        <f>K73/F73-1</f>
        <v>0.056696424382350674</v>
      </c>
    </row>
    <row r="74" spans="6:14" ht="12.75">
      <c r="F74" s="65"/>
      <c r="K74" s="65"/>
      <c r="L74" s="57"/>
      <c r="M74" s="57"/>
      <c r="N74" s="84"/>
    </row>
    <row r="75" spans="6:13" ht="12.75">
      <c r="F75" s="57"/>
      <c r="J75" s="93"/>
      <c r="K75" s="57"/>
      <c r="L75" s="57"/>
      <c r="M75" s="57"/>
    </row>
    <row r="76" spans="1:14" ht="15">
      <c r="A76" s="87" t="s">
        <v>59</v>
      </c>
      <c r="B76" s="4"/>
      <c r="D76" s="80" t="s">
        <v>20</v>
      </c>
      <c r="E76" s="80" t="s">
        <v>43</v>
      </c>
      <c r="F76" s="81" t="s">
        <v>44</v>
      </c>
      <c r="I76" s="80" t="s">
        <v>20</v>
      </c>
      <c r="J76" s="80" t="s">
        <v>43</v>
      </c>
      <c r="K76" s="83" t="s">
        <v>44</v>
      </c>
      <c r="L76" s="4"/>
      <c r="M76" s="4" t="s">
        <v>45</v>
      </c>
      <c r="N76" s="4" t="s">
        <v>45</v>
      </c>
    </row>
    <row r="77" spans="1:14" ht="12.75">
      <c r="A77" s="4" t="s">
        <v>65</v>
      </c>
      <c r="D77" s="82" t="s">
        <v>51</v>
      </c>
      <c r="E77" s="80" t="s">
        <v>77</v>
      </c>
      <c r="F77" s="81" t="s">
        <v>46</v>
      </c>
      <c r="I77" s="80"/>
      <c r="J77" s="80" t="s">
        <v>77</v>
      </c>
      <c r="K77" s="83" t="s">
        <v>46</v>
      </c>
      <c r="L77" s="4"/>
      <c r="M77" s="4" t="s">
        <v>47</v>
      </c>
      <c r="N77" s="80" t="s">
        <v>53</v>
      </c>
    </row>
    <row r="78" spans="1:13" ht="38.25">
      <c r="A78" s="86"/>
      <c r="B78" s="37"/>
      <c r="C78" s="25" t="s">
        <v>12</v>
      </c>
      <c r="D78" s="33" t="s">
        <v>52</v>
      </c>
      <c r="E78" s="33" t="s">
        <v>52</v>
      </c>
      <c r="F78" s="91">
        <f>F27</f>
        <v>11.66</v>
      </c>
      <c r="H78" s="25" t="s">
        <v>12</v>
      </c>
      <c r="I78" s="33" t="s">
        <v>52</v>
      </c>
      <c r="J78" s="33" t="s">
        <v>52</v>
      </c>
      <c r="K78" s="57">
        <f>K27</f>
        <v>11.66</v>
      </c>
      <c r="L78" s="57"/>
      <c r="M78" s="57"/>
    </row>
    <row r="79" spans="3:13" ht="25.5">
      <c r="C79" s="25" t="s">
        <v>178</v>
      </c>
      <c r="D79">
        <v>1500</v>
      </c>
      <c r="E79" s="74">
        <f>E28</f>
        <v>0.0178</v>
      </c>
      <c r="F79" s="57">
        <f>D79*E79</f>
        <v>26.7</v>
      </c>
      <c r="H79" s="25" t="s">
        <v>178</v>
      </c>
      <c r="I79">
        <f>D79</f>
        <v>1500</v>
      </c>
      <c r="J79" s="93">
        <f>J28</f>
        <v>0.017263267453483316</v>
      </c>
      <c r="K79" s="57">
        <f>I79*J79</f>
        <v>25.894901180224974</v>
      </c>
      <c r="L79" s="57"/>
      <c r="M79" s="57"/>
    </row>
    <row r="80" spans="3:13" ht="27.75" customHeight="1">
      <c r="C80" s="25" t="s">
        <v>179</v>
      </c>
      <c r="D80">
        <v>1500</v>
      </c>
      <c r="E80" s="74">
        <f>E29</f>
        <v>0.0239</v>
      </c>
      <c r="F80" s="57">
        <f>D80*E80</f>
        <v>35.85</v>
      </c>
      <c r="H80" s="25" t="s">
        <v>179</v>
      </c>
      <c r="I80">
        <f>D80</f>
        <v>1500</v>
      </c>
      <c r="J80" s="93">
        <f>E80</f>
        <v>0.0239</v>
      </c>
      <c r="K80" s="57">
        <f>I80*J80</f>
        <v>35.85</v>
      </c>
      <c r="L80" s="57"/>
      <c r="M80" s="57"/>
    </row>
    <row r="81" spans="3:13" ht="27.75" customHeight="1">
      <c r="C81" s="25" t="s">
        <v>185</v>
      </c>
      <c r="D81">
        <f>D79</f>
        <v>1500</v>
      </c>
      <c r="E81" s="74">
        <f>E30</f>
        <v>0.043</v>
      </c>
      <c r="F81" s="57">
        <f>D81*E81</f>
        <v>64.5</v>
      </c>
      <c r="H81" s="25" t="s">
        <v>185</v>
      </c>
      <c r="I81">
        <v>750</v>
      </c>
      <c r="J81" s="93">
        <f>J30</f>
        <v>0.047</v>
      </c>
      <c r="K81" s="57">
        <f>I81*J81</f>
        <v>35.25</v>
      </c>
      <c r="L81" s="57"/>
      <c r="M81" s="57"/>
    </row>
    <row r="82" spans="3:13" ht="25.5" customHeight="1">
      <c r="C82" s="25"/>
      <c r="E82" s="74"/>
      <c r="F82" s="57"/>
      <c r="H82" s="25" t="s">
        <v>185</v>
      </c>
      <c r="I82">
        <v>750</v>
      </c>
      <c r="J82" s="93">
        <f>J71</f>
        <v>0.055</v>
      </c>
      <c r="K82" s="57">
        <f>I82*J82</f>
        <v>41.25</v>
      </c>
      <c r="L82" s="57"/>
      <c r="M82" s="57"/>
    </row>
    <row r="83" spans="3:10" ht="12.75">
      <c r="C83" s="6"/>
      <c r="H83" s="6"/>
      <c r="J83" s="93"/>
    </row>
    <row r="84" spans="3:14" ht="12.75">
      <c r="C84" t="s">
        <v>176</v>
      </c>
      <c r="F84" s="94">
        <f>SUM(F78:F81)</f>
        <v>138.71</v>
      </c>
      <c r="H84" t="s">
        <v>181</v>
      </c>
      <c r="K84" s="94">
        <f>SUM(K78:K82)</f>
        <v>149.90490118022498</v>
      </c>
      <c r="L84" s="57"/>
      <c r="M84" s="57">
        <f>K84-F84</f>
        <v>11.194901180224974</v>
      </c>
      <c r="N84" s="78">
        <f>K84/F84-1</f>
        <v>0.08070723942199542</v>
      </c>
    </row>
    <row r="85" spans="6:14" ht="12.75">
      <c r="F85" s="65"/>
      <c r="K85" s="65"/>
      <c r="L85" s="57"/>
      <c r="M85" s="57"/>
      <c r="N85" s="84"/>
    </row>
    <row r="86" spans="6:13" ht="12.75">
      <c r="F86" s="57"/>
      <c r="J86" s="93"/>
      <c r="K86" s="57"/>
      <c r="L86" s="57"/>
      <c r="M86" s="57"/>
    </row>
    <row r="87" spans="1:14" ht="15">
      <c r="A87" s="87" t="s">
        <v>59</v>
      </c>
      <c r="B87" s="4"/>
      <c r="D87" s="80" t="s">
        <v>20</v>
      </c>
      <c r="E87" s="80" t="s">
        <v>43</v>
      </c>
      <c r="F87" s="81" t="s">
        <v>44</v>
      </c>
      <c r="I87" s="80" t="s">
        <v>20</v>
      </c>
      <c r="J87" s="80" t="s">
        <v>43</v>
      </c>
      <c r="K87" s="83" t="s">
        <v>44</v>
      </c>
      <c r="L87" s="4"/>
      <c r="M87" s="4" t="s">
        <v>45</v>
      </c>
      <c r="N87" s="4" t="s">
        <v>45</v>
      </c>
    </row>
    <row r="88" spans="1:14" ht="12.75">
      <c r="A88" s="4" t="s">
        <v>66</v>
      </c>
      <c r="D88" s="82" t="s">
        <v>51</v>
      </c>
      <c r="E88" s="80" t="s">
        <v>77</v>
      </c>
      <c r="F88" s="81" t="s">
        <v>46</v>
      </c>
      <c r="I88" s="80"/>
      <c r="J88" s="80" t="s">
        <v>77</v>
      </c>
      <c r="K88" s="83" t="s">
        <v>46</v>
      </c>
      <c r="L88" s="4"/>
      <c r="M88" s="4" t="s">
        <v>47</v>
      </c>
      <c r="N88" s="80" t="s">
        <v>53</v>
      </c>
    </row>
    <row r="89" spans="1:13" ht="38.25">
      <c r="A89" s="86"/>
      <c r="B89" s="37"/>
      <c r="C89" s="25" t="s">
        <v>12</v>
      </c>
      <c r="D89" s="33" t="s">
        <v>52</v>
      </c>
      <c r="E89" s="33" t="s">
        <v>52</v>
      </c>
      <c r="F89" s="91">
        <f>F27</f>
        <v>11.66</v>
      </c>
      <c r="H89" s="25" t="s">
        <v>12</v>
      </c>
      <c r="I89" s="33" t="s">
        <v>52</v>
      </c>
      <c r="J89" s="33" t="s">
        <v>52</v>
      </c>
      <c r="K89" s="57">
        <f>K27</f>
        <v>11.66</v>
      </c>
      <c r="L89" s="57"/>
      <c r="M89" s="57"/>
    </row>
    <row r="90" spans="3:13" ht="28.5" customHeight="1">
      <c r="C90" s="25" t="s">
        <v>178</v>
      </c>
      <c r="D90">
        <v>2000</v>
      </c>
      <c r="E90" s="74">
        <f>E28</f>
        <v>0.0178</v>
      </c>
      <c r="F90" s="57">
        <f>D90*E90</f>
        <v>35.6</v>
      </c>
      <c r="H90" s="25" t="s">
        <v>178</v>
      </c>
      <c r="I90">
        <f>D90</f>
        <v>2000</v>
      </c>
      <c r="J90" s="93">
        <f>J28</f>
        <v>0.017263267453483316</v>
      </c>
      <c r="K90" s="57">
        <f>I90*J90</f>
        <v>34.52653490696663</v>
      </c>
      <c r="L90" s="57"/>
      <c r="M90" s="57"/>
    </row>
    <row r="91" spans="3:13" ht="24.75" customHeight="1">
      <c r="C91" s="25" t="s">
        <v>179</v>
      </c>
      <c r="D91">
        <v>2000</v>
      </c>
      <c r="E91" s="74">
        <f>E29</f>
        <v>0.0239</v>
      </c>
      <c r="F91" s="57">
        <f>D91*E91</f>
        <v>47.800000000000004</v>
      </c>
      <c r="H91" s="25" t="s">
        <v>179</v>
      </c>
      <c r="I91">
        <f>D91</f>
        <v>2000</v>
      </c>
      <c r="J91" s="93">
        <f>E91</f>
        <v>0.0239</v>
      </c>
      <c r="K91" s="57">
        <f>I91*J91</f>
        <v>47.800000000000004</v>
      </c>
      <c r="L91" s="57"/>
      <c r="M91" s="57"/>
    </row>
    <row r="92" spans="3:13" ht="27" customHeight="1">
      <c r="C92" s="25" t="s">
        <v>185</v>
      </c>
      <c r="D92">
        <f>D90</f>
        <v>2000</v>
      </c>
      <c r="E92" s="74">
        <f>E30</f>
        <v>0.043</v>
      </c>
      <c r="F92" s="57">
        <f>D92*E92</f>
        <v>86</v>
      </c>
      <c r="H92" s="25" t="s">
        <v>185</v>
      </c>
      <c r="I92">
        <v>750</v>
      </c>
      <c r="J92" s="93">
        <f>J81</f>
        <v>0.047</v>
      </c>
      <c r="K92" s="57">
        <f>I92*J92</f>
        <v>35.25</v>
      </c>
      <c r="L92" s="57"/>
      <c r="M92" s="57"/>
    </row>
    <row r="93" spans="3:13" ht="29.25" customHeight="1">
      <c r="C93" s="25"/>
      <c r="E93" s="74"/>
      <c r="F93" s="57"/>
      <c r="H93" s="25" t="s">
        <v>185</v>
      </c>
      <c r="I93">
        <v>1250</v>
      </c>
      <c r="J93" s="93">
        <f>J71</f>
        <v>0.055</v>
      </c>
      <c r="K93" s="57">
        <f>I93*J93</f>
        <v>68.75</v>
      </c>
      <c r="L93" s="57"/>
      <c r="M93" s="57"/>
    </row>
    <row r="94" spans="3:10" ht="13.5" customHeight="1">
      <c r="C94" s="6"/>
      <c r="H94" s="6"/>
      <c r="J94" s="93"/>
    </row>
    <row r="95" spans="3:14" ht="12.75">
      <c r="C95" t="s">
        <v>176</v>
      </c>
      <c r="F95" s="94">
        <f>SUM(F89:F92)</f>
        <v>181.06</v>
      </c>
      <c r="H95" t="s">
        <v>181</v>
      </c>
      <c r="K95" s="94">
        <f>SUM(K89:K93)</f>
        <v>197.98653490696663</v>
      </c>
      <c r="L95" s="57"/>
      <c r="M95" s="57">
        <f>K95-F95</f>
        <v>16.926534906966623</v>
      </c>
      <c r="N95" s="78">
        <f>K95/F95-1</f>
        <v>0.09348577768124722</v>
      </c>
    </row>
    <row r="96" spans="6:13" ht="12.75">
      <c r="F96" s="57"/>
      <c r="J96" s="93"/>
      <c r="K96" s="57"/>
      <c r="L96" s="57"/>
      <c r="M96" s="57"/>
    </row>
    <row r="97" spans="1:14" ht="13.5" thickBot="1">
      <c r="A97" s="105"/>
      <c r="B97" s="105"/>
      <c r="C97" s="105"/>
      <c r="D97" s="105"/>
      <c r="E97" s="105"/>
      <c r="F97" s="113"/>
      <c r="G97" s="105"/>
      <c r="H97" s="105"/>
      <c r="I97" s="105"/>
      <c r="J97" s="114"/>
      <c r="K97" s="113"/>
      <c r="L97" s="113"/>
      <c r="M97" s="113"/>
      <c r="N97" s="105"/>
    </row>
    <row r="98" spans="6:13" ht="12.75">
      <c r="F98" s="57"/>
      <c r="J98" s="93"/>
      <c r="K98" s="57"/>
      <c r="L98" s="57"/>
      <c r="M98" s="57"/>
    </row>
    <row r="99" spans="1:13" ht="15.75">
      <c r="A99" s="53" t="s">
        <v>9</v>
      </c>
      <c r="B99" s="53"/>
      <c r="D99" s="37"/>
      <c r="F99" s="57"/>
      <c r="J99" s="93"/>
      <c r="K99" s="57"/>
      <c r="L99" s="57"/>
      <c r="M99" s="57"/>
    </row>
    <row r="100" spans="1:13" ht="12" customHeight="1">
      <c r="A100" s="53"/>
      <c r="B100" s="53"/>
      <c r="D100" s="37"/>
      <c r="F100" s="57"/>
      <c r="J100" s="93"/>
      <c r="K100" s="57"/>
      <c r="L100" s="57"/>
      <c r="M100" s="57"/>
    </row>
    <row r="101" spans="1:13" ht="15.75">
      <c r="A101" s="111" t="s">
        <v>186</v>
      </c>
      <c r="B101" s="53"/>
      <c r="D101" s="37"/>
      <c r="F101" s="57"/>
      <c r="J101" s="93"/>
      <c r="K101" s="57"/>
      <c r="L101" s="57"/>
      <c r="M101" s="57"/>
    </row>
    <row r="102" spans="1:13" ht="15.75">
      <c r="A102" s="111" t="s">
        <v>187</v>
      </c>
      <c r="B102" s="53"/>
      <c r="D102" s="37"/>
      <c r="F102" s="57"/>
      <c r="J102" s="93"/>
      <c r="K102" s="57"/>
      <c r="L102" s="57"/>
      <c r="M102" s="57"/>
    </row>
    <row r="103" spans="1:13" ht="15.75">
      <c r="A103" s="111" t="s">
        <v>192</v>
      </c>
      <c r="B103" s="53"/>
      <c r="D103" s="37"/>
      <c r="F103" s="57"/>
      <c r="J103" s="93"/>
      <c r="K103" s="57"/>
      <c r="L103" s="57"/>
      <c r="M103" s="57"/>
    </row>
    <row r="104" spans="1:13" ht="15.75">
      <c r="A104" s="111"/>
      <c r="B104" s="53"/>
      <c r="D104" s="37"/>
      <c r="F104" s="57"/>
      <c r="J104" s="93"/>
      <c r="K104" s="57"/>
      <c r="L104" s="57"/>
      <c r="M104" s="57"/>
    </row>
    <row r="105" spans="3:15" ht="15">
      <c r="C105" s="85" t="s">
        <v>176</v>
      </c>
      <c r="D105" s="43"/>
      <c r="E105" s="43"/>
      <c r="F105" s="43"/>
      <c r="H105" s="85" t="s">
        <v>183</v>
      </c>
      <c r="I105" s="43"/>
      <c r="J105" s="43"/>
      <c r="K105" s="79"/>
      <c r="L105" s="43"/>
      <c r="M105" s="43"/>
      <c r="N105" s="43"/>
      <c r="O105" s="37"/>
    </row>
    <row r="106" spans="1:14" ht="15">
      <c r="A106" s="87" t="s">
        <v>59</v>
      </c>
      <c r="B106" s="4"/>
      <c r="D106" s="80" t="s">
        <v>20</v>
      </c>
      <c r="E106" s="80" t="s">
        <v>43</v>
      </c>
      <c r="F106" s="81" t="s">
        <v>44</v>
      </c>
      <c r="I106" s="80" t="s">
        <v>20</v>
      </c>
      <c r="J106" s="80" t="s">
        <v>43</v>
      </c>
      <c r="K106" s="83" t="s">
        <v>44</v>
      </c>
      <c r="L106" s="4"/>
      <c r="M106" s="4" t="s">
        <v>45</v>
      </c>
      <c r="N106" s="4" t="s">
        <v>45</v>
      </c>
    </row>
    <row r="107" spans="1:14" ht="12.75">
      <c r="A107" s="4" t="s">
        <v>64</v>
      </c>
      <c r="D107" s="82" t="s">
        <v>51</v>
      </c>
      <c r="E107" s="80" t="s">
        <v>77</v>
      </c>
      <c r="F107" s="81" t="s">
        <v>46</v>
      </c>
      <c r="I107" s="80"/>
      <c r="J107" s="80" t="s">
        <v>77</v>
      </c>
      <c r="K107" s="83" t="s">
        <v>46</v>
      </c>
      <c r="L107" s="4"/>
      <c r="M107" s="4" t="s">
        <v>47</v>
      </c>
      <c r="N107" s="80" t="s">
        <v>53</v>
      </c>
    </row>
    <row r="108" spans="1:13" ht="38.25">
      <c r="A108" s="86"/>
      <c r="B108" s="37"/>
      <c r="C108" s="25" t="s">
        <v>12</v>
      </c>
      <c r="D108" s="33" t="s">
        <v>52</v>
      </c>
      <c r="E108" s="33" t="s">
        <v>52</v>
      </c>
      <c r="F108" s="189">
        <f>'11.Bill Impact (no commod. in.)'!F109</f>
        <v>15.79</v>
      </c>
      <c r="H108" s="25" t="s">
        <v>12</v>
      </c>
      <c r="I108" s="33" t="s">
        <v>52</v>
      </c>
      <c r="J108" s="33" t="s">
        <v>52</v>
      </c>
      <c r="K108" s="57">
        <f>'10. 2004 Rate Schedule '!F22</f>
        <v>15.79</v>
      </c>
      <c r="L108" s="57"/>
      <c r="M108" s="57"/>
    </row>
    <row r="109" spans="3:13" ht="25.5">
      <c r="C109" s="25" t="s">
        <v>178</v>
      </c>
      <c r="D109">
        <v>1000</v>
      </c>
      <c r="E109" s="190">
        <f>'11.Bill Impact (no commod. in.)'!E110</f>
        <v>0.0162</v>
      </c>
      <c r="F109" s="57">
        <f>D109*E109</f>
        <v>16.2</v>
      </c>
      <c r="H109" s="25" t="s">
        <v>178</v>
      </c>
      <c r="I109">
        <f>D109</f>
        <v>1000</v>
      </c>
      <c r="J109" s="92">
        <f>'10. 2004 Rate Schedule '!F23</f>
        <v>0.016787385493347646</v>
      </c>
      <c r="K109" s="57">
        <f>I109*J109</f>
        <v>16.787385493347646</v>
      </c>
      <c r="L109" s="57"/>
      <c r="M109" s="57"/>
    </row>
    <row r="110" spans="3:13" ht="25.5">
      <c r="C110" s="25" t="s">
        <v>179</v>
      </c>
      <c r="D110">
        <v>1000</v>
      </c>
      <c r="E110" s="74">
        <v>0.0229</v>
      </c>
      <c r="F110" s="57">
        <f>D110*E110</f>
        <v>22.9</v>
      </c>
      <c r="H110" s="25" t="s">
        <v>179</v>
      </c>
      <c r="I110">
        <v>1000</v>
      </c>
      <c r="J110" s="93">
        <f>E110</f>
        <v>0.0229</v>
      </c>
      <c r="K110" s="57">
        <f>I110*J110</f>
        <v>22.9</v>
      </c>
      <c r="L110" s="57"/>
      <c r="M110" s="57"/>
    </row>
    <row r="111" spans="3:13" ht="25.5">
      <c r="C111" s="25" t="s">
        <v>185</v>
      </c>
      <c r="D111">
        <f>D109</f>
        <v>1000</v>
      </c>
      <c r="E111" s="74">
        <v>0.043</v>
      </c>
      <c r="F111" s="57">
        <f>D111*E111</f>
        <v>43</v>
      </c>
      <c r="H111" s="25" t="s">
        <v>185</v>
      </c>
      <c r="I111">
        <v>750</v>
      </c>
      <c r="J111" s="93">
        <v>0.047</v>
      </c>
      <c r="K111" s="57">
        <f>I111*J111</f>
        <v>35.25</v>
      </c>
      <c r="L111" s="57"/>
      <c r="M111" s="57"/>
    </row>
    <row r="112" spans="3:11" ht="25.5">
      <c r="C112" s="6"/>
      <c r="H112" s="25" t="s">
        <v>185</v>
      </c>
      <c r="I112">
        <f>I110-I111</f>
        <v>250</v>
      </c>
      <c r="J112" s="93">
        <v>0.055</v>
      </c>
      <c r="K112" s="57">
        <f>I112*J112</f>
        <v>13.75</v>
      </c>
    </row>
    <row r="113" spans="3:11" ht="12.75">
      <c r="C113" s="6"/>
      <c r="H113" s="25"/>
      <c r="J113" s="93"/>
      <c r="K113" s="57"/>
    </row>
    <row r="114" spans="3:14" ht="12.75">
      <c r="C114" t="s">
        <v>176</v>
      </c>
      <c r="F114" s="94">
        <f>SUM(F108:F111)</f>
        <v>97.89</v>
      </c>
      <c r="H114" t="s">
        <v>181</v>
      </c>
      <c r="K114" s="94">
        <f>SUM(K108:K112)</f>
        <v>104.47738549334764</v>
      </c>
      <c r="L114" s="57"/>
      <c r="M114" s="57">
        <f>K114-F114</f>
        <v>6.5873854933476395</v>
      </c>
      <c r="N114" s="78">
        <f>K114/F114-1</f>
        <v>0.06729375312440133</v>
      </c>
    </row>
    <row r="115" spans="6:14" ht="12.75">
      <c r="F115" s="65"/>
      <c r="K115" s="65"/>
      <c r="L115" s="57"/>
      <c r="M115" s="57"/>
      <c r="N115" s="84"/>
    </row>
    <row r="116" spans="6:13" ht="6.75" customHeight="1">
      <c r="F116" s="57"/>
      <c r="J116" s="93"/>
      <c r="K116" s="57"/>
      <c r="L116" s="57"/>
      <c r="M116" s="57"/>
    </row>
    <row r="117" spans="1:14" ht="15">
      <c r="A117" s="87" t="s">
        <v>59</v>
      </c>
      <c r="B117" s="4"/>
      <c r="D117" s="80" t="s">
        <v>20</v>
      </c>
      <c r="E117" s="80" t="s">
        <v>43</v>
      </c>
      <c r="F117" s="81" t="s">
        <v>44</v>
      </c>
      <c r="I117" s="80" t="s">
        <v>20</v>
      </c>
      <c r="J117" s="80" t="s">
        <v>43</v>
      </c>
      <c r="K117" s="83" t="s">
        <v>44</v>
      </c>
      <c r="L117" s="4"/>
      <c r="M117" s="4" t="s">
        <v>45</v>
      </c>
      <c r="N117" s="4" t="s">
        <v>45</v>
      </c>
    </row>
    <row r="118" spans="1:14" ht="12.75">
      <c r="A118" s="4" t="s">
        <v>66</v>
      </c>
      <c r="D118" s="82" t="s">
        <v>51</v>
      </c>
      <c r="E118" s="80" t="s">
        <v>77</v>
      </c>
      <c r="F118" s="81" t="s">
        <v>46</v>
      </c>
      <c r="I118" s="80"/>
      <c r="J118" s="80" t="s">
        <v>77</v>
      </c>
      <c r="K118" s="83" t="s">
        <v>46</v>
      </c>
      <c r="L118" s="4"/>
      <c r="M118" s="4" t="s">
        <v>47</v>
      </c>
      <c r="N118" s="80" t="s">
        <v>53</v>
      </c>
    </row>
    <row r="119" spans="1:13" ht="38.25">
      <c r="A119" s="86"/>
      <c r="B119" s="37"/>
      <c r="C119" s="25" t="s">
        <v>12</v>
      </c>
      <c r="D119" s="33" t="s">
        <v>52</v>
      </c>
      <c r="E119" s="33" t="s">
        <v>52</v>
      </c>
      <c r="F119" s="91">
        <f>F108</f>
        <v>15.79</v>
      </c>
      <c r="H119" s="25" t="s">
        <v>12</v>
      </c>
      <c r="I119" s="33" t="s">
        <v>52</v>
      </c>
      <c r="J119" s="33" t="s">
        <v>52</v>
      </c>
      <c r="K119" s="57">
        <f>K108</f>
        <v>15.79</v>
      </c>
      <c r="L119" s="57"/>
      <c r="M119" s="57"/>
    </row>
    <row r="120" spans="3:13" ht="25.5">
      <c r="C120" s="25" t="s">
        <v>178</v>
      </c>
      <c r="D120">
        <v>2000</v>
      </c>
      <c r="E120" s="74">
        <f>E109</f>
        <v>0.0162</v>
      </c>
      <c r="F120" s="57">
        <f>D120*E120</f>
        <v>32.4</v>
      </c>
      <c r="H120" s="25" t="s">
        <v>178</v>
      </c>
      <c r="I120">
        <f>D120</f>
        <v>2000</v>
      </c>
      <c r="J120" s="93">
        <f>J109</f>
        <v>0.016787385493347646</v>
      </c>
      <c r="K120" s="57">
        <f>I120*J120</f>
        <v>33.57477098669529</v>
      </c>
      <c r="L120" s="57"/>
      <c r="M120" s="57"/>
    </row>
    <row r="121" spans="3:13" ht="25.5">
      <c r="C121" s="25" t="s">
        <v>179</v>
      </c>
      <c r="D121">
        <v>2000</v>
      </c>
      <c r="E121" s="74">
        <f>E110</f>
        <v>0.0229</v>
      </c>
      <c r="F121" s="57">
        <f>D121*E121</f>
        <v>45.8</v>
      </c>
      <c r="H121" s="25" t="s">
        <v>179</v>
      </c>
      <c r="I121">
        <v>2000</v>
      </c>
      <c r="J121" s="93">
        <f>E121</f>
        <v>0.0229</v>
      </c>
      <c r="K121" s="57">
        <f>I121*J121</f>
        <v>45.8</v>
      </c>
      <c r="L121" s="57"/>
      <c r="M121" s="57"/>
    </row>
    <row r="122" spans="3:13" ht="25.5">
      <c r="C122" s="25" t="s">
        <v>185</v>
      </c>
      <c r="D122">
        <f>D120</f>
        <v>2000</v>
      </c>
      <c r="E122" s="74">
        <f>E111</f>
        <v>0.043</v>
      </c>
      <c r="F122" s="57">
        <f>D122*E122</f>
        <v>86</v>
      </c>
      <c r="H122" s="25" t="s">
        <v>185</v>
      </c>
      <c r="I122">
        <v>750</v>
      </c>
      <c r="J122" s="93">
        <f>J111</f>
        <v>0.047</v>
      </c>
      <c r="K122" s="57">
        <f>I122*J122</f>
        <v>35.25</v>
      </c>
      <c r="L122" s="57"/>
      <c r="M122" s="57"/>
    </row>
    <row r="123" spans="3:13" ht="25.5">
      <c r="C123" s="25"/>
      <c r="E123" s="74"/>
      <c r="F123" s="57"/>
      <c r="H123" s="25" t="s">
        <v>185</v>
      </c>
      <c r="I123">
        <f>I121-I122</f>
        <v>1250</v>
      </c>
      <c r="J123" s="93">
        <f>J112</f>
        <v>0.055</v>
      </c>
      <c r="K123" s="57">
        <f>I123*J123</f>
        <v>68.75</v>
      </c>
      <c r="L123" s="57"/>
      <c r="M123" s="57"/>
    </row>
    <row r="124" spans="3:10" ht="12.75">
      <c r="C124" s="6"/>
      <c r="H124" s="6"/>
      <c r="J124" s="93"/>
    </row>
    <row r="125" spans="3:14" ht="12.75">
      <c r="C125" t="s">
        <v>176</v>
      </c>
      <c r="F125" s="94">
        <f>SUM(F119:F122)</f>
        <v>179.99</v>
      </c>
      <c r="H125" t="s">
        <v>181</v>
      </c>
      <c r="K125" s="94">
        <f>SUM(K119:K123)</f>
        <v>199.1647709866953</v>
      </c>
      <c r="L125" s="57"/>
      <c r="M125" s="57">
        <f>K125-F125</f>
        <v>19.17477098669528</v>
      </c>
      <c r="N125" s="78">
        <f>K125/F125-1</f>
        <v>0.10653242394963769</v>
      </c>
    </row>
    <row r="126" spans="6:14" ht="12.75">
      <c r="F126" s="65"/>
      <c r="K126" s="65"/>
      <c r="L126" s="57"/>
      <c r="M126" s="57"/>
      <c r="N126" s="84"/>
    </row>
    <row r="127" spans="6:13" ht="12.75">
      <c r="F127" s="57"/>
      <c r="J127" s="93"/>
      <c r="K127" s="57"/>
      <c r="L127" s="57"/>
      <c r="M127" s="57"/>
    </row>
    <row r="128" spans="1:14" ht="15">
      <c r="A128" s="87" t="s">
        <v>59</v>
      </c>
      <c r="B128" s="4"/>
      <c r="D128" s="80" t="s">
        <v>20</v>
      </c>
      <c r="E128" s="80" t="s">
        <v>43</v>
      </c>
      <c r="F128" s="81" t="s">
        <v>44</v>
      </c>
      <c r="I128" s="80" t="s">
        <v>20</v>
      </c>
      <c r="J128" s="80" t="s">
        <v>43</v>
      </c>
      <c r="K128" s="83" t="s">
        <v>44</v>
      </c>
      <c r="L128" s="4"/>
      <c r="M128" s="4" t="s">
        <v>45</v>
      </c>
      <c r="N128" s="4" t="s">
        <v>45</v>
      </c>
    </row>
    <row r="129" spans="1:14" ht="12.75">
      <c r="A129" s="4" t="s">
        <v>205</v>
      </c>
      <c r="D129" s="82" t="s">
        <v>51</v>
      </c>
      <c r="E129" s="80" t="s">
        <v>77</v>
      </c>
      <c r="F129" s="81" t="s">
        <v>46</v>
      </c>
      <c r="I129" s="80"/>
      <c r="J129" s="80" t="s">
        <v>77</v>
      </c>
      <c r="K129" s="83" t="s">
        <v>46</v>
      </c>
      <c r="L129" s="4"/>
      <c r="M129" s="4" t="s">
        <v>47</v>
      </c>
      <c r="N129" s="80" t="s">
        <v>53</v>
      </c>
    </row>
    <row r="130" spans="1:13" ht="38.25">
      <c r="A130" s="86"/>
      <c r="B130" s="37"/>
      <c r="C130" s="25" t="s">
        <v>12</v>
      </c>
      <c r="D130" s="33" t="s">
        <v>52</v>
      </c>
      <c r="E130" s="33" t="s">
        <v>52</v>
      </c>
      <c r="F130" s="91">
        <f>F108</f>
        <v>15.79</v>
      </c>
      <c r="H130" s="25" t="s">
        <v>12</v>
      </c>
      <c r="I130" s="33" t="s">
        <v>52</v>
      </c>
      <c r="J130" s="33" t="s">
        <v>52</v>
      </c>
      <c r="K130" s="57">
        <f>K108</f>
        <v>15.79</v>
      </c>
      <c r="L130" s="57"/>
      <c r="M130" s="57"/>
    </row>
    <row r="131" spans="3:13" ht="25.5">
      <c r="C131" s="25" t="s">
        <v>178</v>
      </c>
      <c r="D131">
        <v>5000</v>
      </c>
      <c r="E131" s="74">
        <f>E109</f>
        <v>0.0162</v>
      </c>
      <c r="F131" s="57">
        <f>D131*E131</f>
        <v>81</v>
      </c>
      <c r="H131" s="25" t="s">
        <v>178</v>
      </c>
      <c r="I131">
        <f>D131</f>
        <v>5000</v>
      </c>
      <c r="J131" s="93">
        <f>J109</f>
        <v>0.016787385493347646</v>
      </c>
      <c r="K131" s="57">
        <f>I131*J131</f>
        <v>83.93692746673823</v>
      </c>
      <c r="L131" s="57"/>
      <c r="M131" s="57"/>
    </row>
    <row r="132" spans="3:13" ht="25.5">
      <c r="C132" s="25" t="s">
        <v>179</v>
      </c>
      <c r="D132">
        <f>D131</f>
        <v>5000</v>
      </c>
      <c r="E132" s="74">
        <f>E110</f>
        <v>0.0229</v>
      </c>
      <c r="F132" s="57">
        <f>D132*E132</f>
        <v>114.5</v>
      </c>
      <c r="H132" s="25" t="s">
        <v>179</v>
      </c>
      <c r="I132">
        <f>D132</f>
        <v>5000</v>
      </c>
      <c r="J132" s="93">
        <f>E132</f>
        <v>0.0229</v>
      </c>
      <c r="K132" s="57">
        <f>I132*J132</f>
        <v>114.5</v>
      </c>
      <c r="L132" s="57"/>
      <c r="M132" s="57"/>
    </row>
    <row r="133" spans="3:13" ht="25.5">
      <c r="C133" s="25" t="s">
        <v>185</v>
      </c>
      <c r="D133">
        <f>D131</f>
        <v>5000</v>
      </c>
      <c r="E133" s="74">
        <f>E111</f>
        <v>0.043</v>
      </c>
      <c r="F133" s="57">
        <f>D133*E133</f>
        <v>214.99999999999997</v>
      </c>
      <c r="H133" s="25" t="s">
        <v>185</v>
      </c>
      <c r="I133">
        <v>750</v>
      </c>
      <c r="J133" s="93">
        <f>J122</f>
        <v>0.047</v>
      </c>
      <c r="K133" s="57">
        <f>I133*J133</f>
        <v>35.25</v>
      </c>
      <c r="L133" s="57"/>
      <c r="M133" s="57"/>
    </row>
    <row r="134" spans="3:13" ht="25.5">
      <c r="C134" s="25"/>
      <c r="E134" s="74"/>
      <c r="F134" s="57"/>
      <c r="H134" s="25" t="s">
        <v>185</v>
      </c>
      <c r="I134">
        <f>I132-I133</f>
        <v>4250</v>
      </c>
      <c r="J134" s="93">
        <f>J112</f>
        <v>0.055</v>
      </c>
      <c r="K134" s="57">
        <f>I134*J134</f>
        <v>233.75</v>
      </c>
      <c r="L134" s="57"/>
      <c r="M134" s="57"/>
    </row>
    <row r="135" spans="3:10" ht="12.75">
      <c r="C135" s="6"/>
      <c r="H135" s="6"/>
      <c r="J135" s="93"/>
    </row>
    <row r="136" spans="3:14" ht="12.75">
      <c r="C136" t="s">
        <v>176</v>
      </c>
      <c r="F136" s="94">
        <f>SUM(F130:F133)</f>
        <v>426.28999999999996</v>
      </c>
      <c r="H136" t="s">
        <v>181</v>
      </c>
      <c r="K136" s="94">
        <f>SUM(K130:K134)</f>
        <v>483.22692746673823</v>
      </c>
      <c r="L136" s="57"/>
      <c r="M136" s="57">
        <f>K136-F136</f>
        <v>56.93692746673827</v>
      </c>
      <c r="N136" s="78">
        <f>K136/F136-1</f>
        <v>0.13356383557376028</v>
      </c>
    </row>
    <row r="137" spans="6:13" ht="12.75">
      <c r="F137" s="57"/>
      <c r="J137" s="93"/>
      <c r="K137" s="57"/>
      <c r="L137" s="57"/>
      <c r="M137" s="57"/>
    </row>
    <row r="138" spans="3:14" ht="3.75" customHeight="1">
      <c r="C138" s="195"/>
      <c r="D138" s="37"/>
      <c r="E138" s="196"/>
      <c r="F138" s="65"/>
      <c r="G138" s="37"/>
      <c r="H138" s="195"/>
      <c r="I138" s="37"/>
      <c r="J138" s="194"/>
      <c r="K138" s="65"/>
      <c r="L138" s="65"/>
      <c r="M138" s="65"/>
      <c r="N138" s="37"/>
    </row>
    <row r="139" spans="1:14" ht="15">
      <c r="A139" s="87" t="s">
        <v>59</v>
      </c>
      <c r="B139" s="4"/>
      <c r="D139" s="80" t="s">
        <v>20</v>
      </c>
      <c r="E139" s="80" t="s">
        <v>43</v>
      </c>
      <c r="F139" s="81" t="s">
        <v>44</v>
      </c>
      <c r="I139" s="80" t="s">
        <v>20</v>
      </c>
      <c r="J139" s="80" t="s">
        <v>43</v>
      </c>
      <c r="K139" s="83" t="s">
        <v>44</v>
      </c>
      <c r="L139" s="4"/>
      <c r="M139" s="4" t="s">
        <v>45</v>
      </c>
      <c r="N139" s="4" t="s">
        <v>45</v>
      </c>
    </row>
    <row r="140" spans="1:14" ht="12.75">
      <c r="A140" s="4" t="s">
        <v>206</v>
      </c>
      <c r="D140" s="82" t="s">
        <v>51</v>
      </c>
      <c r="E140" s="80" t="s">
        <v>77</v>
      </c>
      <c r="F140" s="81" t="s">
        <v>46</v>
      </c>
      <c r="I140" s="80"/>
      <c r="J140" s="80" t="s">
        <v>77</v>
      </c>
      <c r="K140" s="83" t="s">
        <v>46</v>
      </c>
      <c r="L140" s="4"/>
      <c r="M140" s="4" t="s">
        <v>47</v>
      </c>
      <c r="N140" s="80" t="s">
        <v>53</v>
      </c>
    </row>
    <row r="141" spans="1:13" ht="38.25">
      <c r="A141" s="86"/>
      <c r="B141" s="37"/>
      <c r="C141" s="25" t="s">
        <v>12</v>
      </c>
      <c r="D141" s="33" t="s">
        <v>52</v>
      </c>
      <c r="E141" s="33" t="s">
        <v>52</v>
      </c>
      <c r="F141" s="91">
        <f>F108</f>
        <v>15.79</v>
      </c>
      <c r="H141" s="25" t="s">
        <v>12</v>
      </c>
      <c r="I141" s="33" t="s">
        <v>52</v>
      </c>
      <c r="J141" s="33" t="s">
        <v>52</v>
      </c>
      <c r="K141" s="57">
        <f>K108</f>
        <v>15.79</v>
      </c>
      <c r="L141" s="57"/>
      <c r="M141" s="57"/>
    </row>
    <row r="142" spans="3:13" ht="25.5">
      <c r="C142" s="25" t="s">
        <v>178</v>
      </c>
      <c r="D142">
        <v>10000</v>
      </c>
      <c r="E142" s="74">
        <f>E109</f>
        <v>0.0162</v>
      </c>
      <c r="F142" s="57">
        <f>D142*E142</f>
        <v>162</v>
      </c>
      <c r="H142" s="25" t="s">
        <v>178</v>
      </c>
      <c r="I142">
        <f>D142</f>
        <v>10000</v>
      </c>
      <c r="J142" s="93">
        <f>J109</f>
        <v>0.016787385493347646</v>
      </c>
      <c r="K142" s="57">
        <f>I142*J142</f>
        <v>167.87385493347645</v>
      </c>
      <c r="L142" s="57"/>
      <c r="M142" s="57"/>
    </row>
    <row r="143" spans="3:15" ht="25.5">
      <c r="C143" s="25" t="s">
        <v>179</v>
      </c>
      <c r="D143">
        <f>D142</f>
        <v>10000</v>
      </c>
      <c r="E143" s="74">
        <f>E132</f>
        <v>0.0229</v>
      </c>
      <c r="F143" s="57">
        <f>D143*E143</f>
        <v>229</v>
      </c>
      <c r="H143" s="25" t="s">
        <v>179</v>
      </c>
      <c r="I143">
        <f>D143</f>
        <v>10000</v>
      </c>
      <c r="J143" s="93">
        <f>E143</f>
        <v>0.0229</v>
      </c>
      <c r="K143" s="57">
        <f>I143*J143</f>
        <v>229</v>
      </c>
      <c r="L143" s="57"/>
      <c r="M143" s="57"/>
      <c r="O143" s="37"/>
    </row>
    <row r="144" spans="3:15" ht="25.5">
      <c r="C144" s="25" t="s">
        <v>185</v>
      </c>
      <c r="D144">
        <f>D142</f>
        <v>10000</v>
      </c>
      <c r="E144" s="74">
        <f>E133</f>
        <v>0.043</v>
      </c>
      <c r="F144" s="57">
        <f>D144*E144</f>
        <v>429.99999999999994</v>
      </c>
      <c r="H144" s="25" t="s">
        <v>185</v>
      </c>
      <c r="I144">
        <v>750</v>
      </c>
      <c r="J144" s="93">
        <f>J133</f>
        <v>0.047</v>
      </c>
      <c r="K144" s="57">
        <f>I144*J144</f>
        <v>35.25</v>
      </c>
      <c r="L144" s="57"/>
      <c r="M144" s="57"/>
      <c r="O144" s="37"/>
    </row>
    <row r="145" spans="3:15" ht="25.5">
      <c r="C145" s="25"/>
      <c r="E145" s="74"/>
      <c r="F145" s="57"/>
      <c r="H145" s="25" t="s">
        <v>185</v>
      </c>
      <c r="I145">
        <f>I143-I144</f>
        <v>9250</v>
      </c>
      <c r="J145" s="93">
        <f>J134</f>
        <v>0.055</v>
      </c>
      <c r="K145" s="57">
        <f>I145*J145</f>
        <v>508.75</v>
      </c>
      <c r="L145" s="57"/>
      <c r="M145" s="57"/>
      <c r="O145" s="37"/>
    </row>
    <row r="146" spans="3:15" ht="12.75">
      <c r="C146" s="6"/>
      <c r="H146" s="6"/>
      <c r="J146" s="93"/>
      <c r="O146" s="37"/>
    </row>
    <row r="147" spans="3:15" ht="18" customHeight="1">
      <c r="C147" t="s">
        <v>176</v>
      </c>
      <c r="F147" s="94">
        <f>SUM(F141:F144)</f>
        <v>836.79</v>
      </c>
      <c r="H147" t="s">
        <v>181</v>
      </c>
      <c r="K147" s="94">
        <f>SUM(K141:K145)</f>
        <v>956.6638549334764</v>
      </c>
      <c r="L147" s="57"/>
      <c r="M147" s="57">
        <f>K147-F147</f>
        <v>119.87385493347642</v>
      </c>
      <c r="N147" s="78">
        <f>K147/F147-1</f>
        <v>0.1432544066414232</v>
      </c>
      <c r="O147" s="37"/>
    </row>
    <row r="148" spans="6:15" ht="12.75">
      <c r="F148" s="65"/>
      <c r="K148" s="65"/>
      <c r="L148" s="57"/>
      <c r="M148" s="57"/>
      <c r="N148" s="84"/>
      <c r="O148" s="37"/>
    </row>
    <row r="149" spans="6:15" ht="12.75">
      <c r="F149" s="57"/>
      <c r="J149" s="93"/>
      <c r="K149" s="57"/>
      <c r="L149" s="57"/>
      <c r="M149" s="57"/>
      <c r="O149" s="37"/>
    </row>
    <row r="150" spans="1:15" ht="15">
      <c r="A150" s="87" t="s">
        <v>59</v>
      </c>
      <c r="B150" s="4"/>
      <c r="D150" s="80" t="s">
        <v>20</v>
      </c>
      <c r="E150" s="80" t="s">
        <v>43</v>
      </c>
      <c r="F150" s="81" t="s">
        <v>44</v>
      </c>
      <c r="I150" s="80" t="s">
        <v>20</v>
      </c>
      <c r="J150" s="80" t="s">
        <v>43</v>
      </c>
      <c r="K150" s="83" t="s">
        <v>44</v>
      </c>
      <c r="L150" s="4"/>
      <c r="M150" s="4" t="s">
        <v>45</v>
      </c>
      <c r="N150" s="4" t="s">
        <v>45</v>
      </c>
      <c r="O150" s="37"/>
    </row>
    <row r="151" spans="1:15" ht="12.75">
      <c r="A151" s="4" t="s">
        <v>207</v>
      </c>
      <c r="D151" s="82" t="s">
        <v>51</v>
      </c>
      <c r="E151" s="80" t="s">
        <v>77</v>
      </c>
      <c r="F151" s="81" t="s">
        <v>46</v>
      </c>
      <c r="I151" s="80"/>
      <c r="J151" s="80" t="s">
        <v>77</v>
      </c>
      <c r="K151" s="83" t="s">
        <v>46</v>
      </c>
      <c r="L151" s="4"/>
      <c r="M151" s="4" t="s">
        <v>47</v>
      </c>
      <c r="N151" s="80" t="s">
        <v>53</v>
      </c>
      <c r="O151" s="37"/>
    </row>
    <row r="152" spans="1:16" ht="38.25">
      <c r="A152" s="86"/>
      <c r="B152" s="37"/>
      <c r="C152" s="25" t="s">
        <v>12</v>
      </c>
      <c r="D152" s="33" t="s">
        <v>52</v>
      </c>
      <c r="E152" s="33" t="s">
        <v>52</v>
      </c>
      <c r="F152" s="91">
        <f>F108</f>
        <v>15.79</v>
      </c>
      <c r="H152" s="25" t="s">
        <v>12</v>
      </c>
      <c r="I152" s="33" t="s">
        <v>52</v>
      </c>
      <c r="J152" s="33" t="s">
        <v>52</v>
      </c>
      <c r="K152" s="57">
        <f>K108</f>
        <v>15.79</v>
      </c>
      <c r="L152" s="57"/>
      <c r="M152" s="57"/>
      <c r="O152" s="37"/>
      <c r="P152" s="37"/>
    </row>
    <row r="153" spans="3:16" ht="25.5">
      <c r="C153" s="25" t="s">
        <v>178</v>
      </c>
      <c r="D153">
        <v>15000</v>
      </c>
      <c r="E153" s="74">
        <f>E109</f>
        <v>0.0162</v>
      </c>
      <c r="F153" s="57">
        <f>D153*E153</f>
        <v>243</v>
      </c>
      <c r="H153" s="25" t="s">
        <v>178</v>
      </c>
      <c r="I153">
        <f>D153</f>
        <v>15000</v>
      </c>
      <c r="J153" s="93">
        <f>J109</f>
        <v>0.016787385493347646</v>
      </c>
      <c r="K153" s="57">
        <f>I153*J153</f>
        <v>251.8107824002147</v>
      </c>
      <c r="L153" s="57"/>
      <c r="M153" s="57"/>
      <c r="O153" s="37"/>
      <c r="P153" s="37"/>
    </row>
    <row r="154" spans="3:16" ht="25.5">
      <c r="C154" s="25" t="s">
        <v>179</v>
      </c>
      <c r="D154">
        <f>D153</f>
        <v>15000</v>
      </c>
      <c r="E154" s="74">
        <f>E132</f>
        <v>0.0229</v>
      </c>
      <c r="F154" s="57">
        <f>D154*E154</f>
        <v>343.5</v>
      </c>
      <c r="H154" s="25" t="s">
        <v>179</v>
      </c>
      <c r="I154">
        <f>D154</f>
        <v>15000</v>
      </c>
      <c r="J154" s="93">
        <f>E154</f>
        <v>0.0229</v>
      </c>
      <c r="K154" s="57">
        <f>I154*J154</f>
        <v>343.5</v>
      </c>
      <c r="L154" s="57"/>
      <c r="M154" s="57"/>
      <c r="O154" s="37"/>
      <c r="P154" s="37"/>
    </row>
    <row r="155" spans="3:16" ht="25.5">
      <c r="C155" s="25" t="s">
        <v>185</v>
      </c>
      <c r="D155">
        <f>D153</f>
        <v>15000</v>
      </c>
      <c r="E155" s="74">
        <f>E133</f>
        <v>0.043</v>
      </c>
      <c r="F155" s="57">
        <f>D155*E155</f>
        <v>645</v>
      </c>
      <c r="H155" s="25" t="s">
        <v>185</v>
      </c>
      <c r="I155">
        <v>750</v>
      </c>
      <c r="J155" s="93">
        <f>J144</f>
        <v>0.047</v>
      </c>
      <c r="K155" s="57">
        <f>I155*J155</f>
        <v>35.25</v>
      </c>
      <c r="L155" s="57"/>
      <c r="M155" s="57"/>
      <c r="O155" s="37"/>
      <c r="P155" s="37"/>
    </row>
    <row r="156" spans="3:16" ht="25.5">
      <c r="C156" s="25"/>
      <c r="E156" s="74"/>
      <c r="F156" s="57"/>
      <c r="H156" s="25" t="s">
        <v>185</v>
      </c>
      <c r="I156">
        <f>I154-I155</f>
        <v>14250</v>
      </c>
      <c r="J156" s="93">
        <f>J134</f>
        <v>0.055</v>
      </c>
      <c r="K156" s="57">
        <f>I156*J156</f>
        <v>783.75</v>
      </c>
      <c r="L156" s="57"/>
      <c r="M156" s="57"/>
      <c r="O156" s="37"/>
      <c r="P156" s="37"/>
    </row>
    <row r="157" spans="3:16" ht="12.75">
      <c r="C157" s="6"/>
      <c r="H157" s="6"/>
      <c r="J157" s="93"/>
      <c r="O157" s="37"/>
      <c r="P157" s="37"/>
    </row>
    <row r="158" spans="3:16" ht="12.75">
      <c r="C158" t="s">
        <v>176</v>
      </c>
      <c r="F158" s="94">
        <f>SUM(F152:F155)</f>
        <v>1247.29</v>
      </c>
      <c r="H158" t="s">
        <v>181</v>
      </c>
      <c r="K158" s="94">
        <f>SUM(K152:K156)</f>
        <v>1430.1007824002147</v>
      </c>
      <c r="L158" s="57"/>
      <c r="M158" s="57">
        <f>K158-F158</f>
        <v>182.81078240021475</v>
      </c>
      <c r="N158" s="78">
        <f>K158/F158-1</f>
        <v>0.14656638183599213</v>
      </c>
      <c r="O158" s="37"/>
      <c r="P158" s="37"/>
    </row>
    <row r="159" spans="6:16" ht="12.75">
      <c r="F159" s="57"/>
      <c r="J159" s="93"/>
      <c r="K159" s="57"/>
      <c r="L159" s="57"/>
      <c r="M159" s="57"/>
      <c r="O159" s="37"/>
      <c r="P159" s="37"/>
    </row>
    <row r="160" spans="1:18" ht="13.5" thickBot="1">
      <c r="A160" s="250"/>
      <c r="B160" s="250"/>
      <c r="C160" s="254"/>
      <c r="D160" s="250"/>
      <c r="E160" s="255"/>
      <c r="F160" s="251"/>
      <c r="G160" s="250"/>
      <c r="H160" s="254"/>
      <c r="I160" s="250"/>
      <c r="J160" s="252"/>
      <c r="K160" s="251"/>
      <c r="L160" s="251"/>
      <c r="M160" s="251"/>
      <c r="N160" s="250"/>
      <c r="O160" s="250"/>
      <c r="P160" s="250"/>
      <c r="Q160" s="250"/>
      <c r="R160" s="250"/>
    </row>
    <row r="161" spans="6:13" ht="12.75">
      <c r="F161" s="57"/>
      <c r="J161" s="93"/>
      <c r="K161" s="57"/>
      <c r="L161" s="57"/>
      <c r="M161" s="57"/>
    </row>
    <row r="162" spans="1:13" ht="15.75">
      <c r="A162" s="214" t="s">
        <v>303</v>
      </c>
      <c r="B162" s="214"/>
      <c r="C162" s="124"/>
      <c r="D162" s="37"/>
      <c r="F162" s="57"/>
      <c r="J162" s="93"/>
      <c r="K162" s="57"/>
      <c r="L162" s="57"/>
      <c r="M162" s="57"/>
    </row>
    <row r="163" spans="1:13" ht="15.75">
      <c r="A163" s="214"/>
      <c r="B163" s="53"/>
      <c r="D163" s="37"/>
      <c r="F163" s="57"/>
      <c r="J163" s="93"/>
      <c r="K163" s="57"/>
      <c r="L163" s="57"/>
      <c r="M163" s="57"/>
    </row>
    <row r="164" spans="1:13" ht="15.75">
      <c r="A164" s="134" t="s">
        <v>186</v>
      </c>
      <c r="B164" s="53"/>
      <c r="D164" s="37"/>
      <c r="F164" s="57"/>
      <c r="J164" s="93"/>
      <c r="K164" s="57"/>
      <c r="L164" s="57"/>
      <c r="M164" s="57"/>
    </row>
    <row r="165" spans="1:13" ht="15.75">
      <c r="A165" s="134" t="s">
        <v>187</v>
      </c>
      <c r="B165" s="53"/>
      <c r="D165" s="37"/>
      <c r="F165" s="57"/>
      <c r="J165" s="93"/>
      <c r="K165" s="57"/>
      <c r="L165" s="57"/>
      <c r="M165" s="57"/>
    </row>
    <row r="166" spans="1:13" ht="12" customHeight="1">
      <c r="A166" s="134" t="s">
        <v>192</v>
      </c>
      <c r="B166" s="53"/>
      <c r="D166" s="37"/>
      <c r="F166" s="57"/>
      <c r="J166" s="93"/>
      <c r="K166" s="57"/>
      <c r="L166" s="57"/>
      <c r="M166" s="57"/>
    </row>
    <row r="167" spans="1:13" ht="12" customHeight="1">
      <c r="A167" s="134"/>
      <c r="B167" s="53"/>
      <c r="D167" s="37"/>
      <c r="F167" s="57"/>
      <c r="J167" s="93"/>
      <c r="K167" s="57"/>
      <c r="L167" s="57"/>
      <c r="M167" s="57"/>
    </row>
    <row r="168" spans="1:15" ht="15">
      <c r="A168" s="124"/>
      <c r="C168" s="85" t="s">
        <v>176</v>
      </c>
      <c r="D168" s="43"/>
      <c r="E168" s="43"/>
      <c r="F168" s="43"/>
      <c r="H168" s="85" t="s">
        <v>183</v>
      </c>
      <c r="I168" s="43"/>
      <c r="J168" s="43"/>
      <c r="K168" s="79"/>
      <c r="L168" s="43"/>
      <c r="M168" s="43"/>
      <c r="N168" s="43"/>
      <c r="O168" s="37"/>
    </row>
    <row r="169" spans="1:14" ht="15">
      <c r="A169" s="145" t="s">
        <v>59</v>
      </c>
      <c r="B169" s="4"/>
      <c r="D169" s="80" t="s">
        <v>20</v>
      </c>
      <c r="E169" s="80" t="s">
        <v>43</v>
      </c>
      <c r="F169" s="81" t="s">
        <v>44</v>
      </c>
      <c r="I169" s="80" t="s">
        <v>20</v>
      </c>
      <c r="J169" s="80" t="s">
        <v>43</v>
      </c>
      <c r="K169" s="83" t="s">
        <v>44</v>
      </c>
      <c r="L169" s="4"/>
      <c r="M169" s="4" t="s">
        <v>45</v>
      </c>
      <c r="N169" s="4" t="s">
        <v>45</v>
      </c>
    </row>
    <row r="170" spans="1:14" ht="12.75">
      <c r="A170" s="133" t="s">
        <v>64</v>
      </c>
      <c r="D170" s="82" t="s">
        <v>51</v>
      </c>
      <c r="E170" s="80" t="s">
        <v>77</v>
      </c>
      <c r="F170" s="81" t="s">
        <v>46</v>
      </c>
      <c r="I170" s="80"/>
      <c r="J170" s="80" t="s">
        <v>77</v>
      </c>
      <c r="K170" s="83" t="s">
        <v>46</v>
      </c>
      <c r="L170" s="4"/>
      <c r="M170" s="4" t="s">
        <v>47</v>
      </c>
      <c r="N170" s="80" t="s">
        <v>53</v>
      </c>
    </row>
    <row r="171" spans="1:13" ht="38.25">
      <c r="A171" s="283"/>
      <c r="B171" s="37"/>
      <c r="C171" s="25" t="s">
        <v>12</v>
      </c>
      <c r="D171" s="33" t="s">
        <v>52</v>
      </c>
      <c r="E171" s="33" t="s">
        <v>52</v>
      </c>
      <c r="F171" s="189">
        <f>'11.Bill Impact (no commod. in.)'!F331</f>
        <v>15.79</v>
      </c>
      <c r="H171" s="25" t="s">
        <v>12</v>
      </c>
      <c r="I171" s="33" t="s">
        <v>52</v>
      </c>
      <c r="J171" s="33" t="s">
        <v>52</v>
      </c>
      <c r="K171" s="57">
        <f>'10. 2004 Rate Schedule '!F53</f>
        <v>15.79</v>
      </c>
      <c r="L171" s="57"/>
      <c r="M171" s="57"/>
    </row>
    <row r="172" spans="1:13" ht="25.5">
      <c r="A172" s="124"/>
      <c r="C172" s="25" t="s">
        <v>178</v>
      </c>
      <c r="D172">
        <v>1000</v>
      </c>
      <c r="E172" s="190">
        <f>'11.Bill Impact (no commod. in.)'!E332</f>
        <v>0.0162</v>
      </c>
      <c r="F172" s="57">
        <f>D172*E172</f>
        <v>16.2</v>
      </c>
      <c r="H172" s="25" t="s">
        <v>178</v>
      </c>
      <c r="I172">
        <f>D172</f>
        <v>1000</v>
      </c>
      <c r="J172" s="92">
        <f>'10. 2004 Rate Schedule '!F54</f>
        <v>0.016787385493347646</v>
      </c>
      <c r="K172" s="57">
        <f>I172*J172</f>
        <v>16.787385493347646</v>
      </c>
      <c r="L172" s="57"/>
      <c r="M172" s="57"/>
    </row>
    <row r="173" spans="1:13" ht="25.5">
      <c r="A173" s="124"/>
      <c r="C173" s="25" t="s">
        <v>179</v>
      </c>
      <c r="D173">
        <v>1000</v>
      </c>
      <c r="E173" s="74">
        <v>0.0229</v>
      </c>
      <c r="F173" s="57">
        <f>D173*E173</f>
        <v>22.9</v>
      </c>
      <c r="H173" s="25" t="s">
        <v>179</v>
      </c>
      <c r="I173">
        <v>1000</v>
      </c>
      <c r="J173" s="93">
        <f>E173</f>
        <v>0.0229</v>
      </c>
      <c r="K173" s="57">
        <f>I173*J173</f>
        <v>22.9</v>
      </c>
      <c r="L173" s="57"/>
      <c r="M173" s="57"/>
    </row>
    <row r="174" spans="1:13" ht="25.5">
      <c r="A174" s="124"/>
      <c r="C174" s="25" t="s">
        <v>185</v>
      </c>
      <c r="D174">
        <f>D172</f>
        <v>1000</v>
      </c>
      <c r="E174" s="74">
        <v>0.043</v>
      </c>
      <c r="F174" s="57">
        <f>D174*E174</f>
        <v>43</v>
      </c>
      <c r="H174" s="25" t="s">
        <v>185</v>
      </c>
      <c r="I174">
        <v>750</v>
      </c>
      <c r="J174" s="93">
        <v>0.047</v>
      </c>
      <c r="K174" s="57">
        <f>I174*J174</f>
        <v>35.25</v>
      </c>
      <c r="L174" s="57"/>
      <c r="M174" s="57"/>
    </row>
    <row r="175" spans="1:11" ht="25.5">
      <c r="A175" s="124"/>
      <c r="C175" s="6"/>
      <c r="H175" s="25" t="s">
        <v>185</v>
      </c>
      <c r="I175">
        <f>I173-I174</f>
        <v>250</v>
      </c>
      <c r="J175" s="93">
        <v>0.055</v>
      </c>
      <c r="K175" s="57">
        <f>I175*J175</f>
        <v>13.75</v>
      </c>
    </row>
    <row r="176" spans="1:11" ht="12.75">
      <c r="A176" s="124"/>
      <c r="C176" s="6"/>
      <c r="H176" s="25"/>
      <c r="J176" s="93"/>
      <c r="K176" s="57"/>
    </row>
    <row r="177" spans="1:14" ht="12.75">
      <c r="A177" s="124"/>
      <c r="C177" t="s">
        <v>176</v>
      </c>
      <c r="F177" s="94">
        <f>SUM(F171:F174)</f>
        <v>97.89</v>
      </c>
      <c r="H177" t="s">
        <v>181</v>
      </c>
      <c r="K177" s="94">
        <f>SUM(K171:K175)</f>
        <v>104.47738549334764</v>
      </c>
      <c r="L177" s="57"/>
      <c r="M177" s="57">
        <f>K177-F177</f>
        <v>6.5873854933476395</v>
      </c>
      <c r="N177" s="78">
        <f>K177/F177-1</f>
        <v>0.06729375312440133</v>
      </c>
    </row>
    <row r="178" spans="1:14" ht="12.75">
      <c r="A178" s="124"/>
      <c r="F178" s="65"/>
      <c r="K178" s="65"/>
      <c r="L178" s="57"/>
      <c r="M178" s="57"/>
      <c r="N178" s="84"/>
    </row>
    <row r="179" spans="1:13" ht="6.75" customHeight="1">
      <c r="A179" s="124"/>
      <c r="F179" s="57"/>
      <c r="J179" s="93"/>
      <c r="K179" s="57"/>
      <c r="L179" s="57"/>
      <c r="M179" s="57"/>
    </row>
    <row r="180" spans="1:14" ht="15">
      <c r="A180" s="145" t="s">
        <v>59</v>
      </c>
      <c r="B180" s="4"/>
      <c r="D180" s="80" t="s">
        <v>20</v>
      </c>
      <c r="E180" s="80" t="s">
        <v>43</v>
      </c>
      <c r="F180" s="81" t="s">
        <v>44</v>
      </c>
      <c r="I180" s="80" t="s">
        <v>20</v>
      </c>
      <c r="J180" s="80" t="s">
        <v>43</v>
      </c>
      <c r="K180" s="83" t="s">
        <v>44</v>
      </c>
      <c r="L180" s="4"/>
      <c r="M180" s="4" t="s">
        <v>45</v>
      </c>
      <c r="N180" s="4" t="s">
        <v>45</v>
      </c>
    </row>
    <row r="181" spans="1:14" ht="12.75">
      <c r="A181" s="133" t="s">
        <v>66</v>
      </c>
      <c r="D181" s="82" t="s">
        <v>51</v>
      </c>
      <c r="E181" s="80" t="s">
        <v>77</v>
      </c>
      <c r="F181" s="81" t="s">
        <v>46</v>
      </c>
      <c r="I181" s="80"/>
      <c r="J181" s="80" t="s">
        <v>77</v>
      </c>
      <c r="K181" s="83" t="s">
        <v>46</v>
      </c>
      <c r="L181" s="4"/>
      <c r="M181" s="4" t="s">
        <v>47</v>
      </c>
      <c r="N181" s="80" t="s">
        <v>53</v>
      </c>
    </row>
    <row r="182" spans="1:13" ht="38.25">
      <c r="A182" s="283"/>
      <c r="B182" s="37"/>
      <c r="C182" s="25" t="s">
        <v>12</v>
      </c>
      <c r="D182" s="33" t="s">
        <v>52</v>
      </c>
      <c r="E182" s="33" t="s">
        <v>52</v>
      </c>
      <c r="F182" s="91">
        <f>F171</f>
        <v>15.79</v>
      </c>
      <c r="H182" s="25" t="s">
        <v>12</v>
      </c>
      <c r="I182" s="33" t="s">
        <v>52</v>
      </c>
      <c r="J182" s="33" t="s">
        <v>52</v>
      </c>
      <c r="K182" s="57">
        <f>K171</f>
        <v>15.79</v>
      </c>
      <c r="L182" s="57"/>
      <c r="M182" s="57"/>
    </row>
    <row r="183" spans="1:13" ht="25.5">
      <c r="A183" s="124"/>
      <c r="C183" s="25" t="s">
        <v>178</v>
      </c>
      <c r="D183">
        <v>2000</v>
      </c>
      <c r="E183" s="74">
        <f>E172</f>
        <v>0.0162</v>
      </c>
      <c r="F183" s="57">
        <f>D183*E183</f>
        <v>32.4</v>
      </c>
      <c r="H183" s="25" t="s">
        <v>178</v>
      </c>
      <c r="I183">
        <f>D183</f>
        <v>2000</v>
      </c>
      <c r="J183" s="93">
        <f>J172</f>
        <v>0.016787385493347646</v>
      </c>
      <c r="K183" s="57">
        <f>I183*J183</f>
        <v>33.57477098669529</v>
      </c>
      <c r="L183" s="57"/>
      <c r="M183" s="57"/>
    </row>
    <row r="184" spans="1:13" ht="25.5">
      <c r="A184" s="124"/>
      <c r="C184" s="25" t="s">
        <v>179</v>
      </c>
      <c r="D184">
        <v>2000</v>
      </c>
      <c r="E184" s="74">
        <f>E173</f>
        <v>0.0229</v>
      </c>
      <c r="F184" s="57">
        <f>D184*E184</f>
        <v>45.8</v>
      </c>
      <c r="H184" s="25" t="s">
        <v>179</v>
      </c>
      <c r="I184">
        <v>2000</v>
      </c>
      <c r="J184" s="93">
        <f>E184</f>
        <v>0.0229</v>
      </c>
      <c r="K184" s="57">
        <f>I184*J184</f>
        <v>45.8</v>
      </c>
      <c r="L184" s="57"/>
      <c r="M184" s="57"/>
    </row>
    <row r="185" spans="1:13" ht="25.5">
      <c r="A185" s="124"/>
      <c r="C185" s="25" t="s">
        <v>185</v>
      </c>
      <c r="D185">
        <f>D183</f>
        <v>2000</v>
      </c>
      <c r="E185" s="74">
        <f>E174</f>
        <v>0.043</v>
      </c>
      <c r="F185" s="57">
        <f>D185*E185</f>
        <v>86</v>
      </c>
      <c r="H185" s="25" t="s">
        <v>185</v>
      </c>
      <c r="I185">
        <v>750</v>
      </c>
      <c r="J185" s="93">
        <f>J174</f>
        <v>0.047</v>
      </c>
      <c r="K185" s="57">
        <f>I185*J185</f>
        <v>35.25</v>
      </c>
      <c r="L185" s="57"/>
      <c r="M185" s="57"/>
    </row>
    <row r="186" spans="1:13" ht="25.5">
      <c r="A186" s="124"/>
      <c r="C186" s="25"/>
      <c r="E186" s="74"/>
      <c r="F186" s="57"/>
      <c r="H186" s="25" t="s">
        <v>185</v>
      </c>
      <c r="I186">
        <f>I184-I185</f>
        <v>1250</v>
      </c>
      <c r="J186" s="93">
        <f>J175</f>
        <v>0.055</v>
      </c>
      <c r="K186" s="57">
        <f>I186*J186</f>
        <v>68.75</v>
      </c>
      <c r="L186" s="57"/>
      <c r="M186" s="57"/>
    </row>
    <row r="187" spans="1:10" ht="12.75">
      <c r="A187" s="124"/>
      <c r="C187" s="6"/>
      <c r="H187" s="6"/>
      <c r="J187" s="93"/>
    </row>
    <row r="188" spans="1:14" ht="12.75">
      <c r="A188" s="124"/>
      <c r="C188" t="s">
        <v>176</v>
      </c>
      <c r="F188" s="94">
        <f>SUM(F182:F185)</f>
        <v>179.99</v>
      </c>
      <c r="H188" t="s">
        <v>181</v>
      </c>
      <c r="K188" s="94">
        <f>SUM(K182:K186)</f>
        <v>199.1647709866953</v>
      </c>
      <c r="L188" s="57"/>
      <c r="M188" s="57">
        <f>K188-F188</f>
        <v>19.17477098669528</v>
      </c>
      <c r="N188" s="78">
        <f>K188/F188-1</f>
        <v>0.10653242394963769</v>
      </c>
    </row>
    <row r="189" spans="1:14" ht="12.75">
      <c r="A189" s="124"/>
      <c r="F189" s="65"/>
      <c r="K189" s="65"/>
      <c r="L189" s="57"/>
      <c r="M189" s="57"/>
      <c r="N189" s="84"/>
    </row>
    <row r="190" spans="1:13" ht="12.75">
      <c r="A190" s="124"/>
      <c r="F190" s="57"/>
      <c r="J190" s="93"/>
      <c r="K190" s="57"/>
      <c r="L190" s="57"/>
      <c r="M190" s="57"/>
    </row>
    <row r="191" spans="1:14" ht="15">
      <c r="A191" s="145" t="s">
        <v>59</v>
      </c>
      <c r="B191" s="4"/>
      <c r="D191" s="80" t="s">
        <v>20</v>
      </c>
      <c r="E191" s="80" t="s">
        <v>43</v>
      </c>
      <c r="F191" s="81" t="s">
        <v>44</v>
      </c>
      <c r="I191" s="80" t="s">
        <v>20</v>
      </c>
      <c r="J191" s="80" t="s">
        <v>43</v>
      </c>
      <c r="K191" s="83" t="s">
        <v>44</v>
      </c>
      <c r="L191" s="4"/>
      <c r="M191" s="4" t="s">
        <v>45</v>
      </c>
      <c r="N191" s="4" t="s">
        <v>45</v>
      </c>
    </row>
    <row r="192" spans="1:14" ht="12.75">
      <c r="A192" s="133" t="s">
        <v>205</v>
      </c>
      <c r="D192" s="82" t="s">
        <v>51</v>
      </c>
      <c r="E192" s="80" t="s">
        <v>77</v>
      </c>
      <c r="F192" s="81" t="s">
        <v>46</v>
      </c>
      <c r="I192" s="80"/>
      <c r="J192" s="80" t="s">
        <v>77</v>
      </c>
      <c r="K192" s="83" t="s">
        <v>46</v>
      </c>
      <c r="L192" s="4"/>
      <c r="M192" s="4" t="s">
        <v>47</v>
      </c>
      <c r="N192" s="80" t="s">
        <v>53</v>
      </c>
    </row>
    <row r="193" spans="1:13" ht="38.25">
      <c r="A193" s="283"/>
      <c r="B193" s="37"/>
      <c r="C193" s="25" t="s">
        <v>12</v>
      </c>
      <c r="D193" s="33" t="s">
        <v>52</v>
      </c>
      <c r="E193" s="33" t="s">
        <v>52</v>
      </c>
      <c r="F193" s="91">
        <f>F171</f>
        <v>15.79</v>
      </c>
      <c r="H193" s="25" t="s">
        <v>12</v>
      </c>
      <c r="I193" s="33" t="s">
        <v>52</v>
      </c>
      <c r="J193" s="33" t="s">
        <v>52</v>
      </c>
      <c r="K193" s="57">
        <f>K171</f>
        <v>15.79</v>
      </c>
      <c r="L193" s="57"/>
      <c r="M193" s="57"/>
    </row>
    <row r="194" spans="1:13" ht="25.5">
      <c r="A194" s="124"/>
      <c r="C194" s="25" t="s">
        <v>178</v>
      </c>
      <c r="D194">
        <v>5000</v>
      </c>
      <c r="E194" s="74">
        <f>E172</f>
        <v>0.0162</v>
      </c>
      <c r="F194" s="57">
        <f>D194*E194</f>
        <v>81</v>
      </c>
      <c r="H194" s="25" t="s">
        <v>178</v>
      </c>
      <c r="I194">
        <f>D194</f>
        <v>5000</v>
      </c>
      <c r="J194" s="93">
        <f>J172</f>
        <v>0.016787385493347646</v>
      </c>
      <c r="K194" s="57">
        <f>I194*J194</f>
        <v>83.93692746673823</v>
      </c>
      <c r="L194" s="57"/>
      <c r="M194" s="57"/>
    </row>
    <row r="195" spans="1:13" ht="25.5">
      <c r="A195" s="124"/>
      <c r="C195" s="25" t="s">
        <v>179</v>
      </c>
      <c r="D195">
        <f>D194</f>
        <v>5000</v>
      </c>
      <c r="E195" s="74">
        <f>E173</f>
        <v>0.0229</v>
      </c>
      <c r="F195" s="57">
        <f>D195*E195</f>
        <v>114.5</v>
      </c>
      <c r="H195" s="25" t="s">
        <v>179</v>
      </c>
      <c r="I195">
        <f>D195</f>
        <v>5000</v>
      </c>
      <c r="J195" s="93">
        <f>E195</f>
        <v>0.0229</v>
      </c>
      <c r="K195" s="57">
        <f>I195*J195</f>
        <v>114.5</v>
      </c>
      <c r="L195" s="57"/>
      <c r="M195" s="57"/>
    </row>
    <row r="196" spans="1:13" ht="25.5">
      <c r="A196" s="124"/>
      <c r="C196" s="25" t="s">
        <v>185</v>
      </c>
      <c r="D196">
        <f>D194</f>
        <v>5000</v>
      </c>
      <c r="E196" s="74">
        <f>E174</f>
        <v>0.043</v>
      </c>
      <c r="F196" s="57">
        <f>D196*E196</f>
        <v>214.99999999999997</v>
      </c>
      <c r="H196" s="25" t="s">
        <v>185</v>
      </c>
      <c r="I196">
        <v>750</v>
      </c>
      <c r="J196" s="93">
        <f>J185</f>
        <v>0.047</v>
      </c>
      <c r="K196" s="57">
        <f>I196*J196</f>
        <v>35.25</v>
      </c>
      <c r="L196" s="57"/>
      <c r="M196" s="57"/>
    </row>
    <row r="197" spans="1:13" ht="25.5">
      <c r="A197" s="124"/>
      <c r="C197" s="25"/>
      <c r="E197" s="74"/>
      <c r="F197" s="57"/>
      <c r="H197" s="25" t="s">
        <v>185</v>
      </c>
      <c r="I197">
        <f>I195-I196</f>
        <v>4250</v>
      </c>
      <c r="J197" s="93">
        <f>J175</f>
        <v>0.055</v>
      </c>
      <c r="K197" s="57">
        <f>I197*J197</f>
        <v>233.75</v>
      </c>
      <c r="L197" s="57"/>
      <c r="M197" s="57"/>
    </row>
    <row r="198" spans="1:10" ht="6.75" customHeight="1">
      <c r="A198" s="124"/>
      <c r="C198" s="6"/>
      <c r="H198" s="6"/>
      <c r="J198" s="93"/>
    </row>
    <row r="199" spans="1:14" ht="12.75">
      <c r="A199" s="124"/>
      <c r="C199" t="s">
        <v>176</v>
      </c>
      <c r="F199" s="94">
        <f>SUM(F193:F196)</f>
        <v>426.28999999999996</v>
      </c>
      <c r="H199" t="s">
        <v>181</v>
      </c>
      <c r="K199" s="94">
        <f>SUM(K193:K197)</f>
        <v>483.22692746673823</v>
      </c>
      <c r="L199" s="57"/>
      <c r="M199" s="57">
        <f>K199-F199</f>
        <v>56.93692746673827</v>
      </c>
      <c r="N199" s="78">
        <f>K199/F199-1</f>
        <v>0.13356383557376028</v>
      </c>
    </row>
    <row r="200" spans="1:13" ht="12.75">
      <c r="A200" s="124"/>
      <c r="F200" s="57"/>
      <c r="J200" s="93"/>
      <c r="K200" s="57"/>
      <c r="L200" s="57"/>
      <c r="M200" s="57"/>
    </row>
    <row r="201" spans="1:14" ht="12.75">
      <c r="A201" s="124"/>
      <c r="C201" s="195"/>
      <c r="D201" s="37"/>
      <c r="E201" s="196"/>
      <c r="F201" s="65"/>
      <c r="G201" s="37"/>
      <c r="H201" s="195"/>
      <c r="I201" s="37"/>
      <c r="J201" s="194"/>
      <c r="K201" s="65"/>
      <c r="L201" s="65"/>
      <c r="M201" s="65"/>
      <c r="N201" s="37"/>
    </row>
    <row r="202" spans="1:14" ht="15">
      <c r="A202" s="145" t="s">
        <v>59</v>
      </c>
      <c r="B202" s="4"/>
      <c r="D202" s="80" t="s">
        <v>20</v>
      </c>
      <c r="E202" s="80" t="s">
        <v>43</v>
      </c>
      <c r="F202" s="81" t="s">
        <v>44</v>
      </c>
      <c r="I202" s="80" t="s">
        <v>20</v>
      </c>
      <c r="J202" s="80" t="s">
        <v>43</v>
      </c>
      <c r="K202" s="83" t="s">
        <v>44</v>
      </c>
      <c r="L202" s="4"/>
      <c r="M202" s="4" t="s">
        <v>45</v>
      </c>
      <c r="N202" s="4" t="s">
        <v>45</v>
      </c>
    </row>
    <row r="203" spans="1:14" ht="12.75">
      <c r="A203" s="133" t="s">
        <v>206</v>
      </c>
      <c r="D203" s="82" t="s">
        <v>51</v>
      </c>
      <c r="E203" s="80" t="s">
        <v>77</v>
      </c>
      <c r="F203" s="81" t="s">
        <v>46</v>
      </c>
      <c r="I203" s="80"/>
      <c r="J203" s="80" t="s">
        <v>77</v>
      </c>
      <c r="K203" s="83" t="s">
        <v>46</v>
      </c>
      <c r="L203" s="4"/>
      <c r="M203" s="4" t="s">
        <v>47</v>
      </c>
      <c r="N203" s="80" t="s">
        <v>53</v>
      </c>
    </row>
    <row r="204" spans="1:13" ht="38.25">
      <c r="A204" s="283"/>
      <c r="B204" s="37"/>
      <c r="C204" s="25" t="s">
        <v>12</v>
      </c>
      <c r="D204" s="33" t="s">
        <v>52</v>
      </c>
      <c r="E204" s="33" t="s">
        <v>52</v>
      </c>
      <c r="F204" s="91">
        <f>F171</f>
        <v>15.79</v>
      </c>
      <c r="H204" s="25" t="s">
        <v>12</v>
      </c>
      <c r="I204" s="33" t="s">
        <v>52</v>
      </c>
      <c r="J204" s="33" t="s">
        <v>52</v>
      </c>
      <c r="K204" s="57">
        <f>K171</f>
        <v>15.79</v>
      </c>
      <c r="L204" s="57"/>
      <c r="M204" s="57"/>
    </row>
    <row r="205" spans="1:13" ht="25.5">
      <c r="A205" s="124"/>
      <c r="C205" s="25" t="s">
        <v>178</v>
      </c>
      <c r="D205">
        <v>10000</v>
      </c>
      <c r="E205" s="74">
        <f>E172</f>
        <v>0.0162</v>
      </c>
      <c r="F205" s="57">
        <f>D205*E205</f>
        <v>162</v>
      </c>
      <c r="H205" s="25" t="s">
        <v>178</v>
      </c>
      <c r="I205">
        <f>D205</f>
        <v>10000</v>
      </c>
      <c r="J205" s="93">
        <f>J172</f>
        <v>0.016787385493347646</v>
      </c>
      <c r="K205" s="57">
        <f>I205*J205</f>
        <v>167.87385493347645</v>
      </c>
      <c r="L205" s="57"/>
      <c r="M205" s="57"/>
    </row>
    <row r="206" spans="1:15" ht="25.5">
      <c r="A206" s="124"/>
      <c r="C206" s="25" t="s">
        <v>179</v>
      </c>
      <c r="D206">
        <f>D205</f>
        <v>10000</v>
      </c>
      <c r="E206" s="74">
        <f>E195</f>
        <v>0.0229</v>
      </c>
      <c r="F206" s="57">
        <f>D206*E206</f>
        <v>229</v>
      </c>
      <c r="H206" s="25" t="s">
        <v>179</v>
      </c>
      <c r="I206">
        <f>D206</f>
        <v>10000</v>
      </c>
      <c r="J206" s="93">
        <f>E206</f>
        <v>0.0229</v>
      </c>
      <c r="K206" s="57">
        <f>I206*J206</f>
        <v>229</v>
      </c>
      <c r="L206" s="57"/>
      <c r="M206" s="57"/>
      <c r="O206" s="37"/>
    </row>
    <row r="207" spans="1:15" ht="25.5">
      <c r="A207" s="124"/>
      <c r="C207" s="25" t="s">
        <v>185</v>
      </c>
      <c r="D207">
        <f>D205</f>
        <v>10000</v>
      </c>
      <c r="E207" s="74">
        <f>E196</f>
        <v>0.043</v>
      </c>
      <c r="F207" s="57">
        <f>D207*E207</f>
        <v>429.99999999999994</v>
      </c>
      <c r="H207" s="25" t="s">
        <v>185</v>
      </c>
      <c r="I207">
        <v>750</v>
      </c>
      <c r="J207" s="93">
        <f>J196</f>
        <v>0.047</v>
      </c>
      <c r="K207" s="57">
        <f>I207*J207</f>
        <v>35.25</v>
      </c>
      <c r="L207" s="57"/>
      <c r="M207" s="57"/>
      <c r="O207" s="37"/>
    </row>
    <row r="208" spans="1:15" ht="25.5">
      <c r="A208" s="124"/>
      <c r="C208" s="25"/>
      <c r="E208" s="74"/>
      <c r="F208" s="57"/>
      <c r="H208" s="25" t="s">
        <v>185</v>
      </c>
      <c r="I208">
        <f>I206-I207</f>
        <v>9250</v>
      </c>
      <c r="J208" s="93">
        <f>J197</f>
        <v>0.055</v>
      </c>
      <c r="K208" s="57">
        <f>I208*J208</f>
        <v>508.75</v>
      </c>
      <c r="L208" s="57"/>
      <c r="M208" s="57"/>
      <c r="O208" s="37"/>
    </row>
    <row r="209" spans="1:15" ht="12.75">
      <c r="A209" s="124"/>
      <c r="C209" s="6"/>
      <c r="H209" s="6"/>
      <c r="J209" s="93"/>
      <c r="O209" s="37"/>
    </row>
    <row r="210" spans="1:15" ht="12.75">
      <c r="A210" s="124"/>
      <c r="C210" t="s">
        <v>176</v>
      </c>
      <c r="F210" s="94">
        <f>SUM(F204:F207)</f>
        <v>836.79</v>
      </c>
      <c r="H210" t="s">
        <v>181</v>
      </c>
      <c r="K210" s="94">
        <f>SUM(K204:K208)</f>
        <v>956.6638549334764</v>
      </c>
      <c r="L210" s="57"/>
      <c r="M210" s="57">
        <f>K210-F210</f>
        <v>119.87385493347642</v>
      </c>
      <c r="N210" s="78">
        <f>K210/F210-1</f>
        <v>0.1432544066414232</v>
      </c>
      <c r="O210" s="37"/>
    </row>
    <row r="211" spans="1:15" ht="12.75">
      <c r="A211" s="124"/>
      <c r="F211" s="65"/>
      <c r="K211" s="65"/>
      <c r="L211" s="57"/>
      <c r="M211" s="57"/>
      <c r="N211" s="84"/>
      <c r="O211" s="37"/>
    </row>
    <row r="212" spans="1:15" ht="12.75">
      <c r="A212" s="124"/>
      <c r="F212" s="57"/>
      <c r="J212" s="93"/>
      <c r="K212" s="57"/>
      <c r="L212" s="57"/>
      <c r="M212" s="57"/>
      <c r="O212" s="37"/>
    </row>
    <row r="213" spans="1:15" ht="15">
      <c r="A213" s="145" t="s">
        <v>59</v>
      </c>
      <c r="B213" s="4"/>
      <c r="D213" s="80" t="s">
        <v>20</v>
      </c>
      <c r="E213" s="80" t="s">
        <v>43</v>
      </c>
      <c r="F213" s="81" t="s">
        <v>44</v>
      </c>
      <c r="I213" s="80" t="s">
        <v>20</v>
      </c>
      <c r="J213" s="80" t="s">
        <v>43</v>
      </c>
      <c r="K213" s="83" t="s">
        <v>44</v>
      </c>
      <c r="L213" s="4"/>
      <c r="M213" s="4" t="s">
        <v>45</v>
      </c>
      <c r="N213" s="4" t="s">
        <v>45</v>
      </c>
      <c r="O213" s="37"/>
    </row>
    <row r="214" spans="1:15" ht="12.75">
      <c r="A214" s="133" t="s">
        <v>207</v>
      </c>
      <c r="D214" s="82" t="s">
        <v>51</v>
      </c>
      <c r="E214" s="80" t="s">
        <v>77</v>
      </c>
      <c r="F214" s="81" t="s">
        <v>46</v>
      </c>
      <c r="I214" s="80"/>
      <c r="J214" s="80" t="s">
        <v>77</v>
      </c>
      <c r="K214" s="83" t="s">
        <v>46</v>
      </c>
      <c r="L214" s="4"/>
      <c r="M214" s="4" t="s">
        <v>47</v>
      </c>
      <c r="N214" s="80" t="s">
        <v>53</v>
      </c>
      <c r="O214" s="37"/>
    </row>
    <row r="215" spans="1:16" ht="38.25">
      <c r="A215" s="283"/>
      <c r="B215" s="37"/>
      <c r="C215" s="25" t="s">
        <v>12</v>
      </c>
      <c r="D215" s="33" t="s">
        <v>52</v>
      </c>
      <c r="E215" s="33" t="s">
        <v>52</v>
      </c>
      <c r="F215" s="91">
        <f>F171</f>
        <v>15.79</v>
      </c>
      <c r="H215" s="25" t="s">
        <v>12</v>
      </c>
      <c r="I215" s="33" t="s">
        <v>52</v>
      </c>
      <c r="J215" s="33" t="s">
        <v>52</v>
      </c>
      <c r="K215" s="57">
        <f>K171</f>
        <v>15.79</v>
      </c>
      <c r="L215" s="57"/>
      <c r="M215" s="57"/>
      <c r="O215" s="37"/>
      <c r="P215" s="37"/>
    </row>
    <row r="216" spans="1:16" ht="25.5">
      <c r="A216" s="124"/>
      <c r="C216" s="25" t="s">
        <v>178</v>
      </c>
      <c r="D216">
        <v>15000</v>
      </c>
      <c r="E216" s="74">
        <f>E172</f>
        <v>0.0162</v>
      </c>
      <c r="F216" s="57">
        <f>D216*E216</f>
        <v>243</v>
      </c>
      <c r="H216" s="25" t="s">
        <v>178</v>
      </c>
      <c r="I216">
        <f>D216</f>
        <v>15000</v>
      </c>
      <c r="J216" s="93">
        <f>J172</f>
        <v>0.016787385493347646</v>
      </c>
      <c r="K216" s="57">
        <f>I216*J216</f>
        <v>251.8107824002147</v>
      </c>
      <c r="L216" s="57"/>
      <c r="M216" s="57"/>
      <c r="O216" s="37"/>
      <c r="P216" s="37"/>
    </row>
    <row r="217" spans="1:16" ht="25.5">
      <c r="A217" s="124"/>
      <c r="C217" s="25" t="s">
        <v>179</v>
      </c>
      <c r="D217">
        <f>D216</f>
        <v>15000</v>
      </c>
      <c r="E217" s="74">
        <f>E195</f>
        <v>0.0229</v>
      </c>
      <c r="F217" s="57">
        <f>D217*E217</f>
        <v>343.5</v>
      </c>
      <c r="H217" s="25" t="s">
        <v>179</v>
      </c>
      <c r="I217">
        <f>D217</f>
        <v>15000</v>
      </c>
      <c r="J217" s="93">
        <f>E217</f>
        <v>0.0229</v>
      </c>
      <c r="K217" s="57">
        <f>I217*J217</f>
        <v>343.5</v>
      </c>
      <c r="L217" s="57"/>
      <c r="M217" s="57"/>
      <c r="O217" s="37"/>
      <c r="P217" s="37"/>
    </row>
    <row r="218" spans="1:16" ht="25.5">
      <c r="A218" s="124"/>
      <c r="C218" s="25" t="s">
        <v>185</v>
      </c>
      <c r="D218">
        <f>D216</f>
        <v>15000</v>
      </c>
      <c r="E218" s="74">
        <f>E196</f>
        <v>0.043</v>
      </c>
      <c r="F218" s="57">
        <f>D218*E218</f>
        <v>645</v>
      </c>
      <c r="H218" s="25" t="s">
        <v>185</v>
      </c>
      <c r="I218">
        <v>750</v>
      </c>
      <c r="J218" s="93">
        <f>J207</f>
        <v>0.047</v>
      </c>
      <c r="K218" s="57">
        <f>I218*J218</f>
        <v>35.25</v>
      </c>
      <c r="L218" s="57"/>
      <c r="M218" s="57"/>
      <c r="O218" s="37"/>
      <c r="P218" s="37"/>
    </row>
    <row r="219" spans="1:16" ht="25.5">
      <c r="A219" s="124"/>
      <c r="C219" s="25"/>
      <c r="E219" s="74"/>
      <c r="F219" s="57"/>
      <c r="H219" s="25" t="s">
        <v>185</v>
      </c>
      <c r="I219">
        <f>I217-I218</f>
        <v>14250</v>
      </c>
      <c r="J219" s="93">
        <f>J197</f>
        <v>0.055</v>
      </c>
      <c r="K219" s="57">
        <f>I219*J219</f>
        <v>783.75</v>
      </c>
      <c r="L219" s="57"/>
      <c r="M219" s="57"/>
      <c r="O219" s="37"/>
      <c r="P219" s="37"/>
    </row>
    <row r="220" spans="1:16" ht="12.75">
      <c r="A220" s="124"/>
      <c r="C220" s="6"/>
      <c r="H220" s="6"/>
      <c r="J220" s="93"/>
      <c r="O220" s="37"/>
      <c r="P220" s="37"/>
    </row>
    <row r="221" spans="1:16" ht="12.75">
      <c r="A221" s="124"/>
      <c r="C221" t="s">
        <v>176</v>
      </c>
      <c r="F221" s="94">
        <f>SUM(F215:F218)</f>
        <v>1247.29</v>
      </c>
      <c r="H221" t="s">
        <v>181</v>
      </c>
      <c r="K221" s="94">
        <f>SUM(K215:K219)</f>
        <v>1430.1007824002147</v>
      </c>
      <c r="L221" s="57"/>
      <c r="M221" s="57">
        <f>K221-F221</f>
        <v>182.81078240021475</v>
      </c>
      <c r="N221" s="78">
        <f>K221/F221-1</f>
        <v>0.14656638183599213</v>
      </c>
      <c r="O221" s="37"/>
      <c r="P221" s="37"/>
    </row>
    <row r="222" spans="1:16" ht="12.75">
      <c r="A222" s="124"/>
      <c r="F222" s="57"/>
      <c r="J222" s="93"/>
      <c r="K222" s="57"/>
      <c r="L222" s="57"/>
      <c r="M222" s="57"/>
      <c r="O222" s="37"/>
      <c r="P222" s="37"/>
    </row>
    <row r="223" spans="1:18" ht="13.5" thickBot="1">
      <c r="A223" s="286"/>
      <c r="B223" s="250"/>
      <c r="C223" s="254"/>
      <c r="D223" s="250"/>
      <c r="E223" s="255"/>
      <c r="F223" s="251"/>
      <c r="G223" s="250"/>
      <c r="H223" s="254"/>
      <c r="I223" s="250"/>
      <c r="J223" s="252"/>
      <c r="K223" s="251"/>
      <c r="L223" s="251"/>
      <c r="M223" s="251"/>
      <c r="N223" s="250"/>
      <c r="O223" s="250"/>
      <c r="P223" s="250"/>
      <c r="Q223" s="250"/>
      <c r="R223" s="250"/>
    </row>
    <row r="224" spans="1:16" ht="12.75">
      <c r="A224" s="285"/>
      <c r="B224" s="37"/>
      <c r="C224" s="195"/>
      <c r="D224" s="37"/>
      <c r="E224" s="196"/>
      <c r="F224" s="65"/>
      <c r="G224" s="37"/>
      <c r="H224" s="195"/>
      <c r="I224" s="37"/>
      <c r="J224" s="194"/>
      <c r="K224" s="65"/>
      <c r="L224" s="65"/>
      <c r="M224" s="65"/>
      <c r="N224" s="37"/>
      <c r="O224" s="37"/>
      <c r="P224" s="37"/>
    </row>
    <row r="225" spans="1:11" ht="18">
      <c r="A225" s="126" t="s">
        <v>273</v>
      </c>
      <c r="B225" s="3"/>
      <c r="C225" s="124"/>
      <c r="D225" s="37"/>
      <c r="E225" s="294"/>
      <c r="F225" s="294"/>
      <c r="K225" s="72"/>
    </row>
    <row r="226" spans="1:11" ht="18">
      <c r="A226" s="126"/>
      <c r="B226" s="28"/>
      <c r="D226" s="37"/>
      <c r="E226" s="294"/>
      <c r="F226" s="294"/>
      <c r="K226" s="72"/>
    </row>
    <row r="227" spans="1:11" ht="18">
      <c r="A227" s="126"/>
      <c r="B227" s="28"/>
      <c r="D227" s="37"/>
      <c r="E227" s="122"/>
      <c r="F227" s="122"/>
      <c r="K227" s="72"/>
    </row>
    <row r="228" spans="1:11" ht="15.75">
      <c r="A228" s="134" t="s">
        <v>182</v>
      </c>
      <c r="B228" s="28"/>
      <c r="D228" s="37"/>
      <c r="E228" s="122"/>
      <c r="F228" s="122"/>
      <c r="K228" s="72"/>
    </row>
    <row r="229" spans="1:11" ht="15.75">
      <c r="A229" s="134" t="s">
        <v>191</v>
      </c>
      <c r="D229" s="37"/>
      <c r="E229" s="122"/>
      <c r="F229" s="122"/>
      <c r="K229" s="72"/>
    </row>
    <row r="230" spans="1:11" ht="15.75">
      <c r="A230" s="134" t="s">
        <v>192</v>
      </c>
      <c r="E230" s="294"/>
      <c r="F230" s="294"/>
      <c r="K230" s="72"/>
    </row>
    <row r="231" spans="1:11" ht="15.75">
      <c r="A231" s="134"/>
      <c r="E231" s="122"/>
      <c r="F231" s="122"/>
      <c r="K231" s="72"/>
    </row>
    <row r="232" spans="1:15" ht="15">
      <c r="A232" s="124" t="s">
        <v>42</v>
      </c>
      <c r="C232" s="85" t="s">
        <v>176</v>
      </c>
      <c r="D232" s="43"/>
      <c r="E232" s="43"/>
      <c r="F232" s="43"/>
      <c r="H232" s="85" t="s">
        <v>183</v>
      </c>
      <c r="I232" s="43"/>
      <c r="J232" s="43"/>
      <c r="K232" s="79"/>
      <c r="L232" s="43"/>
      <c r="M232" s="43"/>
      <c r="N232" s="43"/>
      <c r="O232" s="37"/>
    </row>
    <row r="233" spans="1:11" ht="12.75">
      <c r="A233" s="124"/>
      <c r="F233" s="72"/>
      <c r="K233" s="72"/>
    </row>
    <row r="234" spans="1:14" ht="15">
      <c r="A234" s="145" t="s">
        <v>48</v>
      </c>
      <c r="B234" s="4"/>
      <c r="D234" s="80" t="s">
        <v>20</v>
      </c>
      <c r="E234" s="80" t="s">
        <v>43</v>
      </c>
      <c r="F234" s="81" t="s">
        <v>44</v>
      </c>
      <c r="I234" s="80" t="s">
        <v>20</v>
      </c>
      <c r="J234" s="80" t="s">
        <v>43</v>
      </c>
      <c r="K234" s="83" t="s">
        <v>44</v>
      </c>
      <c r="L234" s="4"/>
      <c r="M234" s="4" t="s">
        <v>45</v>
      </c>
      <c r="N234" s="4" t="s">
        <v>45</v>
      </c>
    </row>
    <row r="235" spans="1:14" ht="12.75">
      <c r="A235" s="133" t="s">
        <v>61</v>
      </c>
      <c r="D235" s="82" t="s">
        <v>51</v>
      </c>
      <c r="E235" s="80" t="s">
        <v>77</v>
      </c>
      <c r="F235" s="81" t="s">
        <v>46</v>
      </c>
      <c r="I235" s="80"/>
      <c r="J235" s="80" t="s">
        <v>77</v>
      </c>
      <c r="K235" s="83" t="s">
        <v>46</v>
      </c>
      <c r="L235" s="4"/>
      <c r="M235" s="4" t="s">
        <v>47</v>
      </c>
      <c r="N235" s="80" t="s">
        <v>53</v>
      </c>
    </row>
    <row r="236" spans="1:13" ht="38.25">
      <c r="A236" s="283"/>
      <c r="B236" s="37"/>
      <c r="C236" s="25" t="s">
        <v>12</v>
      </c>
      <c r="D236" s="33" t="s">
        <v>52</v>
      </c>
      <c r="E236" s="33" t="s">
        <v>52</v>
      </c>
      <c r="F236" s="189">
        <f>'11.Bill Impact (no commod. in.)'!F414</f>
        <v>13.31</v>
      </c>
      <c r="H236" s="25" t="s">
        <v>12</v>
      </c>
      <c r="I236" s="33" t="s">
        <v>52</v>
      </c>
      <c r="J236" s="33" t="s">
        <v>52</v>
      </c>
      <c r="K236" s="57">
        <f>'10. 2004 Rate Schedule '!F65</f>
        <v>13.31</v>
      </c>
      <c r="L236" s="57"/>
      <c r="M236" s="57"/>
    </row>
    <row r="237" spans="1:13" ht="25.5">
      <c r="A237" s="124"/>
      <c r="C237" s="25" t="s">
        <v>178</v>
      </c>
      <c r="D237">
        <v>100</v>
      </c>
      <c r="E237" s="190">
        <f>'11.Bill Impact (no commod. in.)'!E415</f>
        <v>0.0189</v>
      </c>
      <c r="F237" s="57">
        <f>D237*E237</f>
        <v>1.8900000000000001</v>
      </c>
      <c r="H237" s="25" t="s">
        <v>178</v>
      </c>
      <c r="I237">
        <f>D237</f>
        <v>100</v>
      </c>
      <c r="J237" s="93">
        <f>'10. 2004 Rate Schedule '!F66</f>
        <v>0.01926605725942607</v>
      </c>
      <c r="K237" s="57">
        <f>I237*J237</f>
        <v>1.926605725942607</v>
      </c>
      <c r="L237" s="57"/>
      <c r="M237" s="57"/>
    </row>
    <row r="238" spans="1:13" ht="25.5">
      <c r="A238" s="124"/>
      <c r="C238" s="25" t="s">
        <v>179</v>
      </c>
      <c r="D238">
        <v>100</v>
      </c>
      <c r="E238" s="191">
        <v>0.0239</v>
      </c>
      <c r="F238" s="57">
        <f>D238*E238</f>
        <v>2.39</v>
      </c>
      <c r="H238" s="25" t="s">
        <v>179</v>
      </c>
      <c r="I238">
        <v>100</v>
      </c>
      <c r="J238" s="93">
        <f>E238</f>
        <v>0.0239</v>
      </c>
      <c r="K238" s="57">
        <f>I238*J238</f>
        <v>2.39</v>
      </c>
      <c r="L238" s="57"/>
      <c r="M238" s="57"/>
    </row>
    <row r="239" spans="1:13" ht="25.5">
      <c r="A239" s="124"/>
      <c r="C239" s="25" t="s">
        <v>185</v>
      </c>
      <c r="D239">
        <v>100</v>
      </c>
      <c r="E239" s="74">
        <v>0.043</v>
      </c>
      <c r="F239" s="57">
        <f>D239*E239</f>
        <v>4.3</v>
      </c>
      <c r="H239" s="25" t="s">
        <v>185</v>
      </c>
      <c r="I239">
        <f>D239</f>
        <v>100</v>
      </c>
      <c r="J239" s="93">
        <v>0.047</v>
      </c>
      <c r="K239" s="57">
        <f>I239*J239</f>
        <v>4.7</v>
      </c>
      <c r="L239" s="57"/>
      <c r="M239" s="57"/>
    </row>
    <row r="240" spans="1:10" ht="12.75">
      <c r="A240" s="124"/>
      <c r="C240" s="6"/>
      <c r="H240" s="6"/>
      <c r="J240" s="93"/>
    </row>
    <row r="241" spans="1:14" ht="12.75">
      <c r="A241" s="124"/>
      <c r="C241" t="s">
        <v>176</v>
      </c>
      <c r="F241" s="94">
        <f>SUM(F236:F239)</f>
        <v>21.89</v>
      </c>
      <c r="H241" t="s">
        <v>181</v>
      </c>
      <c r="K241" s="94">
        <f>SUM(K236:K239)</f>
        <v>22.326605725942606</v>
      </c>
      <c r="L241" s="57"/>
      <c r="M241" s="57">
        <f>K241-F241</f>
        <v>0.4366057259426057</v>
      </c>
      <c r="N241" s="78">
        <f>K241/F241-1</f>
        <v>0.019945442025701476</v>
      </c>
    </row>
    <row r="242" spans="1:11" ht="12.75">
      <c r="A242" s="124"/>
      <c r="K242" s="72"/>
    </row>
    <row r="243" spans="1:11" ht="12.75">
      <c r="A243" s="124"/>
      <c r="F243" s="72"/>
      <c r="K243" s="72"/>
    </row>
    <row r="244" spans="1:14" ht="15">
      <c r="A244" s="145" t="s">
        <v>59</v>
      </c>
      <c r="B244" s="4"/>
      <c r="D244" s="80" t="s">
        <v>20</v>
      </c>
      <c r="E244" s="80" t="s">
        <v>43</v>
      </c>
      <c r="F244" s="81" t="s">
        <v>44</v>
      </c>
      <c r="I244" s="80" t="s">
        <v>20</v>
      </c>
      <c r="J244" s="80" t="s">
        <v>43</v>
      </c>
      <c r="K244" s="83" t="s">
        <v>44</v>
      </c>
      <c r="L244" s="4"/>
      <c r="M244" s="4" t="s">
        <v>45</v>
      </c>
      <c r="N244" s="4" t="s">
        <v>45</v>
      </c>
    </row>
    <row r="245" spans="1:14" ht="12.75">
      <c r="A245" s="133" t="s">
        <v>60</v>
      </c>
      <c r="D245" s="82" t="s">
        <v>51</v>
      </c>
      <c r="E245" s="80" t="s">
        <v>77</v>
      </c>
      <c r="F245" s="81" t="s">
        <v>46</v>
      </c>
      <c r="I245" s="80"/>
      <c r="J245" s="80" t="s">
        <v>77</v>
      </c>
      <c r="K245" s="83" t="s">
        <v>46</v>
      </c>
      <c r="L245" s="4"/>
      <c r="M245" s="4" t="s">
        <v>47</v>
      </c>
      <c r="N245" s="80" t="s">
        <v>53</v>
      </c>
    </row>
    <row r="246" spans="1:13" ht="38.25">
      <c r="A246" s="283"/>
      <c r="B246" s="37"/>
      <c r="C246" s="25" t="s">
        <v>12</v>
      </c>
      <c r="D246" s="33" t="s">
        <v>52</v>
      </c>
      <c r="E246" s="33" t="s">
        <v>52</v>
      </c>
      <c r="F246" s="91">
        <f>F236</f>
        <v>13.31</v>
      </c>
      <c r="H246" s="25" t="s">
        <v>12</v>
      </c>
      <c r="I246" s="33" t="s">
        <v>52</v>
      </c>
      <c r="J246" s="33" t="s">
        <v>52</v>
      </c>
      <c r="K246" s="57">
        <f>K236</f>
        <v>13.31</v>
      </c>
      <c r="L246" s="57"/>
      <c r="M246" s="57"/>
    </row>
    <row r="247" spans="1:13" ht="25.5">
      <c r="A247" s="124"/>
      <c r="C247" s="25" t="s">
        <v>178</v>
      </c>
      <c r="D247">
        <v>250</v>
      </c>
      <c r="E247" s="74">
        <f>E237</f>
        <v>0.0189</v>
      </c>
      <c r="F247" s="57">
        <f>D247*E247</f>
        <v>4.725</v>
      </c>
      <c r="H247" s="25" t="s">
        <v>178</v>
      </c>
      <c r="I247">
        <f>D247</f>
        <v>250</v>
      </c>
      <c r="J247" s="93">
        <f>J237</f>
        <v>0.01926605725942607</v>
      </c>
      <c r="K247" s="57">
        <f>I247*J247</f>
        <v>4.8165143148565175</v>
      </c>
      <c r="L247" s="57"/>
      <c r="M247" s="57"/>
    </row>
    <row r="248" spans="1:13" ht="25.5">
      <c r="A248" s="124"/>
      <c r="C248" s="25" t="s">
        <v>179</v>
      </c>
      <c r="D248">
        <v>250</v>
      </c>
      <c r="E248" s="74">
        <f>E238</f>
        <v>0.0239</v>
      </c>
      <c r="F248" s="57">
        <f>D248*E248</f>
        <v>5.9750000000000005</v>
      </c>
      <c r="H248" s="25" t="s">
        <v>179</v>
      </c>
      <c r="I248">
        <v>250</v>
      </c>
      <c r="J248" s="93">
        <f>E248</f>
        <v>0.0239</v>
      </c>
      <c r="K248" s="57">
        <f>I248*J248</f>
        <v>5.9750000000000005</v>
      </c>
      <c r="L248" s="57"/>
      <c r="M248" s="57"/>
    </row>
    <row r="249" spans="1:13" ht="25.5">
      <c r="A249" s="124"/>
      <c r="C249" s="25" t="s">
        <v>185</v>
      </c>
      <c r="D249">
        <v>250</v>
      </c>
      <c r="E249" s="74">
        <f>E239</f>
        <v>0.043</v>
      </c>
      <c r="F249" s="57">
        <f>D249*E249</f>
        <v>10.75</v>
      </c>
      <c r="H249" s="25" t="s">
        <v>185</v>
      </c>
      <c r="I249">
        <f>D249</f>
        <v>250</v>
      </c>
      <c r="J249" s="93">
        <f>J239</f>
        <v>0.047</v>
      </c>
      <c r="K249" s="57">
        <f>I249*J249</f>
        <v>11.75</v>
      </c>
      <c r="L249" s="57"/>
      <c r="M249" s="57"/>
    </row>
    <row r="250" spans="1:10" ht="12.75">
      <c r="A250" s="124"/>
      <c r="C250" s="6"/>
      <c r="H250" s="6"/>
      <c r="J250" s="93"/>
    </row>
    <row r="251" spans="1:14" ht="12.75">
      <c r="A251" s="124"/>
      <c r="C251" t="s">
        <v>176</v>
      </c>
      <c r="F251" s="94">
        <f>SUM(F246:F249)</f>
        <v>34.760000000000005</v>
      </c>
      <c r="H251" t="s">
        <v>181</v>
      </c>
      <c r="K251" s="94">
        <f>SUM(K246:K249)</f>
        <v>35.851514314856516</v>
      </c>
      <c r="L251" s="57"/>
      <c r="M251" s="57">
        <f>K251-F251</f>
        <v>1.0915143148565107</v>
      </c>
      <c r="N251" s="78">
        <f>K251/F251-1</f>
        <v>0.031401447492995116</v>
      </c>
    </row>
    <row r="252" spans="1:14" ht="12.75">
      <c r="A252" s="124"/>
      <c r="F252" s="65"/>
      <c r="K252" s="65"/>
      <c r="L252" s="57"/>
      <c r="M252" s="57"/>
      <c r="N252" s="84"/>
    </row>
    <row r="253" spans="1:11" ht="12.75">
      <c r="A253" s="124"/>
      <c r="K253" s="72"/>
    </row>
    <row r="254" spans="1:14" ht="15">
      <c r="A254" s="145" t="s">
        <v>59</v>
      </c>
      <c r="B254" s="4"/>
      <c r="D254" s="80" t="s">
        <v>20</v>
      </c>
      <c r="E254" s="80" t="s">
        <v>43</v>
      </c>
      <c r="F254" s="81" t="s">
        <v>44</v>
      </c>
      <c r="I254" s="80" t="s">
        <v>20</v>
      </c>
      <c r="J254" s="80" t="s">
        <v>43</v>
      </c>
      <c r="K254" s="83" t="s">
        <v>44</v>
      </c>
      <c r="L254" s="4"/>
      <c r="M254" s="4" t="s">
        <v>45</v>
      </c>
      <c r="N254" s="4" t="s">
        <v>45</v>
      </c>
    </row>
    <row r="255" spans="1:14" ht="12.75">
      <c r="A255" s="133" t="s">
        <v>62</v>
      </c>
      <c r="D255" s="82" t="s">
        <v>51</v>
      </c>
      <c r="E255" s="80" t="s">
        <v>77</v>
      </c>
      <c r="F255" s="81" t="s">
        <v>46</v>
      </c>
      <c r="I255" s="80"/>
      <c r="J255" s="80" t="s">
        <v>77</v>
      </c>
      <c r="K255" s="83" t="s">
        <v>46</v>
      </c>
      <c r="L255" s="4"/>
      <c r="M255" s="4" t="s">
        <v>47</v>
      </c>
      <c r="N255" s="80" t="s">
        <v>53</v>
      </c>
    </row>
    <row r="256" spans="1:13" ht="38.25">
      <c r="A256" s="283"/>
      <c r="B256" s="37"/>
      <c r="C256" s="25" t="s">
        <v>12</v>
      </c>
      <c r="D256" s="33" t="s">
        <v>52</v>
      </c>
      <c r="E256" s="33" t="s">
        <v>52</v>
      </c>
      <c r="F256" s="91">
        <f>F236</f>
        <v>13.31</v>
      </c>
      <c r="H256" s="25" t="s">
        <v>12</v>
      </c>
      <c r="I256" s="33" t="s">
        <v>52</v>
      </c>
      <c r="J256" s="33" t="s">
        <v>52</v>
      </c>
      <c r="K256" s="57">
        <f>K236</f>
        <v>13.31</v>
      </c>
      <c r="L256" s="57"/>
      <c r="M256" s="57"/>
    </row>
    <row r="257" spans="1:13" ht="25.5">
      <c r="A257" s="124"/>
      <c r="C257" s="25" t="s">
        <v>178</v>
      </c>
      <c r="D257">
        <v>500</v>
      </c>
      <c r="E257" s="74">
        <f>E237</f>
        <v>0.0189</v>
      </c>
      <c r="F257" s="57">
        <f>D257*E257</f>
        <v>9.45</v>
      </c>
      <c r="H257" s="25" t="s">
        <v>178</v>
      </c>
      <c r="I257">
        <f>D257</f>
        <v>500</v>
      </c>
      <c r="J257" s="93">
        <f>J237</f>
        <v>0.01926605725942607</v>
      </c>
      <c r="K257" s="57">
        <f>I257*J257</f>
        <v>9.633028629713035</v>
      </c>
      <c r="L257" s="57"/>
      <c r="M257" s="57"/>
    </row>
    <row r="258" spans="1:13" ht="25.5">
      <c r="A258" s="124"/>
      <c r="C258" s="25" t="s">
        <v>179</v>
      </c>
      <c r="D258">
        <v>500</v>
      </c>
      <c r="E258" s="74">
        <f>E238</f>
        <v>0.0239</v>
      </c>
      <c r="F258" s="57">
        <f>D258*E258</f>
        <v>11.950000000000001</v>
      </c>
      <c r="H258" s="25" t="s">
        <v>179</v>
      </c>
      <c r="I258">
        <v>500</v>
      </c>
      <c r="J258" s="93">
        <f>E258</f>
        <v>0.0239</v>
      </c>
      <c r="K258" s="57">
        <f>I258*J258</f>
        <v>11.950000000000001</v>
      </c>
      <c r="L258" s="57"/>
      <c r="M258" s="57"/>
    </row>
    <row r="259" spans="1:13" ht="25.5">
      <c r="A259" s="124"/>
      <c r="C259" s="25" t="s">
        <v>185</v>
      </c>
      <c r="D259">
        <f>D257</f>
        <v>500</v>
      </c>
      <c r="E259" s="74">
        <f>E239</f>
        <v>0.043</v>
      </c>
      <c r="F259" s="57">
        <f>D259*E259</f>
        <v>21.5</v>
      </c>
      <c r="H259" s="25" t="s">
        <v>185</v>
      </c>
      <c r="I259">
        <f>D259</f>
        <v>500</v>
      </c>
      <c r="J259" s="93">
        <f>J239</f>
        <v>0.047</v>
      </c>
      <c r="K259" s="57">
        <f>I259*J259</f>
        <v>23.5</v>
      </c>
      <c r="L259" s="57"/>
      <c r="M259" s="57"/>
    </row>
    <row r="260" spans="1:10" ht="12.75">
      <c r="A260" s="124"/>
      <c r="C260" s="6"/>
      <c r="H260" s="6"/>
      <c r="J260" s="93"/>
    </row>
    <row r="261" spans="1:14" ht="12.75">
      <c r="A261" s="124"/>
      <c r="C261" t="s">
        <v>176</v>
      </c>
      <c r="F261" s="94">
        <f>SUM(F256:F259)</f>
        <v>56.21</v>
      </c>
      <c r="H261" t="s">
        <v>181</v>
      </c>
      <c r="K261" s="94">
        <f>SUM(K256:K259)</f>
        <v>58.39302862971304</v>
      </c>
      <c r="L261" s="57"/>
      <c r="M261" s="57">
        <f>K261-F261</f>
        <v>2.1830286297130357</v>
      </c>
      <c r="N261" s="78">
        <f>K261/F261-1</f>
        <v>0.038837015294663546</v>
      </c>
    </row>
    <row r="262" spans="1:14" ht="12.75">
      <c r="A262" s="124"/>
      <c r="F262" s="65"/>
      <c r="K262" s="65"/>
      <c r="L262" s="57"/>
      <c r="M262" s="57"/>
      <c r="N262" s="84"/>
    </row>
    <row r="263" spans="1:13" ht="12.75">
      <c r="A263" s="124"/>
      <c r="F263" s="57"/>
      <c r="J263" s="93"/>
      <c r="K263" s="57"/>
      <c r="L263" s="57"/>
      <c r="M263" s="57"/>
    </row>
    <row r="264" spans="1:14" ht="15">
      <c r="A264" s="145" t="s">
        <v>59</v>
      </c>
      <c r="B264" s="4"/>
      <c r="D264" s="80" t="s">
        <v>20</v>
      </c>
      <c r="E264" s="80" t="s">
        <v>43</v>
      </c>
      <c r="F264" s="81" t="s">
        <v>44</v>
      </c>
      <c r="I264" s="80" t="s">
        <v>20</v>
      </c>
      <c r="J264" s="80" t="s">
        <v>43</v>
      </c>
      <c r="K264" s="83" t="s">
        <v>44</v>
      </c>
      <c r="L264" s="4"/>
      <c r="M264" s="4" t="s">
        <v>45</v>
      </c>
      <c r="N264" s="4" t="s">
        <v>45</v>
      </c>
    </row>
    <row r="265" spans="1:14" ht="12.75">
      <c r="A265" s="133" t="s">
        <v>63</v>
      </c>
      <c r="D265" s="82" t="s">
        <v>51</v>
      </c>
      <c r="E265" s="80" t="s">
        <v>77</v>
      </c>
      <c r="F265" s="81" t="s">
        <v>46</v>
      </c>
      <c r="I265" s="80"/>
      <c r="J265" s="80" t="s">
        <v>77</v>
      </c>
      <c r="K265" s="83" t="s">
        <v>46</v>
      </c>
      <c r="L265" s="4"/>
      <c r="M265" s="4" t="s">
        <v>47</v>
      </c>
      <c r="N265" s="80" t="s">
        <v>53</v>
      </c>
    </row>
    <row r="266" spans="1:13" ht="38.25">
      <c r="A266" s="283"/>
      <c r="B266" s="37"/>
      <c r="C266" s="25" t="s">
        <v>12</v>
      </c>
      <c r="D266" s="33" t="s">
        <v>52</v>
      </c>
      <c r="E266" s="33" t="s">
        <v>52</v>
      </c>
      <c r="F266" s="91">
        <f>F236</f>
        <v>13.31</v>
      </c>
      <c r="H266" s="25" t="s">
        <v>12</v>
      </c>
      <c r="I266" s="33" t="s">
        <v>52</v>
      </c>
      <c r="J266" s="33" t="s">
        <v>52</v>
      </c>
      <c r="K266" s="57">
        <f>K236</f>
        <v>13.31</v>
      </c>
      <c r="L266" s="57"/>
      <c r="M266" s="57"/>
    </row>
    <row r="267" spans="1:13" ht="25.5">
      <c r="A267" s="124"/>
      <c r="C267" s="25" t="s">
        <v>178</v>
      </c>
      <c r="D267">
        <v>750</v>
      </c>
      <c r="E267" s="74">
        <f>E237</f>
        <v>0.0189</v>
      </c>
      <c r="F267" s="57">
        <f>D267*E267</f>
        <v>14.175</v>
      </c>
      <c r="H267" s="25" t="s">
        <v>178</v>
      </c>
      <c r="I267">
        <f>D267</f>
        <v>750</v>
      </c>
      <c r="J267" s="93">
        <f>J237</f>
        <v>0.01926605725942607</v>
      </c>
      <c r="K267" s="57">
        <f>I267*J267</f>
        <v>14.449542944569552</v>
      </c>
      <c r="L267" s="57"/>
      <c r="M267" s="57"/>
    </row>
    <row r="268" spans="1:13" ht="25.5">
      <c r="A268" s="124"/>
      <c r="C268" s="25" t="s">
        <v>179</v>
      </c>
      <c r="D268">
        <v>750</v>
      </c>
      <c r="E268" s="74">
        <f>E238</f>
        <v>0.0239</v>
      </c>
      <c r="F268" s="57">
        <f>D268*E268</f>
        <v>17.925</v>
      </c>
      <c r="H268" s="25" t="s">
        <v>179</v>
      </c>
      <c r="I268">
        <v>750</v>
      </c>
      <c r="J268" s="93">
        <f>E268</f>
        <v>0.0239</v>
      </c>
      <c r="K268" s="57">
        <f>I268*J268</f>
        <v>17.925</v>
      </c>
      <c r="L268" s="57"/>
      <c r="M268" s="57"/>
    </row>
    <row r="269" spans="1:13" ht="25.5">
      <c r="A269" s="124"/>
      <c r="C269" s="25" t="s">
        <v>185</v>
      </c>
      <c r="D269">
        <f>D267</f>
        <v>750</v>
      </c>
      <c r="E269" s="74">
        <f>E239</f>
        <v>0.043</v>
      </c>
      <c r="F269" s="57">
        <f>D269*E269</f>
        <v>32.25</v>
      </c>
      <c r="H269" s="25" t="s">
        <v>185</v>
      </c>
      <c r="I269">
        <f>D269</f>
        <v>750</v>
      </c>
      <c r="J269" s="93">
        <f>J239</f>
        <v>0.047</v>
      </c>
      <c r="K269" s="57">
        <f>I269*J269</f>
        <v>35.25</v>
      </c>
      <c r="L269" s="57"/>
      <c r="M269" s="57"/>
    </row>
    <row r="270" spans="1:10" ht="12.75">
      <c r="A270" s="124"/>
      <c r="C270" s="6"/>
      <c r="H270" s="6"/>
      <c r="J270" s="93"/>
    </row>
    <row r="271" spans="1:14" ht="12.75">
      <c r="A271" s="124"/>
      <c r="C271" t="s">
        <v>176</v>
      </c>
      <c r="F271" s="94">
        <f>SUM(F266:F269)</f>
        <v>77.66</v>
      </c>
      <c r="H271" t="s">
        <v>181</v>
      </c>
      <c r="K271" s="94">
        <f>SUM(K266:K269)</f>
        <v>80.93454294456956</v>
      </c>
      <c r="L271" s="57"/>
      <c r="M271" s="57">
        <f>K271-F271</f>
        <v>3.2745429445695606</v>
      </c>
      <c r="N271" s="78">
        <f>K271/F271-1</f>
        <v>0.04216511646368226</v>
      </c>
    </row>
    <row r="272" spans="1:14" ht="12.75">
      <c r="A272" s="124"/>
      <c r="F272" s="65"/>
      <c r="K272" s="65"/>
      <c r="L272" s="57"/>
      <c r="M272" s="57"/>
      <c r="N272" s="84"/>
    </row>
    <row r="273" spans="1:13" ht="12.75">
      <c r="A273" s="124"/>
      <c r="F273" s="57"/>
      <c r="J273" s="93"/>
      <c r="K273" s="57"/>
      <c r="L273" s="57"/>
      <c r="M273" s="57"/>
    </row>
    <row r="274" spans="1:14" ht="15">
      <c r="A274" s="145" t="s">
        <v>59</v>
      </c>
      <c r="B274" s="4"/>
      <c r="D274" s="80" t="s">
        <v>20</v>
      </c>
      <c r="E274" s="80" t="s">
        <v>43</v>
      </c>
      <c r="F274" s="81" t="s">
        <v>44</v>
      </c>
      <c r="I274" s="80" t="s">
        <v>20</v>
      </c>
      <c r="J274" s="80" t="s">
        <v>43</v>
      </c>
      <c r="K274" s="83" t="s">
        <v>44</v>
      </c>
      <c r="L274" s="4"/>
      <c r="M274" s="4" t="s">
        <v>45</v>
      </c>
      <c r="N274" s="4" t="s">
        <v>45</v>
      </c>
    </row>
    <row r="275" spans="1:14" ht="12.75">
      <c r="A275" s="133" t="s">
        <v>64</v>
      </c>
      <c r="D275" s="82" t="s">
        <v>51</v>
      </c>
      <c r="E275" s="80" t="s">
        <v>77</v>
      </c>
      <c r="F275" s="81" t="s">
        <v>46</v>
      </c>
      <c r="I275" s="80"/>
      <c r="J275" s="80" t="s">
        <v>77</v>
      </c>
      <c r="K275" s="83" t="s">
        <v>46</v>
      </c>
      <c r="L275" s="4"/>
      <c r="M275" s="4" t="s">
        <v>47</v>
      </c>
      <c r="N275" s="80" t="s">
        <v>53</v>
      </c>
    </row>
    <row r="276" spans="1:13" ht="38.25">
      <c r="A276" s="283"/>
      <c r="B276" s="37"/>
      <c r="C276" s="25" t="s">
        <v>12</v>
      </c>
      <c r="D276" s="33" t="s">
        <v>52</v>
      </c>
      <c r="E276" s="33" t="s">
        <v>52</v>
      </c>
      <c r="F276" s="91">
        <f>F236</f>
        <v>13.31</v>
      </c>
      <c r="H276" s="25" t="s">
        <v>12</v>
      </c>
      <c r="I276" s="33" t="s">
        <v>52</v>
      </c>
      <c r="J276" s="33" t="s">
        <v>52</v>
      </c>
      <c r="K276" s="57">
        <f>K236</f>
        <v>13.31</v>
      </c>
      <c r="L276" s="57"/>
      <c r="M276" s="57"/>
    </row>
    <row r="277" spans="1:13" ht="25.5">
      <c r="A277" s="124"/>
      <c r="C277" s="25" t="s">
        <v>178</v>
      </c>
      <c r="D277">
        <v>1000</v>
      </c>
      <c r="E277" s="74">
        <f>E237</f>
        <v>0.0189</v>
      </c>
      <c r="F277" s="57">
        <f>D277*E277</f>
        <v>18.9</v>
      </c>
      <c r="H277" s="25" t="s">
        <v>178</v>
      </c>
      <c r="I277">
        <f>D277</f>
        <v>1000</v>
      </c>
      <c r="J277" s="93">
        <f>J237</f>
        <v>0.01926605725942607</v>
      </c>
      <c r="K277" s="57">
        <f>I277*J277</f>
        <v>19.26605725942607</v>
      </c>
      <c r="L277" s="57"/>
      <c r="M277" s="57"/>
    </row>
    <row r="278" spans="1:13" ht="25.5">
      <c r="A278" s="124"/>
      <c r="C278" s="25" t="s">
        <v>179</v>
      </c>
      <c r="D278">
        <v>1000</v>
      </c>
      <c r="E278" s="74">
        <f>E238</f>
        <v>0.0239</v>
      </c>
      <c r="F278" s="57">
        <f>D278*E278</f>
        <v>23.900000000000002</v>
      </c>
      <c r="H278" s="25" t="s">
        <v>179</v>
      </c>
      <c r="I278">
        <v>1000</v>
      </c>
      <c r="J278" s="92">
        <f>E278</f>
        <v>0.0239</v>
      </c>
      <c r="K278" s="57">
        <f>I278*J278</f>
        <v>23.900000000000002</v>
      </c>
      <c r="L278" s="57"/>
      <c r="M278" s="57"/>
    </row>
    <row r="279" spans="1:13" ht="25.5">
      <c r="A279" s="124"/>
      <c r="C279" s="25" t="s">
        <v>185</v>
      </c>
      <c r="D279">
        <f>D277</f>
        <v>1000</v>
      </c>
      <c r="E279" s="74">
        <f>E239</f>
        <v>0.043</v>
      </c>
      <c r="F279" s="57">
        <f>D279*E279</f>
        <v>43</v>
      </c>
      <c r="H279" s="25" t="s">
        <v>185</v>
      </c>
      <c r="I279">
        <v>750</v>
      </c>
      <c r="J279" s="93">
        <f>J239</f>
        <v>0.047</v>
      </c>
      <c r="K279" s="57">
        <f>I279*J279</f>
        <v>35.25</v>
      </c>
      <c r="L279" s="57"/>
      <c r="M279" s="57"/>
    </row>
    <row r="280" spans="1:11" ht="25.5">
      <c r="A280" s="124"/>
      <c r="C280" s="6"/>
      <c r="H280" s="25" t="s">
        <v>185</v>
      </c>
      <c r="I280">
        <v>250</v>
      </c>
      <c r="J280" s="93">
        <v>0.055</v>
      </c>
      <c r="K280" s="57">
        <f>I280*J280</f>
        <v>13.75</v>
      </c>
    </row>
    <row r="281" spans="1:11" ht="12.75">
      <c r="A281" s="124"/>
      <c r="C281" s="6"/>
      <c r="H281" s="25"/>
      <c r="J281" s="93"/>
      <c r="K281" s="57"/>
    </row>
    <row r="282" spans="1:14" ht="12.75">
      <c r="A282" s="124"/>
      <c r="C282" t="s">
        <v>176</v>
      </c>
      <c r="F282" s="94">
        <f>SUM(F276:F279)</f>
        <v>99.11</v>
      </c>
      <c r="H282" t="s">
        <v>181</v>
      </c>
      <c r="K282" s="94">
        <f>SUM(K276:K280)</f>
        <v>105.47605725942607</v>
      </c>
      <c r="L282" s="57"/>
      <c r="M282" s="57">
        <f>K282-F282</f>
        <v>6.366057259426071</v>
      </c>
      <c r="N282" s="78">
        <f>K282/F282-1</f>
        <v>0.0642322395260424</v>
      </c>
    </row>
    <row r="283" spans="1:14" ht="12.75">
      <c r="A283" s="124"/>
      <c r="F283" s="65"/>
      <c r="K283" s="65"/>
      <c r="L283" s="57"/>
      <c r="M283" s="57"/>
      <c r="N283" s="84"/>
    </row>
    <row r="284" spans="1:13" ht="12.75">
      <c r="A284" s="124"/>
      <c r="F284" s="57"/>
      <c r="J284" s="93"/>
      <c r="K284" s="57"/>
      <c r="L284" s="57"/>
      <c r="M284" s="57"/>
    </row>
    <row r="285" spans="1:14" ht="15">
      <c r="A285" s="145" t="s">
        <v>59</v>
      </c>
      <c r="B285" s="4"/>
      <c r="D285" s="80" t="s">
        <v>20</v>
      </c>
      <c r="E285" s="80" t="s">
        <v>43</v>
      </c>
      <c r="F285" s="81" t="s">
        <v>44</v>
      </c>
      <c r="I285" s="80" t="s">
        <v>20</v>
      </c>
      <c r="J285" s="80" t="s">
        <v>43</v>
      </c>
      <c r="K285" s="83" t="s">
        <v>44</v>
      </c>
      <c r="L285" s="4"/>
      <c r="M285" s="4" t="s">
        <v>45</v>
      </c>
      <c r="N285" s="4" t="s">
        <v>45</v>
      </c>
    </row>
    <row r="286" spans="1:14" ht="12.75">
      <c r="A286" s="133" t="s">
        <v>65</v>
      </c>
      <c r="D286" s="82" t="s">
        <v>51</v>
      </c>
      <c r="E286" s="80" t="s">
        <v>77</v>
      </c>
      <c r="F286" s="81" t="s">
        <v>46</v>
      </c>
      <c r="I286" s="80"/>
      <c r="J286" s="80" t="s">
        <v>77</v>
      </c>
      <c r="K286" s="83" t="s">
        <v>46</v>
      </c>
      <c r="L286" s="4"/>
      <c r="M286" s="4" t="s">
        <v>47</v>
      </c>
      <c r="N286" s="80" t="s">
        <v>53</v>
      </c>
    </row>
    <row r="287" spans="1:13" ht="38.25">
      <c r="A287" s="283"/>
      <c r="B287" s="37"/>
      <c r="C287" s="25" t="s">
        <v>12</v>
      </c>
      <c r="D287" s="33" t="s">
        <v>52</v>
      </c>
      <c r="E287" s="33" t="s">
        <v>52</v>
      </c>
      <c r="F287" s="91">
        <f>F236</f>
        <v>13.31</v>
      </c>
      <c r="H287" s="25" t="s">
        <v>12</v>
      </c>
      <c r="I287" s="33" t="s">
        <v>52</v>
      </c>
      <c r="J287" s="33" t="s">
        <v>52</v>
      </c>
      <c r="K287" s="57">
        <f>K236</f>
        <v>13.31</v>
      </c>
      <c r="L287" s="57"/>
      <c r="M287" s="57"/>
    </row>
    <row r="288" spans="1:13" ht="25.5">
      <c r="A288" s="124"/>
      <c r="C288" s="25" t="s">
        <v>178</v>
      </c>
      <c r="D288">
        <v>1500</v>
      </c>
      <c r="E288" s="74">
        <f>E237</f>
        <v>0.0189</v>
      </c>
      <c r="F288" s="57">
        <f>D288*E288</f>
        <v>28.35</v>
      </c>
      <c r="H288" s="25" t="s">
        <v>178</v>
      </c>
      <c r="I288">
        <f>D288</f>
        <v>1500</v>
      </c>
      <c r="J288" s="93">
        <f>J237</f>
        <v>0.01926605725942607</v>
      </c>
      <c r="K288" s="57">
        <f>I288*J288</f>
        <v>28.899085889139105</v>
      </c>
      <c r="L288" s="57"/>
      <c r="M288" s="57"/>
    </row>
    <row r="289" spans="1:13" ht="25.5">
      <c r="A289" s="124"/>
      <c r="C289" s="25" t="s">
        <v>179</v>
      </c>
      <c r="D289">
        <v>1500</v>
      </c>
      <c r="E289" s="74">
        <f>E238</f>
        <v>0.0239</v>
      </c>
      <c r="F289" s="57">
        <f>D289*E289</f>
        <v>35.85</v>
      </c>
      <c r="H289" s="25" t="s">
        <v>179</v>
      </c>
      <c r="I289">
        <f>D289</f>
        <v>1500</v>
      </c>
      <c r="J289" s="93">
        <f>E289</f>
        <v>0.0239</v>
      </c>
      <c r="K289" s="57">
        <f>I289*J289</f>
        <v>35.85</v>
      </c>
      <c r="L289" s="57"/>
      <c r="M289" s="57"/>
    </row>
    <row r="290" spans="1:13" ht="25.5">
      <c r="A290" s="124"/>
      <c r="C290" s="25" t="s">
        <v>185</v>
      </c>
      <c r="D290">
        <f>D288</f>
        <v>1500</v>
      </c>
      <c r="E290" s="74">
        <f>E239</f>
        <v>0.043</v>
      </c>
      <c r="F290" s="57">
        <f>D290*E290</f>
        <v>64.5</v>
      </c>
      <c r="H290" s="25" t="s">
        <v>185</v>
      </c>
      <c r="I290">
        <v>750</v>
      </c>
      <c r="J290" s="93">
        <f>J239</f>
        <v>0.047</v>
      </c>
      <c r="K290" s="57">
        <f>I290*J290</f>
        <v>35.25</v>
      </c>
      <c r="L290" s="57"/>
      <c r="M290" s="57"/>
    </row>
    <row r="291" spans="1:13" ht="25.5">
      <c r="A291" s="124"/>
      <c r="C291" s="25"/>
      <c r="E291" s="74"/>
      <c r="F291" s="57"/>
      <c r="H291" s="25" t="s">
        <v>185</v>
      </c>
      <c r="I291">
        <v>750</v>
      </c>
      <c r="J291" s="93">
        <f>J280</f>
        <v>0.055</v>
      </c>
      <c r="K291" s="57">
        <f>I291*J291</f>
        <v>41.25</v>
      </c>
      <c r="L291" s="57"/>
      <c r="M291" s="57"/>
    </row>
    <row r="292" spans="1:10" ht="12.75">
      <c r="A292" s="124"/>
      <c r="C292" s="6"/>
      <c r="H292" s="6"/>
      <c r="J292" s="93"/>
    </row>
    <row r="293" spans="1:14" ht="12.75">
      <c r="A293" s="124"/>
      <c r="C293" t="s">
        <v>176</v>
      </c>
      <c r="F293" s="94">
        <f>SUM(F287:F290)</f>
        <v>142.01</v>
      </c>
      <c r="H293" t="s">
        <v>181</v>
      </c>
      <c r="K293" s="94">
        <f>SUM(K287:K291)</f>
        <v>154.5590858891391</v>
      </c>
      <c r="L293" s="57"/>
      <c r="M293" s="57">
        <f>K293-F293</f>
        <v>12.549085889139121</v>
      </c>
      <c r="N293" s="78">
        <f>K293/F293-1</f>
        <v>0.08836762121779529</v>
      </c>
    </row>
    <row r="294" spans="1:14" ht="12.75">
      <c r="A294" s="124"/>
      <c r="F294" s="65"/>
      <c r="K294" s="65"/>
      <c r="L294" s="57"/>
      <c r="M294" s="57"/>
      <c r="N294" s="84"/>
    </row>
    <row r="295" spans="1:13" ht="12.75">
      <c r="A295" s="124"/>
      <c r="F295" s="57"/>
      <c r="J295" s="93"/>
      <c r="K295" s="57"/>
      <c r="L295" s="57"/>
      <c r="M295" s="57"/>
    </row>
    <row r="296" spans="1:14" ht="15">
      <c r="A296" s="145" t="s">
        <v>59</v>
      </c>
      <c r="B296" s="4"/>
      <c r="D296" s="80" t="s">
        <v>20</v>
      </c>
      <c r="E296" s="80" t="s">
        <v>43</v>
      </c>
      <c r="F296" s="81" t="s">
        <v>44</v>
      </c>
      <c r="I296" s="80" t="s">
        <v>20</v>
      </c>
      <c r="J296" s="80" t="s">
        <v>43</v>
      </c>
      <c r="K296" s="83" t="s">
        <v>44</v>
      </c>
      <c r="L296" s="4"/>
      <c r="M296" s="4" t="s">
        <v>45</v>
      </c>
      <c r="N296" s="4" t="s">
        <v>45</v>
      </c>
    </row>
    <row r="297" spans="1:14" ht="12.75">
      <c r="A297" s="133" t="s">
        <v>66</v>
      </c>
      <c r="D297" s="82" t="s">
        <v>51</v>
      </c>
      <c r="E297" s="80" t="s">
        <v>77</v>
      </c>
      <c r="F297" s="81" t="s">
        <v>46</v>
      </c>
      <c r="I297" s="80"/>
      <c r="J297" s="80" t="s">
        <v>77</v>
      </c>
      <c r="K297" s="83" t="s">
        <v>46</v>
      </c>
      <c r="L297" s="4"/>
      <c r="M297" s="4" t="s">
        <v>47</v>
      </c>
      <c r="N297" s="80" t="s">
        <v>53</v>
      </c>
    </row>
    <row r="298" spans="1:13" ht="38.25">
      <c r="A298" s="283"/>
      <c r="B298" s="37"/>
      <c r="C298" s="25" t="s">
        <v>12</v>
      </c>
      <c r="D298" s="33" t="s">
        <v>52</v>
      </c>
      <c r="E298" s="33" t="s">
        <v>52</v>
      </c>
      <c r="F298" s="91">
        <f>F236</f>
        <v>13.31</v>
      </c>
      <c r="H298" s="25" t="s">
        <v>12</v>
      </c>
      <c r="I298" s="33" t="s">
        <v>52</v>
      </c>
      <c r="J298" s="33" t="s">
        <v>52</v>
      </c>
      <c r="K298" s="57">
        <f>K236</f>
        <v>13.31</v>
      </c>
      <c r="L298" s="57"/>
      <c r="M298" s="57"/>
    </row>
    <row r="299" spans="1:13" ht="25.5">
      <c r="A299" s="124"/>
      <c r="C299" s="25" t="s">
        <v>178</v>
      </c>
      <c r="D299">
        <v>2000</v>
      </c>
      <c r="E299" s="74">
        <f>E237</f>
        <v>0.0189</v>
      </c>
      <c r="F299" s="57">
        <f>D299*E299</f>
        <v>37.8</v>
      </c>
      <c r="H299" s="25" t="s">
        <v>178</v>
      </c>
      <c r="I299">
        <f>D299</f>
        <v>2000</v>
      </c>
      <c r="J299" s="93">
        <f>J237</f>
        <v>0.01926605725942607</v>
      </c>
      <c r="K299" s="57">
        <f>I299*J299</f>
        <v>38.53211451885214</v>
      </c>
      <c r="L299" s="57"/>
      <c r="M299" s="57"/>
    </row>
    <row r="300" spans="1:13" ht="25.5">
      <c r="A300" s="124"/>
      <c r="C300" s="25" t="s">
        <v>179</v>
      </c>
      <c r="D300">
        <v>2000</v>
      </c>
      <c r="E300" s="74">
        <f>E238</f>
        <v>0.0239</v>
      </c>
      <c r="F300" s="57">
        <f>D300*E300</f>
        <v>47.800000000000004</v>
      </c>
      <c r="H300" s="25" t="s">
        <v>179</v>
      </c>
      <c r="I300">
        <f>D300</f>
        <v>2000</v>
      </c>
      <c r="J300" s="93">
        <f>E300</f>
        <v>0.0239</v>
      </c>
      <c r="K300" s="57">
        <f>I300*J300</f>
        <v>47.800000000000004</v>
      </c>
      <c r="L300" s="57"/>
      <c r="M300" s="57"/>
    </row>
    <row r="301" spans="1:13" ht="25.5">
      <c r="A301" s="124"/>
      <c r="C301" s="25" t="s">
        <v>185</v>
      </c>
      <c r="D301">
        <f>D299</f>
        <v>2000</v>
      </c>
      <c r="E301" s="74">
        <f>E239</f>
        <v>0.043</v>
      </c>
      <c r="F301" s="57">
        <f>D301*E301</f>
        <v>86</v>
      </c>
      <c r="H301" s="25" t="s">
        <v>185</v>
      </c>
      <c r="I301">
        <v>750</v>
      </c>
      <c r="J301" s="93">
        <f>J290</f>
        <v>0.047</v>
      </c>
      <c r="K301" s="57">
        <f>I301*J301</f>
        <v>35.25</v>
      </c>
      <c r="L301" s="57"/>
      <c r="M301" s="57"/>
    </row>
    <row r="302" spans="1:13" ht="25.5">
      <c r="A302" s="124"/>
      <c r="C302" s="25"/>
      <c r="E302" s="74"/>
      <c r="F302" s="57"/>
      <c r="H302" s="25" t="s">
        <v>185</v>
      </c>
      <c r="I302">
        <v>1250</v>
      </c>
      <c r="J302" s="93">
        <f>J280</f>
        <v>0.055</v>
      </c>
      <c r="K302" s="57">
        <f>I302*J302</f>
        <v>68.75</v>
      </c>
      <c r="L302" s="57"/>
      <c r="M302" s="57"/>
    </row>
    <row r="303" spans="1:10" ht="12.75">
      <c r="A303" s="124"/>
      <c r="C303" s="6"/>
      <c r="H303" s="6"/>
      <c r="J303" s="93"/>
    </row>
    <row r="304" spans="1:14" ht="12.75">
      <c r="A304" s="124"/>
      <c r="C304" t="s">
        <v>176</v>
      </c>
      <c r="F304" s="94">
        <f>SUM(F298:F301)</f>
        <v>184.91</v>
      </c>
      <c r="H304" t="s">
        <v>181</v>
      </c>
      <c r="K304" s="94">
        <f>SUM(K298:K302)</f>
        <v>203.64211451885214</v>
      </c>
      <c r="L304" s="57"/>
      <c r="M304" s="57">
        <f>K304-F304</f>
        <v>18.732114518852143</v>
      </c>
      <c r="N304" s="78">
        <f>K304/F304-1</f>
        <v>0.10130395608053733</v>
      </c>
    </row>
    <row r="305" spans="1:13" ht="12.75">
      <c r="A305" s="124"/>
      <c r="F305" s="57"/>
      <c r="J305" s="93"/>
      <c r="K305" s="57"/>
      <c r="L305" s="57"/>
      <c r="M305" s="57"/>
    </row>
    <row r="306" spans="1:14" ht="6.75" customHeight="1" thickBot="1">
      <c r="A306" s="284"/>
      <c r="B306" s="105"/>
      <c r="C306" s="105"/>
      <c r="D306" s="105"/>
      <c r="E306" s="105"/>
      <c r="F306" s="113"/>
      <c r="G306" s="105"/>
      <c r="H306" s="105"/>
      <c r="I306" s="105"/>
      <c r="J306" s="114"/>
      <c r="K306" s="113"/>
      <c r="L306" s="113"/>
      <c r="M306" s="113"/>
      <c r="N306" s="105"/>
    </row>
    <row r="307" spans="1:13" ht="9.75" customHeight="1">
      <c r="A307" s="124"/>
      <c r="F307" s="57"/>
      <c r="J307" s="93"/>
      <c r="K307" s="57"/>
      <c r="L307" s="57"/>
      <c r="M307" s="57"/>
    </row>
    <row r="308" spans="1:13" ht="15.75">
      <c r="A308" s="214" t="s">
        <v>278</v>
      </c>
      <c r="B308" s="214"/>
      <c r="C308" s="124"/>
      <c r="D308" s="37"/>
      <c r="F308" s="57"/>
      <c r="J308" s="93"/>
      <c r="K308" s="57"/>
      <c r="L308" s="57"/>
      <c r="M308" s="57"/>
    </row>
    <row r="309" spans="1:13" ht="15.75">
      <c r="A309" s="214"/>
      <c r="B309" s="53"/>
      <c r="D309" s="37"/>
      <c r="F309" s="57"/>
      <c r="J309" s="93"/>
      <c r="K309" s="57"/>
      <c r="L309" s="57"/>
      <c r="M309" s="57"/>
    </row>
    <row r="310" spans="1:13" ht="15.75">
      <c r="A310" s="134" t="s">
        <v>186</v>
      </c>
      <c r="B310" s="53"/>
      <c r="D310" s="37"/>
      <c r="F310" s="57"/>
      <c r="J310" s="93"/>
      <c r="K310" s="57"/>
      <c r="L310" s="57"/>
      <c r="M310" s="57"/>
    </row>
    <row r="311" spans="1:13" ht="15.75">
      <c r="A311" s="134" t="s">
        <v>187</v>
      </c>
      <c r="B311" s="53"/>
      <c r="D311" s="37"/>
      <c r="F311" s="57"/>
      <c r="J311" s="93"/>
      <c r="K311" s="57"/>
      <c r="L311" s="57"/>
      <c r="M311" s="57"/>
    </row>
    <row r="312" spans="1:13" ht="15.75">
      <c r="A312" s="134" t="s">
        <v>192</v>
      </c>
      <c r="B312" s="53"/>
      <c r="D312" s="37"/>
      <c r="F312" s="57"/>
      <c r="J312" s="93"/>
      <c r="K312" s="57"/>
      <c r="L312" s="57"/>
      <c r="M312" s="57"/>
    </row>
    <row r="313" spans="1:13" ht="15.75">
      <c r="A313" s="134"/>
      <c r="B313" s="53"/>
      <c r="D313" s="37"/>
      <c r="F313" s="57"/>
      <c r="J313" s="93"/>
      <c r="K313" s="57"/>
      <c r="L313" s="57"/>
      <c r="M313" s="57"/>
    </row>
    <row r="314" spans="1:15" ht="15">
      <c r="A314" s="124"/>
      <c r="C314" s="85" t="s">
        <v>176</v>
      </c>
      <c r="D314" s="43"/>
      <c r="E314" s="43"/>
      <c r="F314" s="43"/>
      <c r="H314" s="85" t="s">
        <v>183</v>
      </c>
      <c r="I314" s="43"/>
      <c r="J314" s="43"/>
      <c r="K314" s="79"/>
      <c r="L314" s="43"/>
      <c r="M314" s="43"/>
      <c r="N314" s="43"/>
      <c r="O314" s="37"/>
    </row>
    <row r="315" spans="1:14" ht="15">
      <c r="A315" s="145" t="s">
        <v>59</v>
      </c>
      <c r="B315" s="4"/>
      <c r="D315" s="80" t="s">
        <v>20</v>
      </c>
      <c r="E315" s="80" t="s">
        <v>43</v>
      </c>
      <c r="F315" s="81" t="s">
        <v>44</v>
      </c>
      <c r="I315" s="80" t="s">
        <v>20</v>
      </c>
      <c r="J315" s="80" t="s">
        <v>43</v>
      </c>
      <c r="K315" s="83" t="s">
        <v>44</v>
      </c>
      <c r="L315" s="4"/>
      <c r="M315" s="4" t="s">
        <v>45</v>
      </c>
      <c r="N315" s="4" t="s">
        <v>45</v>
      </c>
    </row>
    <row r="316" spans="1:14" ht="12.75">
      <c r="A316" s="133" t="s">
        <v>64</v>
      </c>
      <c r="D316" s="82" t="s">
        <v>51</v>
      </c>
      <c r="E316" s="80" t="s">
        <v>77</v>
      </c>
      <c r="F316" s="81" t="s">
        <v>46</v>
      </c>
      <c r="I316" s="80"/>
      <c r="J316" s="80" t="s">
        <v>77</v>
      </c>
      <c r="K316" s="83" t="s">
        <v>46</v>
      </c>
      <c r="L316" s="4"/>
      <c r="M316" s="4" t="s">
        <v>47</v>
      </c>
      <c r="N316" s="80" t="s">
        <v>53</v>
      </c>
    </row>
    <row r="317" spans="1:13" ht="38.25">
      <c r="A317" s="283"/>
      <c r="B317" s="37"/>
      <c r="C317" s="25" t="s">
        <v>12</v>
      </c>
      <c r="D317" s="33" t="s">
        <v>52</v>
      </c>
      <c r="E317" s="33" t="s">
        <v>52</v>
      </c>
      <c r="F317" s="189">
        <f>'11.Bill Impact (no commod. in.)'!F496</f>
        <v>17.02</v>
      </c>
      <c r="H317" s="25" t="s">
        <v>12</v>
      </c>
      <c r="I317" s="33" t="s">
        <v>52</v>
      </c>
      <c r="J317" s="33" t="s">
        <v>52</v>
      </c>
      <c r="K317" s="57">
        <f>'10. 2004 Rate Schedule '!F71</f>
        <v>17.02</v>
      </c>
      <c r="L317" s="57"/>
      <c r="M317" s="57"/>
    </row>
    <row r="318" spans="1:13" ht="25.5">
      <c r="A318" s="124"/>
      <c r="C318" s="25" t="s">
        <v>178</v>
      </c>
      <c r="D318">
        <v>1000</v>
      </c>
      <c r="E318" s="190">
        <f>'11.Bill Impact (no commod. in.)'!E497</f>
        <v>0.0146</v>
      </c>
      <c r="F318" s="57">
        <f>D318*E318</f>
        <v>14.6</v>
      </c>
      <c r="H318" s="25" t="s">
        <v>178</v>
      </c>
      <c r="I318">
        <f>D318</f>
        <v>1000</v>
      </c>
      <c r="J318" s="92">
        <f>'10. 2004 Rate Schedule '!F72</f>
        <v>0.01516938307993379</v>
      </c>
      <c r="K318" s="57">
        <f>I318*J318</f>
        <v>15.169383079933791</v>
      </c>
      <c r="L318" s="57"/>
      <c r="M318" s="57"/>
    </row>
    <row r="319" spans="1:13" ht="25.5">
      <c r="A319" s="124"/>
      <c r="C319" s="25" t="s">
        <v>179</v>
      </c>
      <c r="D319">
        <v>1000</v>
      </c>
      <c r="E319" s="74">
        <v>0.0229</v>
      </c>
      <c r="F319" s="57">
        <f>D319*E319</f>
        <v>22.9</v>
      </c>
      <c r="H319" s="25" t="s">
        <v>179</v>
      </c>
      <c r="I319">
        <v>1000</v>
      </c>
      <c r="J319" s="93">
        <f>E319</f>
        <v>0.0229</v>
      </c>
      <c r="K319" s="57">
        <f>I319*J319</f>
        <v>22.9</v>
      </c>
      <c r="L319" s="57"/>
      <c r="M319" s="57"/>
    </row>
    <row r="320" spans="1:13" ht="25.5">
      <c r="A320" s="124"/>
      <c r="C320" s="25" t="s">
        <v>185</v>
      </c>
      <c r="D320">
        <f>D318</f>
        <v>1000</v>
      </c>
      <c r="E320" s="74">
        <v>0.043</v>
      </c>
      <c r="F320" s="57">
        <f>D320*E320</f>
        <v>43</v>
      </c>
      <c r="H320" s="25" t="s">
        <v>185</v>
      </c>
      <c r="I320">
        <v>750</v>
      </c>
      <c r="J320" s="93">
        <v>0.047</v>
      </c>
      <c r="K320" s="57">
        <f>I320*J320</f>
        <v>35.25</v>
      </c>
      <c r="L320" s="57"/>
      <c r="M320" s="57"/>
    </row>
    <row r="321" spans="1:11" ht="25.5">
      <c r="A321" s="124"/>
      <c r="C321" s="6"/>
      <c r="H321" s="25" t="s">
        <v>185</v>
      </c>
      <c r="I321">
        <f>I319-I320</f>
        <v>250</v>
      </c>
      <c r="J321" s="93">
        <v>0.055</v>
      </c>
      <c r="K321" s="57">
        <f>I321*J321</f>
        <v>13.75</v>
      </c>
    </row>
    <row r="322" spans="1:11" ht="12.75">
      <c r="A322" s="124"/>
      <c r="C322" s="6"/>
      <c r="H322" s="25"/>
      <c r="J322" s="93"/>
      <c r="K322" s="57"/>
    </row>
    <row r="323" spans="1:14" ht="12.75">
      <c r="A323" s="124"/>
      <c r="C323" t="s">
        <v>176</v>
      </c>
      <c r="F323" s="94">
        <f>SUM(F317:F320)</f>
        <v>97.52</v>
      </c>
      <c r="H323" t="s">
        <v>181</v>
      </c>
      <c r="K323" s="94">
        <f>SUM(K317:K321)</f>
        <v>104.08938307993378</v>
      </c>
      <c r="L323" s="57"/>
      <c r="M323" s="57">
        <f>K323-F323</f>
        <v>6.569383079933786</v>
      </c>
      <c r="N323" s="78">
        <f>K323/F323-1</f>
        <v>0.06736446964657294</v>
      </c>
    </row>
    <row r="324" spans="1:14" ht="12.75">
      <c r="A324" s="124"/>
      <c r="F324" s="65"/>
      <c r="K324" s="65"/>
      <c r="L324" s="57"/>
      <c r="M324" s="57"/>
      <c r="N324" s="84"/>
    </row>
    <row r="325" spans="1:13" ht="9" customHeight="1">
      <c r="A325" s="124"/>
      <c r="F325" s="57"/>
      <c r="J325" s="93"/>
      <c r="K325" s="57"/>
      <c r="L325" s="57"/>
      <c r="M325" s="57"/>
    </row>
    <row r="326" spans="1:14" ht="15">
      <c r="A326" s="145" t="s">
        <v>59</v>
      </c>
      <c r="B326" s="4"/>
      <c r="D326" s="80" t="s">
        <v>20</v>
      </c>
      <c r="E326" s="80" t="s">
        <v>43</v>
      </c>
      <c r="F326" s="81" t="s">
        <v>44</v>
      </c>
      <c r="I326" s="80" t="s">
        <v>20</v>
      </c>
      <c r="J326" s="80" t="s">
        <v>43</v>
      </c>
      <c r="K326" s="83" t="s">
        <v>44</v>
      </c>
      <c r="L326" s="4"/>
      <c r="M326" s="4" t="s">
        <v>45</v>
      </c>
      <c r="N326" s="4" t="s">
        <v>45</v>
      </c>
    </row>
    <row r="327" spans="1:14" ht="12.75">
      <c r="A327" s="133" t="s">
        <v>66</v>
      </c>
      <c r="D327" s="82" t="s">
        <v>51</v>
      </c>
      <c r="E327" s="80" t="s">
        <v>77</v>
      </c>
      <c r="F327" s="81" t="s">
        <v>46</v>
      </c>
      <c r="I327" s="80"/>
      <c r="J327" s="80" t="s">
        <v>77</v>
      </c>
      <c r="K327" s="83" t="s">
        <v>46</v>
      </c>
      <c r="L327" s="4"/>
      <c r="M327" s="4" t="s">
        <v>47</v>
      </c>
      <c r="N327" s="80" t="s">
        <v>53</v>
      </c>
    </row>
    <row r="328" spans="1:13" ht="38.25">
      <c r="A328" s="283"/>
      <c r="B328" s="37"/>
      <c r="C328" s="25" t="s">
        <v>12</v>
      </c>
      <c r="D328" s="33" t="s">
        <v>52</v>
      </c>
      <c r="E328" s="33" t="s">
        <v>52</v>
      </c>
      <c r="F328" s="91">
        <f>F317</f>
        <v>17.02</v>
      </c>
      <c r="H328" s="25" t="s">
        <v>12</v>
      </c>
      <c r="I328" s="33" t="s">
        <v>52</v>
      </c>
      <c r="J328" s="33" t="s">
        <v>52</v>
      </c>
      <c r="K328" s="57">
        <f>K317</f>
        <v>17.02</v>
      </c>
      <c r="L328" s="57"/>
      <c r="M328" s="57"/>
    </row>
    <row r="329" spans="1:13" ht="25.5">
      <c r="A329" s="124"/>
      <c r="C329" s="25" t="s">
        <v>178</v>
      </c>
      <c r="D329">
        <v>2000</v>
      </c>
      <c r="E329" s="74">
        <f>E318</f>
        <v>0.0146</v>
      </c>
      <c r="F329" s="57">
        <f>D329*E329</f>
        <v>29.2</v>
      </c>
      <c r="H329" s="25" t="s">
        <v>178</v>
      </c>
      <c r="I329">
        <f>D329</f>
        <v>2000</v>
      </c>
      <c r="J329" s="93">
        <f>J318</f>
        <v>0.01516938307993379</v>
      </c>
      <c r="K329" s="57">
        <f>I329*J329</f>
        <v>30.338766159867582</v>
      </c>
      <c r="L329" s="57"/>
      <c r="M329" s="57"/>
    </row>
    <row r="330" spans="1:13" ht="25.5">
      <c r="A330" s="124"/>
      <c r="C330" s="25" t="s">
        <v>179</v>
      </c>
      <c r="D330">
        <v>2000</v>
      </c>
      <c r="E330" s="74">
        <f>E319</f>
        <v>0.0229</v>
      </c>
      <c r="F330" s="57">
        <f>D330*E330</f>
        <v>45.8</v>
      </c>
      <c r="H330" s="25" t="s">
        <v>179</v>
      </c>
      <c r="I330">
        <v>2000</v>
      </c>
      <c r="J330" s="93">
        <f>E330</f>
        <v>0.0229</v>
      </c>
      <c r="K330" s="57">
        <f>I330*J330</f>
        <v>45.8</v>
      </c>
      <c r="L330" s="57"/>
      <c r="M330" s="57"/>
    </row>
    <row r="331" spans="1:13" ht="25.5">
      <c r="A331" s="124"/>
      <c r="C331" s="25" t="s">
        <v>185</v>
      </c>
      <c r="D331">
        <f>D329</f>
        <v>2000</v>
      </c>
      <c r="E331" s="74">
        <f>E320</f>
        <v>0.043</v>
      </c>
      <c r="F331" s="57">
        <f>D331*E331</f>
        <v>86</v>
      </c>
      <c r="H331" s="25" t="s">
        <v>185</v>
      </c>
      <c r="I331">
        <v>750</v>
      </c>
      <c r="J331" s="93">
        <f>J320</f>
        <v>0.047</v>
      </c>
      <c r="K331" s="57">
        <f>I331*J331</f>
        <v>35.25</v>
      </c>
      <c r="L331" s="57"/>
      <c r="M331" s="57"/>
    </row>
    <row r="332" spans="1:13" ht="25.5">
      <c r="A332" s="124"/>
      <c r="C332" s="25"/>
      <c r="E332" s="74"/>
      <c r="F332" s="57"/>
      <c r="H332" s="25" t="s">
        <v>185</v>
      </c>
      <c r="I332">
        <f>I330-I331</f>
        <v>1250</v>
      </c>
      <c r="J332" s="93">
        <f>J321</f>
        <v>0.055</v>
      </c>
      <c r="K332" s="57">
        <f>I332*J332</f>
        <v>68.75</v>
      </c>
      <c r="L332" s="57"/>
      <c r="M332" s="57"/>
    </row>
    <row r="333" spans="1:10" ht="12.75">
      <c r="A333" s="124"/>
      <c r="C333" s="6"/>
      <c r="H333" s="6"/>
      <c r="J333" s="93"/>
    </row>
    <row r="334" spans="1:14" ht="12.75">
      <c r="A334" s="124"/>
      <c r="C334" t="s">
        <v>176</v>
      </c>
      <c r="F334" s="94">
        <f>SUM(F328:F331)</f>
        <v>178.01999999999998</v>
      </c>
      <c r="H334" t="s">
        <v>181</v>
      </c>
      <c r="K334" s="94">
        <f>SUM(K328:K332)</f>
        <v>197.15876615986758</v>
      </c>
      <c r="L334" s="57"/>
      <c r="M334" s="57">
        <f>K334-F334</f>
        <v>19.1387661598676</v>
      </c>
      <c r="N334" s="78">
        <f>K334/F334-1</f>
        <v>0.10750907852975855</v>
      </c>
    </row>
    <row r="335" spans="1:14" ht="12.75">
      <c r="A335" s="124"/>
      <c r="F335" s="65"/>
      <c r="K335" s="65"/>
      <c r="L335" s="57"/>
      <c r="M335" s="57"/>
      <c r="N335" s="84"/>
    </row>
    <row r="336" spans="1:13" ht="12.75">
      <c r="A336" s="124"/>
      <c r="F336" s="57"/>
      <c r="J336" s="93"/>
      <c r="K336" s="57"/>
      <c r="L336" s="57"/>
      <c r="M336" s="57"/>
    </row>
    <row r="337" spans="1:14" ht="15">
      <c r="A337" s="145" t="s">
        <v>59</v>
      </c>
      <c r="B337" s="4"/>
      <c r="D337" s="80" t="s">
        <v>20</v>
      </c>
      <c r="E337" s="80" t="s">
        <v>43</v>
      </c>
      <c r="F337" s="81" t="s">
        <v>44</v>
      </c>
      <c r="I337" s="80" t="s">
        <v>20</v>
      </c>
      <c r="J337" s="80" t="s">
        <v>43</v>
      </c>
      <c r="K337" s="83" t="s">
        <v>44</v>
      </c>
      <c r="L337" s="4"/>
      <c r="M337" s="4" t="s">
        <v>45</v>
      </c>
      <c r="N337" s="4" t="s">
        <v>45</v>
      </c>
    </row>
    <row r="338" spans="1:14" ht="12.75">
      <c r="A338" s="133" t="s">
        <v>205</v>
      </c>
      <c r="D338" s="82" t="s">
        <v>51</v>
      </c>
      <c r="E338" s="80" t="s">
        <v>77</v>
      </c>
      <c r="F338" s="81" t="s">
        <v>46</v>
      </c>
      <c r="I338" s="80"/>
      <c r="J338" s="80" t="s">
        <v>77</v>
      </c>
      <c r="K338" s="83" t="s">
        <v>46</v>
      </c>
      <c r="L338" s="4"/>
      <c r="M338" s="4" t="s">
        <v>47</v>
      </c>
      <c r="N338" s="80" t="s">
        <v>53</v>
      </c>
    </row>
    <row r="339" spans="1:13" ht="38.25">
      <c r="A339" s="283"/>
      <c r="B339" s="37"/>
      <c r="C339" s="25" t="s">
        <v>12</v>
      </c>
      <c r="D339" s="33" t="s">
        <v>52</v>
      </c>
      <c r="E339" s="33" t="s">
        <v>52</v>
      </c>
      <c r="F339" s="91">
        <f>F317</f>
        <v>17.02</v>
      </c>
      <c r="H339" s="25" t="s">
        <v>12</v>
      </c>
      <c r="I339" s="33" t="s">
        <v>52</v>
      </c>
      <c r="J339" s="33" t="s">
        <v>52</v>
      </c>
      <c r="K339" s="57">
        <f>K317</f>
        <v>17.02</v>
      </c>
      <c r="L339" s="57"/>
      <c r="M339" s="57"/>
    </row>
    <row r="340" spans="1:13" ht="25.5">
      <c r="A340" s="124"/>
      <c r="C340" s="25" t="s">
        <v>178</v>
      </c>
      <c r="D340">
        <v>5000</v>
      </c>
      <c r="E340" s="74">
        <f>E318</f>
        <v>0.0146</v>
      </c>
      <c r="F340" s="57">
        <f>D340*E340</f>
        <v>73</v>
      </c>
      <c r="H340" s="25" t="s">
        <v>178</v>
      </c>
      <c r="I340">
        <f>D340</f>
        <v>5000</v>
      </c>
      <c r="J340" s="93">
        <f>J318</f>
        <v>0.01516938307993379</v>
      </c>
      <c r="K340" s="57">
        <f>I340*J340</f>
        <v>75.84691539966896</v>
      </c>
      <c r="L340" s="57"/>
      <c r="M340" s="57"/>
    </row>
    <row r="341" spans="1:13" ht="25.5">
      <c r="A341" s="124"/>
      <c r="C341" s="25" t="s">
        <v>179</v>
      </c>
      <c r="D341">
        <f>D340</f>
        <v>5000</v>
      </c>
      <c r="E341" s="74">
        <f>E319</f>
        <v>0.0229</v>
      </c>
      <c r="F341" s="57">
        <f>D341*E341</f>
        <v>114.5</v>
      </c>
      <c r="H341" s="25" t="s">
        <v>179</v>
      </c>
      <c r="I341">
        <f>D341</f>
        <v>5000</v>
      </c>
      <c r="J341" s="93">
        <f>E341</f>
        <v>0.0229</v>
      </c>
      <c r="K341" s="57">
        <f>I341*J341</f>
        <v>114.5</v>
      </c>
      <c r="L341" s="57"/>
      <c r="M341" s="57"/>
    </row>
    <row r="342" spans="1:13" ht="25.5">
      <c r="A342" s="124"/>
      <c r="C342" s="25" t="s">
        <v>185</v>
      </c>
      <c r="D342">
        <f>D340</f>
        <v>5000</v>
      </c>
      <c r="E342" s="74">
        <f>E320</f>
        <v>0.043</v>
      </c>
      <c r="F342" s="57">
        <f>D342*E342</f>
        <v>214.99999999999997</v>
      </c>
      <c r="H342" s="25" t="s">
        <v>185</v>
      </c>
      <c r="I342">
        <v>750</v>
      </c>
      <c r="J342" s="93">
        <f>J331</f>
        <v>0.047</v>
      </c>
      <c r="K342" s="57">
        <f>I342*J342</f>
        <v>35.25</v>
      </c>
      <c r="L342" s="57"/>
      <c r="M342" s="57"/>
    </row>
    <row r="343" spans="1:13" ht="25.5">
      <c r="A343" s="124"/>
      <c r="C343" s="25"/>
      <c r="E343" s="74"/>
      <c r="F343" s="57"/>
      <c r="H343" s="25" t="s">
        <v>185</v>
      </c>
      <c r="I343">
        <f>I341-I342</f>
        <v>4250</v>
      </c>
      <c r="J343" s="93">
        <f>J321</f>
        <v>0.055</v>
      </c>
      <c r="K343" s="57">
        <f>I343*J343</f>
        <v>233.75</v>
      </c>
      <c r="L343" s="57"/>
      <c r="M343" s="57"/>
    </row>
    <row r="344" spans="1:10" ht="12.75">
      <c r="A344" s="124"/>
      <c r="C344" s="6"/>
      <c r="H344" s="6"/>
      <c r="J344" s="93"/>
    </row>
    <row r="345" spans="1:14" ht="12.75">
      <c r="A345" s="124"/>
      <c r="C345" t="s">
        <v>176</v>
      </c>
      <c r="F345" s="94">
        <f>SUM(F339:F342)</f>
        <v>419.52</v>
      </c>
      <c r="H345" t="s">
        <v>181</v>
      </c>
      <c r="K345" s="94">
        <f>SUM(K339:K343)</f>
        <v>476.366915399669</v>
      </c>
      <c r="L345" s="57"/>
      <c r="M345" s="57">
        <f>K345-F345</f>
        <v>56.846915399669</v>
      </c>
      <c r="N345" s="78">
        <f>K345/F345-1</f>
        <v>0.13550466104040093</v>
      </c>
    </row>
    <row r="346" spans="1:13" ht="12.75">
      <c r="A346" s="124"/>
      <c r="F346" s="57"/>
      <c r="J346" s="93"/>
      <c r="K346" s="57"/>
      <c r="L346" s="57"/>
      <c r="M346" s="57"/>
    </row>
    <row r="347" spans="1:14" ht="12.75">
      <c r="A347" s="124"/>
      <c r="C347" s="195"/>
      <c r="D347" s="37"/>
      <c r="E347" s="196"/>
      <c r="F347" s="65"/>
      <c r="G347" s="37"/>
      <c r="H347" s="195"/>
      <c r="I347" s="37"/>
      <c r="J347" s="194"/>
      <c r="K347" s="65"/>
      <c r="L347" s="65"/>
      <c r="M347" s="65"/>
      <c r="N347" s="37"/>
    </row>
    <row r="348" spans="1:14" ht="15">
      <c r="A348" s="145" t="s">
        <v>59</v>
      </c>
      <c r="B348" s="4"/>
      <c r="D348" s="80" t="s">
        <v>20</v>
      </c>
      <c r="E348" s="80" t="s">
        <v>43</v>
      </c>
      <c r="F348" s="81" t="s">
        <v>44</v>
      </c>
      <c r="I348" s="80" t="s">
        <v>20</v>
      </c>
      <c r="J348" s="80" t="s">
        <v>43</v>
      </c>
      <c r="K348" s="83" t="s">
        <v>44</v>
      </c>
      <c r="L348" s="4"/>
      <c r="M348" s="4" t="s">
        <v>45</v>
      </c>
      <c r="N348" s="4" t="s">
        <v>45</v>
      </c>
    </row>
    <row r="349" spans="1:14" ht="12.75">
      <c r="A349" s="133" t="s">
        <v>206</v>
      </c>
      <c r="D349" s="82" t="s">
        <v>51</v>
      </c>
      <c r="E349" s="80" t="s">
        <v>77</v>
      </c>
      <c r="F349" s="81" t="s">
        <v>46</v>
      </c>
      <c r="I349" s="80"/>
      <c r="J349" s="80" t="s">
        <v>77</v>
      </c>
      <c r="K349" s="83" t="s">
        <v>46</v>
      </c>
      <c r="L349" s="4"/>
      <c r="M349" s="4" t="s">
        <v>47</v>
      </c>
      <c r="N349" s="80" t="s">
        <v>53</v>
      </c>
    </row>
    <row r="350" spans="1:13" ht="38.25">
      <c r="A350" s="283"/>
      <c r="B350" s="37"/>
      <c r="C350" s="25" t="s">
        <v>12</v>
      </c>
      <c r="D350" s="33" t="s">
        <v>52</v>
      </c>
      <c r="E350" s="33" t="s">
        <v>52</v>
      </c>
      <c r="F350" s="91">
        <f>F317</f>
        <v>17.02</v>
      </c>
      <c r="H350" s="25" t="s">
        <v>12</v>
      </c>
      <c r="I350" s="33" t="s">
        <v>52</v>
      </c>
      <c r="J350" s="33" t="s">
        <v>52</v>
      </c>
      <c r="K350" s="57">
        <f>K317</f>
        <v>17.02</v>
      </c>
      <c r="L350" s="57"/>
      <c r="M350" s="57"/>
    </row>
    <row r="351" spans="1:13" ht="25.5">
      <c r="A351" s="124"/>
      <c r="C351" s="25" t="s">
        <v>178</v>
      </c>
      <c r="D351">
        <v>10000</v>
      </c>
      <c r="E351" s="74">
        <f>E318</f>
        <v>0.0146</v>
      </c>
      <c r="F351" s="57">
        <f>D351*E351</f>
        <v>146</v>
      </c>
      <c r="H351" s="25" t="s">
        <v>178</v>
      </c>
      <c r="I351">
        <f>D351</f>
        <v>10000</v>
      </c>
      <c r="J351" s="93">
        <f>J318</f>
        <v>0.01516938307993379</v>
      </c>
      <c r="K351" s="57">
        <f>I351*J351</f>
        <v>151.69383079933792</v>
      </c>
      <c r="L351" s="57"/>
      <c r="M351" s="57"/>
    </row>
    <row r="352" spans="1:15" ht="25.5">
      <c r="A352" s="124"/>
      <c r="C352" s="25" t="s">
        <v>179</v>
      </c>
      <c r="D352">
        <f>D351</f>
        <v>10000</v>
      </c>
      <c r="E352" s="74">
        <f>E341</f>
        <v>0.0229</v>
      </c>
      <c r="F352" s="57">
        <f>D352*E352</f>
        <v>229</v>
      </c>
      <c r="H352" s="25" t="s">
        <v>179</v>
      </c>
      <c r="I352">
        <f>D352</f>
        <v>10000</v>
      </c>
      <c r="J352" s="93">
        <f>E352</f>
        <v>0.0229</v>
      </c>
      <c r="K352" s="57">
        <f>I352*J352</f>
        <v>229</v>
      </c>
      <c r="L352" s="57"/>
      <c r="M352" s="57"/>
      <c r="O352" s="37"/>
    </row>
    <row r="353" spans="1:15" ht="25.5">
      <c r="A353" s="124"/>
      <c r="C353" s="25" t="s">
        <v>185</v>
      </c>
      <c r="D353">
        <f>D351</f>
        <v>10000</v>
      </c>
      <c r="E353" s="74">
        <f>E342</f>
        <v>0.043</v>
      </c>
      <c r="F353" s="57">
        <f>D353*E353</f>
        <v>429.99999999999994</v>
      </c>
      <c r="H353" s="25" t="s">
        <v>185</v>
      </c>
      <c r="I353">
        <v>750</v>
      </c>
      <c r="J353" s="93">
        <f>J342</f>
        <v>0.047</v>
      </c>
      <c r="K353" s="57">
        <f>I353*J353</f>
        <v>35.25</v>
      </c>
      <c r="L353" s="57"/>
      <c r="M353" s="57"/>
      <c r="O353" s="37"/>
    </row>
    <row r="354" spans="1:15" ht="25.5">
      <c r="A354" s="124"/>
      <c r="C354" s="25"/>
      <c r="E354" s="74"/>
      <c r="F354" s="57"/>
      <c r="H354" s="25" t="s">
        <v>185</v>
      </c>
      <c r="I354">
        <f>I352-I353</f>
        <v>9250</v>
      </c>
      <c r="J354" s="93">
        <f>J343</f>
        <v>0.055</v>
      </c>
      <c r="K354" s="57">
        <f>I354*J354</f>
        <v>508.75</v>
      </c>
      <c r="L354" s="57"/>
      <c r="M354" s="57"/>
      <c r="O354" s="37"/>
    </row>
    <row r="355" spans="1:15" ht="12.75">
      <c r="A355" s="124"/>
      <c r="C355" s="6"/>
      <c r="H355" s="6"/>
      <c r="J355" s="93"/>
      <c r="O355" s="37"/>
    </row>
    <row r="356" spans="1:15" ht="12.75">
      <c r="A356" s="124"/>
      <c r="C356" t="s">
        <v>176</v>
      </c>
      <c r="F356" s="94">
        <f>SUM(F350:F353)</f>
        <v>822.02</v>
      </c>
      <c r="H356" t="s">
        <v>181</v>
      </c>
      <c r="K356" s="94">
        <f>SUM(K350:K354)</f>
        <v>941.713830799338</v>
      </c>
      <c r="L356" s="57"/>
      <c r="M356" s="57">
        <f>K356-F356</f>
        <v>119.693830799338</v>
      </c>
      <c r="N356" s="78">
        <f>K356/F356-1</f>
        <v>0.14560939003836637</v>
      </c>
      <c r="O356" s="37"/>
    </row>
    <row r="357" spans="1:15" ht="12.75">
      <c r="A357" s="124"/>
      <c r="F357" s="65"/>
      <c r="K357" s="65"/>
      <c r="L357" s="57"/>
      <c r="M357" s="57"/>
      <c r="N357" s="84"/>
      <c r="O357" s="37"/>
    </row>
    <row r="358" spans="1:15" ht="12.75">
      <c r="A358" s="124"/>
      <c r="F358" s="57"/>
      <c r="J358" s="93"/>
      <c r="K358" s="57"/>
      <c r="L358" s="57"/>
      <c r="M358" s="57"/>
      <c r="O358" s="37"/>
    </row>
    <row r="359" spans="1:15" ht="15">
      <c r="A359" s="145" t="s">
        <v>59</v>
      </c>
      <c r="B359" s="4"/>
      <c r="D359" s="80" t="s">
        <v>20</v>
      </c>
      <c r="E359" s="80" t="s">
        <v>43</v>
      </c>
      <c r="F359" s="81" t="s">
        <v>44</v>
      </c>
      <c r="I359" s="80" t="s">
        <v>20</v>
      </c>
      <c r="J359" s="80" t="s">
        <v>43</v>
      </c>
      <c r="K359" s="83" t="s">
        <v>44</v>
      </c>
      <c r="L359" s="4"/>
      <c r="M359" s="4" t="s">
        <v>45</v>
      </c>
      <c r="N359" s="4" t="s">
        <v>45</v>
      </c>
      <c r="O359" s="37"/>
    </row>
    <row r="360" spans="1:15" ht="12.75">
      <c r="A360" s="133" t="s">
        <v>207</v>
      </c>
      <c r="D360" s="82" t="s">
        <v>51</v>
      </c>
      <c r="E360" s="80" t="s">
        <v>77</v>
      </c>
      <c r="F360" s="81" t="s">
        <v>46</v>
      </c>
      <c r="I360" s="80"/>
      <c r="J360" s="80" t="s">
        <v>77</v>
      </c>
      <c r="K360" s="83" t="s">
        <v>46</v>
      </c>
      <c r="L360" s="4"/>
      <c r="M360" s="4" t="s">
        <v>47</v>
      </c>
      <c r="N360" s="80" t="s">
        <v>53</v>
      </c>
      <c r="O360" s="37"/>
    </row>
    <row r="361" spans="1:16" ht="38.25">
      <c r="A361" s="283"/>
      <c r="B361" s="37"/>
      <c r="C361" s="25" t="s">
        <v>12</v>
      </c>
      <c r="D361" s="33" t="s">
        <v>52</v>
      </c>
      <c r="E361" s="33" t="s">
        <v>52</v>
      </c>
      <c r="F361" s="91">
        <f>F317</f>
        <v>17.02</v>
      </c>
      <c r="H361" s="25" t="s">
        <v>12</v>
      </c>
      <c r="I361" s="33" t="s">
        <v>52</v>
      </c>
      <c r="J361" s="33" t="s">
        <v>52</v>
      </c>
      <c r="K361" s="57">
        <f>K317</f>
        <v>17.02</v>
      </c>
      <c r="L361" s="57"/>
      <c r="M361" s="57"/>
      <c r="O361" s="37"/>
      <c r="P361" s="37"/>
    </row>
    <row r="362" spans="1:16" ht="25.5">
      <c r="A362" s="124"/>
      <c r="C362" s="25" t="s">
        <v>178</v>
      </c>
      <c r="D362">
        <v>15000</v>
      </c>
      <c r="E362" s="74">
        <f>E318</f>
        <v>0.0146</v>
      </c>
      <c r="F362" s="57">
        <f>D362*E362</f>
        <v>219</v>
      </c>
      <c r="H362" s="25" t="s">
        <v>178</v>
      </c>
      <c r="I362">
        <f>D362</f>
        <v>15000</v>
      </c>
      <c r="J362" s="93">
        <f>J318</f>
        <v>0.01516938307993379</v>
      </c>
      <c r="K362" s="57">
        <f>I362*J362</f>
        <v>227.54074619900686</v>
      </c>
      <c r="L362" s="57"/>
      <c r="M362" s="57"/>
      <c r="O362" s="37"/>
      <c r="P362" s="37"/>
    </row>
    <row r="363" spans="1:16" ht="25.5">
      <c r="A363" s="124"/>
      <c r="C363" s="25" t="s">
        <v>179</v>
      </c>
      <c r="D363">
        <f>D362</f>
        <v>15000</v>
      </c>
      <c r="E363" s="74">
        <f>E341</f>
        <v>0.0229</v>
      </c>
      <c r="F363" s="57">
        <f>D363*E363</f>
        <v>343.5</v>
      </c>
      <c r="H363" s="25" t="s">
        <v>179</v>
      </c>
      <c r="I363">
        <f>D363</f>
        <v>15000</v>
      </c>
      <c r="J363" s="93">
        <f>E363</f>
        <v>0.0229</v>
      </c>
      <c r="K363" s="57">
        <f>I363*J363</f>
        <v>343.5</v>
      </c>
      <c r="L363" s="57"/>
      <c r="M363" s="57"/>
      <c r="O363" s="37"/>
      <c r="P363" s="37"/>
    </row>
    <row r="364" spans="1:16" ht="25.5">
      <c r="A364" s="124"/>
      <c r="C364" s="25" t="s">
        <v>185</v>
      </c>
      <c r="D364">
        <f>D362</f>
        <v>15000</v>
      </c>
      <c r="E364" s="74">
        <f>E342</f>
        <v>0.043</v>
      </c>
      <c r="F364" s="57">
        <f>D364*E364</f>
        <v>645</v>
      </c>
      <c r="H364" s="25" t="s">
        <v>185</v>
      </c>
      <c r="I364">
        <v>750</v>
      </c>
      <c r="J364" s="93">
        <f>J353</f>
        <v>0.047</v>
      </c>
      <c r="K364" s="57">
        <f>I364*J364</f>
        <v>35.25</v>
      </c>
      <c r="L364" s="57"/>
      <c r="M364" s="57"/>
      <c r="O364" s="37"/>
      <c r="P364" s="37"/>
    </row>
    <row r="365" spans="1:16" ht="25.5">
      <c r="A365" s="124"/>
      <c r="C365" s="25"/>
      <c r="E365" s="74"/>
      <c r="F365" s="57"/>
      <c r="H365" s="25" t="s">
        <v>185</v>
      </c>
      <c r="I365">
        <f>I363-I364</f>
        <v>14250</v>
      </c>
      <c r="J365" s="93">
        <f>J343</f>
        <v>0.055</v>
      </c>
      <c r="K365" s="57">
        <f>I365*J365</f>
        <v>783.75</v>
      </c>
      <c r="L365" s="57"/>
      <c r="M365" s="57"/>
      <c r="O365" s="37"/>
      <c r="P365" s="37"/>
    </row>
    <row r="366" spans="1:16" ht="12.75">
      <c r="A366" s="124"/>
      <c r="C366" s="6"/>
      <c r="H366" s="6"/>
      <c r="J366" s="93"/>
      <c r="O366" s="37"/>
      <c r="P366" s="37"/>
    </row>
    <row r="367" spans="1:16" ht="12.75">
      <c r="A367" s="124"/>
      <c r="C367" t="s">
        <v>176</v>
      </c>
      <c r="F367" s="94">
        <f>SUM(F361:F364)</f>
        <v>1224.52</v>
      </c>
      <c r="H367" t="s">
        <v>181</v>
      </c>
      <c r="K367" s="94">
        <f>SUM(K361:K365)</f>
        <v>1407.0607461990069</v>
      </c>
      <c r="L367" s="57"/>
      <c r="M367" s="57">
        <f>K367-F367</f>
        <v>182.5407461990069</v>
      </c>
      <c r="N367" s="78">
        <f>K367/F367-1</f>
        <v>0.1490712656379698</v>
      </c>
      <c r="O367" s="37"/>
      <c r="P367" s="37"/>
    </row>
    <row r="368" spans="1:16" ht="12.75">
      <c r="A368" s="124"/>
      <c r="F368" s="57"/>
      <c r="J368" s="93"/>
      <c r="K368" s="57"/>
      <c r="L368" s="57"/>
      <c r="M368" s="57"/>
      <c r="O368" s="37"/>
      <c r="P368" s="37"/>
    </row>
    <row r="369" spans="1:18" ht="13.5" thickBot="1">
      <c r="A369" s="286"/>
      <c r="B369" s="250"/>
      <c r="C369" s="254"/>
      <c r="D369" s="250"/>
      <c r="E369" s="255"/>
      <c r="F369" s="251"/>
      <c r="G369" s="250"/>
      <c r="H369" s="254"/>
      <c r="I369" s="250"/>
      <c r="J369" s="252"/>
      <c r="K369" s="251"/>
      <c r="L369" s="251"/>
      <c r="M369" s="251"/>
      <c r="N369" s="250"/>
      <c r="O369" s="250"/>
      <c r="P369" s="250"/>
      <c r="Q369" s="250"/>
      <c r="R369" s="250"/>
    </row>
    <row r="370" spans="1:13" ht="12.75">
      <c r="A370" s="124"/>
      <c r="F370" s="57"/>
      <c r="J370" s="93"/>
      <c r="K370" s="57"/>
      <c r="L370" s="57"/>
      <c r="M370" s="57"/>
    </row>
    <row r="371" spans="6:13" ht="12.75">
      <c r="F371" s="57"/>
      <c r="J371" s="93"/>
      <c r="K371" s="57"/>
      <c r="L371" s="57"/>
      <c r="M371" s="57"/>
    </row>
    <row r="372" spans="1:13" ht="15.75">
      <c r="A372" s="53"/>
      <c r="B372" s="53"/>
      <c r="D372" s="37"/>
      <c r="F372" s="57"/>
      <c r="J372" s="93"/>
      <c r="K372" s="57"/>
      <c r="L372" s="57"/>
      <c r="M372" s="57"/>
    </row>
  </sheetData>
  <sheetProtection/>
  <mergeCells count="9">
    <mergeCell ref="E225:F225"/>
    <mergeCell ref="E226:F226"/>
    <mergeCell ref="E230:F230"/>
    <mergeCell ref="E21:F21"/>
    <mergeCell ref="E17:F17"/>
    <mergeCell ref="E13:F13"/>
    <mergeCell ref="E14:F14"/>
    <mergeCell ref="E15:F15"/>
    <mergeCell ref="E16:F16"/>
  </mergeCells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56" r:id="rId1"/>
  <headerFooter alignWithMargins="0">
    <oddFooter>&amp;L&amp;9Haldimand County Hydro Inc.
Page &amp;P of &amp;N&amp;R&amp;"Arial,Bold"&amp;F
&amp;A</oddFooter>
  </headerFooter>
  <rowBreaks count="5" manualBreakCount="5">
    <brk id="64" max="15" man="1"/>
    <brk id="127" max="15" man="1"/>
    <brk id="190" max="15" man="1"/>
    <brk id="253" max="15" man="1"/>
    <brk id="307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="60" zoomScaleNormal="75" zoomScalePageLayoutView="0" workbookViewId="0" topLeftCell="A1">
      <selection activeCell="J36" sqref="J36"/>
    </sheetView>
  </sheetViews>
  <sheetFormatPr defaultColWidth="9.140625" defaultRowHeight="12.75"/>
  <cols>
    <col min="1" max="1" width="19.28125" style="0" customWidth="1"/>
    <col min="2" max="2" width="19.0039062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22" t="str">
        <f>'1. Dec. 31, 2002 Reg. Assets'!B3</f>
        <v>HALDIMAND COUNTY HYDRO INC.</v>
      </c>
      <c r="E1" s="32"/>
      <c r="F1" s="11" t="s">
        <v>307</v>
      </c>
    </row>
    <row r="2" spans="1:6" ht="15.75">
      <c r="A2" s="32"/>
      <c r="B2" s="32"/>
      <c r="C2" s="32"/>
      <c r="D2" s="122" t="s">
        <v>164</v>
      </c>
      <c r="E2" s="32"/>
      <c r="F2" s="11" t="s">
        <v>308</v>
      </c>
    </row>
    <row r="3" spans="1:5" ht="15.75">
      <c r="A3" s="99"/>
      <c r="D3" s="187" t="s">
        <v>169</v>
      </c>
      <c r="E3" s="99"/>
    </row>
    <row r="4" spans="1:5" ht="15.75">
      <c r="A4" s="99"/>
      <c r="D4" s="32"/>
      <c r="E4" s="99"/>
    </row>
    <row r="5" spans="1:5" ht="15.75">
      <c r="A5" s="112" t="s">
        <v>262</v>
      </c>
      <c r="D5" s="32"/>
      <c r="E5" s="99"/>
    </row>
    <row r="6" spans="1:5" ht="15.75">
      <c r="A6" s="87" t="s">
        <v>171</v>
      </c>
      <c r="B6" s="32"/>
      <c r="C6" s="32"/>
      <c r="D6" s="32"/>
      <c r="E6" s="32"/>
    </row>
    <row r="7" spans="1:5" ht="15.75">
      <c r="A7" s="87"/>
      <c r="B7" s="32"/>
      <c r="C7" s="32"/>
      <c r="D7" s="32"/>
      <c r="E7" s="32"/>
    </row>
    <row r="8" spans="1:7" ht="15.75">
      <c r="A8" s="53" t="s">
        <v>6</v>
      </c>
      <c r="B8" s="116"/>
      <c r="C8" s="117"/>
      <c r="D8" s="28"/>
      <c r="E8" s="118"/>
      <c r="G8" s="14"/>
    </row>
    <row r="9" spans="1:7" ht="15">
      <c r="A9" s="32"/>
      <c r="B9" s="118"/>
      <c r="C9" s="118"/>
      <c r="D9" s="119"/>
      <c r="E9" s="118"/>
      <c r="F9" s="14"/>
      <c r="G9" s="14"/>
    </row>
    <row r="10" spans="1:8" ht="15">
      <c r="A10" s="32"/>
      <c r="B10" s="120"/>
      <c r="C10" s="119" t="s">
        <v>80</v>
      </c>
      <c r="E10" s="121" t="s">
        <v>82</v>
      </c>
      <c r="F10" s="17">
        <f>'9. Service Charge Adj.'!E22</f>
        <v>11.66</v>
      </c>
      <c r="G10" s="20"/>
      <c r="H10" s="20"/>
    </row>
    <row r="11" spans="1:7" ht="15">
      <c r="A11" s="32"/>
      <c r="B11" s="118"/>
      <c r="C11" s="119" t="s">
        <v>81</v>
      </c>
      <c r="E11" s="121" t="s">
        <v>83</v>
      </c>
      <c r="F11" s="14">
        <f>'9. Service Charge Adj.'!D48</f>
        <v>0.017263267453483316</v>
      </c>
      <c r="G11" s="14"/>
    </row>
    <row r="12" spans="1:8" ht="15">
      <c r="A12" s="32"/>
      <c r="B12" s="120"/>
      <c r="C12" s="119"/>
      <c r="E12" s="121"/>
      <c r="F12" s="14"/>
      <c r="G12" s="70"/>
      <c r="H12" s="20"/>
    </row>
    <row r="13" spans="1:7" ht="15">
      <c r="A13" s="32"/>
      <c r="B13" s="118"/>
      <c r="C13" s="118"/>
      <c r="D13" s="118"/>
      <c r="E13" s="118"/>
      <c r="F13" s="14"/>
      <c r="G13" s="14"/>
    </row>
    <row r="14" spans="1:7" ht="15.75">
      <c r="A14" s="53" t="s">
        <v>9</v>
      </c>
      <c r="B14" s="116"/>
      <c r="C14" s="117"/>
      <c r="D14" s="119"/>
      <c r="E14" s="118"/>
      <c r="F14" s="14"/>
      <c r="G14" s="14"/>
    </row>
    <row r="15" spans="1:7" ht="15">
      <c r="A15" s="32"/>
      <c r="B15" s="118"/>
      <c r="C15" s="118"/>
      <c r="D15" s="119"/>
      <c r="E15" s="118"/>
      <c r="F15" s="14"/>
      <c r="G15" s="14"/>
    </row>
    <row r="16" spans="1:8" ht="15">
      <c r="A16" s="32"/>
      <c r="B16" s="120"/>
      <c r="C16" s="119" t="s">
        <v>80</v>
      </c>
      <c r="E16" s="121" t="s">
        <v>82</v>
      </c>
      <c r="F16" s="17">
        <f>'9. Service Charge Adj.'!E23</f>
        <v>15.79</v>
      </c>
      <c r="G16" s="21"/>
      <c r="H16" s="20"/>
    </row>
    <row r="17" spans="1:7" ht="15">
      <c r="A17" s="32"/>
      <c r="B17" s="118"/>
      <c r="C17" s="119" t="s">
        <v>81</v>
      </c>
      <c r="E17" s="121" t="s">
        <v>83</v>
      </c>
      <c r="F17" s="14">
        <f>'9. Service Charge Adj.'!D68</f>
        <v>0.016787385493347646</v>
      </c>
      <c r="G17" s="21"/>
    </row>
    <row r="18" spans="1:8" ht="15">
      <c r="A18" s="32"/>
      <c r="B18" s="120"/>
      <c r="C18" s="119"/>
      <c r="E18" s="121"/>
      <c r="F18" s="14"/>
      <c r="G18" s="21"/>
      <c r="H18" s="20"/>
    </row>
    <row r="19" spans="1:7" ht="15">
      <c r="A19" s="32"/>
      <c r="B19" s="118"/>
      <c r="C19" s="118"/>
      <c r="D19" s="119"/>
      <c r="E19" s="118"/>
      <c r="F19" s="14"/>
      <c r="G19" s="14"/>
    </row>
    <row r="20" spans="1:7" ht="15.75">
      <c r="A20" s="53" t="s">
        <v>85</v>
      </c>
      <c r="B20" s="116"/>
      <c r="C20" s="117"/>
      <c r="D20" s="119"/>
      <c r="E20" s="118"/>
      <c r="F20" s="14"/>
      <c r="G20" s="14"/>
    </row>
    <row r="21" spans="1:7" ht="15">
      <c r="A21" s="32"/>
      <c r="B21" s="118"/>
      <c r="C21" s="118"/>
      <c r="D21" s="119"/>
      <c r="E21" s="118"/>
      <c r="F21" s="14"/>
      <c r="G21" s="14"/>
    </row>
    <row r="22" spans="1:7" ht="15">
      <c r="A22" s="32"/>
      <c r="B22" s="120"/>
      <c r="C22" s="119" t="s">
        <v>80</v>
      </c>
      <c r="E22" s="121" t="s">
        <v>82</v>
      </c>
      <c r="F22" s="17">
        <f>'9. Service Charge Adj.'!E24</f>
        <v>29.5</v>
      </c>
      <c r="G22" s="14"/>
    </row>
    <row r="23" spans="1:7" ht="15">
      <c r="A23" s="32"/>
      <c r="B23" s="118"/>
      <c r="C23" s="119" t="s">
        <v>81</v>
      </c>
      <c r="E23" s="121" t="s">
        <v>86</v>
      </c>
      <c r="F23" s="14">
        <f>'9. Service Charge Adj.'!D78</f>
        <v>5.35093295018654</v>
      </c>
      <c r="G23" s="14"/>
    </row>
    <row r="24" spans="1:7" ht="15">
      <c r="A24" s="32"/>
      <c r="B24" s="120"/>
      <c r="C24" s="119"/>
      <c r="E24" s="121"/>
      <c r="F24" s="14"/>
      <c r="G24" s="14"/>
    </row>
    <row r="25" spans="1:7" ht="15">
      <c r="A25" s="32"/>
      <c r="B25" s="118"/>
      <c r="C25" s="118"/>
      <c r="D25" s="119"/>
      <c r="E25" s="118"/>
      <c r="F25" s="14"/>
      <c r="G25" s="14"/>
    </row>
    <row r="26" spans="1:7" ht="15.75">
      <c r="A26" s="53" t="s">
        <v>87</v>
      </c>
      <c r="B26" s="118"/>
      <c r="C26" s="118"/>
      <c r="D26" s="119"/>
      <c r="E26" s="118"/>
      <c r="F26" s="14"/>
      <c r="G26" s="14"/>
    </row>
    <row r="27" spans="2:7" ht="15">
      <c r="B27" s="116"/>
      <c r="C27" s="117"/>
      <c r="D27" s="119"/>
      <c r="E27" s="118"/>
      <c r="F27" s="14"/>
      <c r="G27" s="14"/>
    </row>
    <row r="28" spans="1:7" ht="15.75">
      <c r="A28" s="28"/>
      <c r="B28" s="118"/>
      <c r="C28" s="119" t="s">
        <v>80</v>
      </c>
      <c r="E28" s="121" t="s">
        <v>82</v>
      </c>
      <c r="F28" s="17">
        <f>'9. Service Charge Adj.'!E25</f>
        <v>9.24</v>
      </c>
      <c r="G28" s="14"/>
    </row>
    <row r="29" spans="1:7" ht="15">
      <c r="A29" s="32"/>
      <c r="B29" s="120"/>
      <c r="C29" s="119" t="s">
        <v>81</v>
      </c>
      <c r="E29" s="121" t="s">
        <v>86</v>
      </c>
      <c r="F29" s="14">
        <f>'9. Service Charge Adj.'!D88</f>
        <v>1.648386072799019</v>
      </c>
      <c r="G29" s="14"/>
    </row>
    <row r="30" spans="1:7" ht="15.75" customHeight="1">
      <c r="A30" s="32"/>
      <c r="B30" s="120"/>
      <c r="C30" s="119"/>
      <c r="E30" s="121"/>
      <c r="F30" s="14"/>
      <c r="G30" s="14"/>
    </row>
    <row r="31" spans="1:7" ht="15">
      <c r="A31" s="32"/>
      <c r="B31" s="118"/>
      <c r="C31" s="118"/>
      <c r="D31" s="188"/>
      <c r="E31" s="118"/>
      <c r="F31" s="14"/>
      <c r="G31" s="14"/>
    </row>
    <row r="32" spans="1:7" ht="15">
      <c r="A32" s="32"/>
      <c r="B32" s="118"/>
      <c r="C32" s="118"/>
      <c r="D32" s="119"/>
      <c r="E32" s="118"/>
      <c r="F32" s="14"/>
      <c r="G32" s="14"/>
    </row>
    <row r="33" spans="1:7" ht="15.75">
      <c r="A33" s="53" t="s">
        <v>88</v>
      </c>
      <c r="B33" s="120"/>
      <c r="C33" s="118"/>
      <c r="D33" s="119"/>
      <c r="E33" s="118"/>
      <c r="F33" s="14"/>
      <c r="G33" s="14"/>
    </row>
    <row r="34" spans="1:7" ht="15">
      <c r="A34" s="32"/>
      <c r="B34" s="118"/>
      <c r="C34" s="118"/>
      <c r="D34" s="119"/>
      <c r="E34" s="118"/>
      <c r="F34" s="14"/>
      <c r="G34" s="14"/>
    </row>
    <row r="35" spans="1:7" ht="15">
      <c r="A35" s="32"/>
      <c r="B35" s="120"/>
      <c r="C35" s="119" t="s">
        <v>80</v>
      </c>
      <c r="E35" s="121" t="s">
        <v>82</v>
      </c>
      <c r="F35" s="17">
        <f>'9. Service Charge Adj.'!E29</f>
        <v>1.64</v>
      </c>
      <c r="G35" s="14"/>
    </row>
    <row r="36" spans="1:7" ht="15">
      <c r="A36" s="32"/>
      <c r="B36" s="118"/>
      <c r="C36" s="119" t="s">
        <v>81</v>
      </c>
      <c r="E36" s="121" t="s">
        <v>86</v>
      </c>
      <c r="F36" s="14">
        <f>'9. Service Charge Adj.'!D98</f>
        <v>1.807162226666946</v>
      </c>
      <c r="G36" s="14"/>
    </row>
    <row r="37" spans="1:7" ht="15">
      <c r="A37" s="32"/>
      <c r="B37" s="118"/>
      <c r="C37" s="119"/>
      <c r="E37" s="121"/>
      <c r="F37" s="14"/>
      <c r="G37" s="14"/>
    </row>
    <row r="38" spans="1:7" ht="15.75">
      <c r="A38" s="28"/>
      <c r="B38" s="118"/>
      <c r="C38" s="118"/>
      <c r="D38" s="119"/>
      <c r="E38" s="118"/>
      <c r="F38" s="14"/>
      <c r="G38" s="14"/>
    </row>
    <row r="39" spans="1:7" ht="15.75">
      <c r="A39" s="53" t="s">
        <v>89</v>
      </c>
      <c r="B39" s="120"/>
      <c r="C39" s="118"/>
      <c r="D39" s="119"/>
      <c r="E39" s="118"/>
      <c r="F39" s="14"/>
      <c r="G39" s="14"/>
    </row>
    <row r="40" spans="1:7" ht="15">
      <c r="A40" s="32"/>
      <c r="B40" s="118"/>
      <c r="C40" s="118"/>
      <c r="D40" s="119"/>
      <c r="E40" s="118"/>
      <c r="F40" s="14"/>
      <c r="G40" s="14"/>
    </row>
    <row r="41" spans="1:7" ht="12" customHeight="1">
      <c r="A41" s="32"/>
      <c r="B41" s="120"/>
      <c r="C41" s="119" t="s">
        <v>80</v>
      </c>
      <c r="E41" s="121" t="s">
        <v>82</v>
      </c>
      <c r="F41" s="17">
        <f>'9. Service Charge Adj.'!E30</f>
        <v>1.18</v>
      </c>
      <c r="G41" s="14"/>
    </row>
    <row r="42" spans="1:7" ht="14.25" customHeight="1">
      <c r="A42" s="32"/>
      <c r="B42" s="118"/>
      <c r="C42" s="119" t="s">
        <v>81</v>
      </c>
      <c r="E42" s="121" t="s">
        <v>86</v>
      </c>
      <c r="F42" s="14">
        <f>'9. Service Charge Adj.'!D108</f>
        <v>2.705519059138783</v>
      </c>
      <c r="G42" s="14"/>
    </row>
    <row r="43" spans="1:7" ht="15">
      <c r="A43" s="32"/>
      <c r="B43" s="118"/>
      <c r="C43" s="119"/>
      <c r="E43" s="121"/>
      <c r="F43" s="14"/>
      <c r="G43" s="14"/>
    </row>
    <row r="44" spans="1:7" ht="15.75">
      <c r="A44" s="28"/>
      <c r="B44" s="118"/>
      <c r="C44" s="118"/>
      <c r="D44" s="119"/>
      <c r="E44" s="118"/>
      <c r="F44" s="14"/>
      <c r="G44" s="14"/>
    </row>
    <row r="45" spans="1:7" ht="15.75">
      <c r="A45" s="214" t="s">
        <v>302</v>
      </c>
      <c r="B45" s="116"/>
      <c r="C45" s="117"/>
      <c r="D45" s="28"/>
      <c r="E45" s="118"/>
      <c r="G45" s="14"/>
    </row>
    <row r="46" spans="1:7" ht="15">
      <c r="A46" s="269" t="s">
        <v>306</v>
      </c>
      <c r="B46" s="118"/>
      <c r="C46" s="118"/>
      <c r="D46" s="119"/>
      <c r="E46" s="118"/>
      <c r="F46" s="14"/>
      <c r="G46" s="14"/>
    </row>
    <row r="47" spans="1:7" ht="15">
      <c r="A47" s="269"/>
      <c r="B47" s="120"/>
      <c r="C47" s="119" t="s">
        <v>80</v>
      </c>
      <c r="E47" s="121" t="s">
        <v>82</v>
      </c>
      <c r="F47" s="17">
        <f>'9. Service Charge Adj.'!E31</f>
        <v>15.79</v>
      </c>
      <c r="G47" s="14"/>
    </row>
    <row r="48" spans="1:7" ht="15">
      <c r="A48" s="269"/>
      <c r="B48" s="118"/>
      <c r="C48" s="119" t="s">
        <v>81</v>
      </c>
      <c r="E48" s="121" t="s">
        <v>83</v>
      </c>
      <c r="F48" s="89">
        <f>F17</f>
        <v>0.016787385493347646</v>
      </c>
      <c r="G48" s="14"/>
    </row>
    <row r="49" spans="1:7" ht="15">
      <c r="A49" s="32"/>
      <c r="B49" s="120"/>
      <c r="C49" s="119"/>
      <c r="E49" s="121"/>
      <c r="F49" s="14"/>
      <c r="G49" s="14"/>
    </row>
    <row r="50" spans="1:7" ht="15">
      <c r="A50" s="32"/>
      <c r="B50" s="120"/>
      <c r="C50" s="119"/>
      <c r="E50" s="121"/>
      <c r="F50" s="14"/>
      <c r="G50" s="14"/>
    </row>
    <row r="51" spans="1:7" ht="15.75">
      <c r="A51" s="28"/>
      <c r="B51" s="32"/>
      <c r="C51" s="32"/>
      <c r="D51" s="122" t="str">
        <f>D1</f>
        <v>HALDIMAND COUNTY HYDRO INC.</v>
      </c>
      <c r="E51" s="32"/>
      <c r="F51" s="11" t="s">
        <v>307</v>
      </c>
      <c r="G51" s="14"/>
    </row>
    <row r="52" spans="1:7" ht="15.75">
      <c r="A52" s="32"/>
      <c r="B52" s="32"/>
      <c r="C52" s="32"/>
      <c r="D52" s="122" t="s">
        <v>164</v>
      </c>
      <c r="E52" s="32"/>
      <c r="F52" s="11" t="s">
        <v>308</v>
      </c>
      <c r="G52" s="14"/>
    </row>
    <row r="53" spans="1:7" ht="15.75">
      <c r="A53" s="99"/>
      <c r="D53" s="187" t="s">
        <v>169</v>
      </c>
      <c r="E53" s="99"/>
      <c r="G53" s="14"/>
    </row>
    <row r="54" spans="1:7" ht="15">
      <c r="A54" s="32"/>
      <c r="B54" s="120"/>
      <c r="C54" s="119"/>
      <c r="E54" s="121"/>
      <c r="F54" s="14"/>
      <c r="G54" s="14"/>
    </row>
    <row r="55" spans="1:7" ht="15">
      <c r="A55" s="32"/>
      <c r="B55" s="118"/>
      <c r="C55" s="118"/>
      <c r="D55" s="118"/>
      <c r="E55" s="118"/>
      <c r="F55" s="14"/>
      <c r="G55" s="14"/>
    </row>
    <row r="56" spans="1:7" ht="15.75">
      <c r="A56" s="214" t="s">
        <v>277</v>
      </c>
      <c r="B56" s="116"/>
      <c r="C56" s="117"/>
      <c r="D56" s="118"/>
      <c r="E56" s="118"/>
      <c r="F56" s="14"/>
      <c r="G56" s="14"/>
    </row>
    <row r="57" spans="1:7" ht="15">
      <c r="A57" s="269"/>
      <c r="B57" s="118"/>
      <c r="C57" s="118"/>
      <c r="D57" s="118"/>
      <c r="E57" s="118"/>
      <c r="F57" s="14"/>
      <c r="G57" s="14"/>
    </row>
    <row r="58" spans="1:7" ht="15">
      <c r="A58" s="269"/>
      <c r="B58" s="120"/>
      <c r="C58" s="119" t="s">
        <v>80</v>
      </c>
      <c r="E58" s="121" t="s">
        <v>82</v>
      </c>
      <c r="F58" s="17">
        <f>'9. Service Charge Adj.'!E32</f>
        <v>13.31</v>
      </c>
      <c r="G58" s="14"/>
    </row>
    <row r="59" spans="1:7" ht="15">
      <c r="A59" s="269"/>
      <c r="B59" s="118"/>
      <c r="C59" s="119" t="s">
        <v>81</v>
      </c>
      <c r="E59" s="121" t="s">
        <v>83</v>
      </c>
      <c r="F59" s="14">
        <f>'9. Service Charge Adj.'!D128</f>
        <v>0.01926605725942607</v>
      </c>
      <c r="G59" s="14"/>
    </row>
    <row r="60" spans="1:7" ht="15">
      <c r="A60" s="32"/>
      <c r="B60" s="120"/>
      <c r="C60" s="118"/>
      <c r="D60" s="118"/>
      <c r="E60" s="118"/>
      <c r="F60" s="14"/>
      <c r="G60" s="14"/>
    </row>
    <row r="61" spans="1:7" ht="15">
      <c r="A61" s="32"/>
      <c r="B61" s="118"/>
      <c r="C61" s="118"/>
      <c r="D61" s="119"/>
      <c r="E61" s="118"/>
      <c r="F61" s="14"/>
      <c r="G61" s="14"/>
    </row>
    <row r="62" spans="1:7" ht="15.75">
      <c r="A62" s="214" t="s">
        <v>278</v>
      </c>
      <c r="B62" s="116"/>
      <c r="C62" s="117"/>
      <c r="D62" s="119"/>
      <c r="E62" s="118"/>
      <c r="F62" s="14"/>
      <c r="G62" s="14"/>
    </row>
    <row r="63" spans="1:7" ht="15">
      <c r="A63" s="269"/>
      <c r="B63" s="118"/>
      <c r="C63" s="118"/>
      <c r="D63" s="119"/>
      <c r="E63" s="118"/>
      <c r="F63" s="14"/>
      <c r="G63" s="14"/>
    </row>
    <row r="64" spans="1:7" ht="15">
      <c r="A64" s="269"/>
      <c r="B64" s="120"/>
      <c r="C64" s="119" t="s">
        <v>80</v>
      </c>
      <c r="E64" s="121" t="s">
        <v>82</v>
      </c>
      <c r="F64" s="17">
        <f>'9. Service Charge Adj.'!E33</f>
        <v>17.02</v>
      </c>
      <c r="G64" s="14"/>
    </row>
    <row r="65" spans="1:7" ht="15">
      <c r="A65" s="269"/>
      <c r="B65" s="118"/>
      <c r="C65" s="119" t="s">
        <v>81</v>
      </c>
      <c r="E65" s="121" t="s">
        <v>83</v>
      </c>
      <c r="F65" s="14">
        <f>'9. Service Charge Adj.'!D138</f>
        <v>0.01516938307993379</v>
      </c>
      <c r="G65" s="14"/>
    </row>
    <row r="66" spans="1:7" ht="15">
      <c r="A66" s="32"/>
      <c r="B66" s="120"/>
      <c r="C66" s="119"/>
      <c r="E66" s="121"/>
      <c r="F66" s="14"/>
      <c r="G66" s="14"/>
    </row>
    <row r="67" spans="1:7" ht="15">
      <c r="A67" s="32"/>
      <c r="B67" s="118"/>
      <c r="C67" s="118"/>
      <c r="D67" s="119"/>
      <c r="E67" s="118"/>
      <c r="F67" s="14"/>
      <c r="G67" s="14"/>
    </row>
    <row r="68" spans="1:7" ht="15.75">
      <c r="A68" s="214" t="s">
        <v>279</v>
      </c>
      <c r="B68" s="116"/>
      <c r="C68" s="117"/>
      <c r="D68" s="119"/>
      <c r="E68" s="118"/>
      <c r="F68" s="14"/>
      <c r="G68" s="14"/>
    </row>
    <row r="69" spans="1:7" ht="15">
      <c r="A69" s="269"/>
      <c r="B69" s="118"/>
      <c r="C69" s="118"/>
      <c r="D69" s="119"/>
      <c r="E69" s="118"/>
      <c r="F69" s="14"/>
      <c r="G69" s="14"/>
    </row>
    <row r="70" spans="1:7" ht="15">
      <c r="A70" s="269"/>
      <c r="B70" s="120"/>
      <c r="C70" s="119" t="s">
        <v>80</v>
      </c>
      <c r="E70" s="121" t="s">
        <v>82</v>
      </c>
      <c r="F70" s="17">
        <f>'9. Service Charge Adj.'!E34</f>
        <v>29.99</v>
      </c>
      <c r="G70" s="14"/>
    </row>
    <row r="71" spans="1:7" ht="15">
      <c r="A71" s="269"/>
      <c r="B71" s="118"/>
      <c r="C71" s="119" t="s">
        <v>81</v>
      </c>
      <c r="E71" s="121" t="s">
        <v>86</v>
      </c>
      <c r="F71" s="14">
        <f>'9. Service Charge Adj.'!D148</f>
        <v>5.533049579480832</v>
      </c>
      <c r="G71" s="14"/>
    </row>
    <row r="72" spans="1:7" ht="15">
      <c r="A72" s="269"/>
      <c r="B72" s="118"/>
      <c r="C72" s="118"/>
      <c r="D72" s="119"/>
      <c r="E72" s="118"/>
      <c r="F72" s="14"/>
      <c r="G72" s="14"/>
    </row>
    <row r="73" spans="1:7" ht="15">
      <c r="A73" s="32"/>
      <c r="B73" s="118"/>
      <c r="C73" s="118"/>
      <c r="D73" s="119"/>
      <c r="E73" s="118"/>
      <c r="F73" s="14"/>
      <c r="G73" s="14"/>
    </row>
    <row r="74" spans="1:7" ht="18">
      <c r="A74" s="88" t="s">
        <v>165</v>
      </c>
      <c r="B74" s="118"/>
      <c r="C74" s="118"/>
      <c r="D74" s="119"/>
      <c r="E74" s="118"/>
      <c r="F74" s="14"/>
      <c r="G74" s="14"/>
    </row>
    <row r="75" spans="2:7" ht="15">
      <c r="B75" s="120"/>
      <c r="C75" s="118"/>
      <c r="D75" s="119"/>
      <c r="E75" s="118"/>
      <c r="F75" s="14"/>
      <c r="G75" s="14"/>
    </row>
    <row r="76" spans="1:7" ht="15">
      <c r="A76" t="s">
        <v>166</v>
      </c>
      <c r="B76" s="118"/>
      <c r="C76" s="118"/>
      <c r="D76" s="119"/>
      <c r="E76" s="118"/>
      <c r="F76" s="14"/>
      <c r="G76" s="14"/>
    </row>
    <row r="77" spans="1:7" ht="15">
      <c r="A77" s="32"/>
      <c r="B77" s="120"/>
      <c r="C77" s="118"/>
      <c r="D77" s="119"/>
      <c r="E77" s="118"/>
      <c r="F77" s="14"/>
      <c r="G77" s="14"/>
    </row>
    <row r="78" spans="1:7" ht="15">
      <c r="A78" s="258" t="s">
        <v>288</v>
      </c>
      <c r="B78" s="57"/>
      <c r="D78" s="119"/>
      <c r="E78" s="118"/>
      <c r="F78" s="14"/>
      <c r="G78" s="14"/>
    </row>
    <row r="79" spans="1:7" ht="12.75">
      <c r="A79" s="259" t="s">
        <v>289</v>
      </c>
      <c r="B79" s="57"/>
      <c r="E79" s="55">
        <v>8.8</v>
      </c>
      <c r="F79" s="14"/>
      <c r="G79" s="14"/>
    </row>
    <row r="80" spans="1:7" ht="12.75">
      <c r="A80" s="259" t="s">
        <v>290</v>
      </c>
      <c r="B80" s="57"/>
      <c r="E80" s="55">
        <v>10.5</v>
      </c>
      <c r="F80" s="14"/>
      <c r="G80" s="14"/>
    </row>
    <row r="81" spans="1:7" ht="12.75">
      <c r="A81" s="260"/>
      <c r="B81" s="57"/>
      <c r="E81" s="56"/>
      <c r="F81" s="14"/>
      <c r="G81" s="14"/>
    </row>
    <row r="82" spans="1:7" ht="12.75">
      <c r="A82" s="260" t="s">
        <v>291</v>
      </c>
      <c r="B82" s="57"/>
      <c r="E82" s="56"/>
      <c r="F82" s="14"/>
      <c r="G82" s="14"/>
    </row>
    <row r="83" spans="1:7" ht="12.75">
      <c r="A83" s="290" t="s">
        <v>297</v>
      </c>
      <c r="B83" s="291"/>
      <c r="D83" s="91" t="s">
        <v>82</v>
      </c>
      <c r="E83" s="266">
        <v>0.015</v>
      </c>
      <c r="F83" s="14"/>
      <c r="G83" s="14"/>
    </row>
    <row r="84" spans="1:5" ht="15" customHeight="1">
      <c r="A84" s="292"/>
      <c r="B84" s="291"/>
      <c r="D84" s="91" t="s">
        <v>298</v>
      </c>
      <c r="E84" s="267">
        <v>0.1956</v>
      </c>
    </row>
    <row r="86" spans="1:5" ht="12.75">
      <c r="A86" s="259" t="s">
        <v>296</v>
      </c>
      <c r="B86" s="57"/>
      <c r="E86" s="55">
        <v>13</v>
      </c>
    </row>
    <row r="87" spans="1:5" ht="12.75">
      <c r="A87" s="259" t="s">
        <v>16</v>
      </c>
      <c r="B87" s="268"/>
      <c r="E87" s="55">
        <v>9</v>
      </c>
    </row>
    <row r="88" spans="1:5" ht="12.75">
      <c r="A88" s="261"/>
      <c r="B88" s="57"/>
      <c r="E88" s="56"/>
    </row>
    <row r="89" spans="1:5" ht="12.75">
      <c r="A89" s="73" t="s">
        <v>304</v>
      </c>
      <c r="B89" s="57"/>
      <c r="E89" s="56"/>
    </row>
    <row r="90" spans="1:5" ht="12.75">
      <c r="A90" s="264" t="s">
        <v>300</v>
      </c>
      <c r="E90" s="55">
        <v>20</v>
      </c>
    </row>
    <row r="91" spans="1:5" ht="12.75">
      <c r="A91" s="11" t="s">
        <v>301</v>
      </c>
      <c r="E91" s="55">
        <v>50</v>
      </c>
    </row>
    <row r="94" spans="1:5" ht="12.75">
      <c r="A94" s="4" t="s">
        <v>292</v>
      </c>
      <c r="B94" s="57"/>
      <c r="E94" s="56"/>
    </row>
    <row r="95" spans="1:5" ht="38.25" customHeight="1">
      <c r="A95" s="293" t="s">
        <v>305</v>
      </c>
      <c r="B95" s="291"/>
      <c r="D95" s="91" t="s">
        <v>295</v>
      </c>
      <c r="E95" s="55">
        <v>0.6</v>
      </c>
    </row>
    <row r="96" spans="1:2" ht="12.75">
      <c r="A96" s="73"/>
      <c r="B96" s="57"/>
    </row>
  </sheetData>
  <sheetProtection/>
  <mergeCells count="2">
    <mergeCell ref="A83:B84"/>
    <mergeCell ref="A95:B95"/>
  </mergeCells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89" r:id="rId1"/>
  <headerFooter alignWithMargins="0">
    <oddFooter>&amp;L&amp;9Haldimand County Hydro Inc.
Page &amp;P of &amp;N&amp;R&amp;"Arial,Bold"&amp;F
&amp;A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view="pageBreakPreview" zoomScale="60" zoomScaleNormal="75" zoomScalePageLayoutView="0" workbookViewId="0" topLeftCell="A56">
      <selection activeCell="J36" sqref="J36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115</v>
      </c>
      <c r="D1" s="123" t="str">
        <f>'1. Dec. 31, 2002 Reg. Assets'!D1</f>
        <v>V3</v>
      </c>
    </row>
    <row r="3" spans="1:6" ht="18">
      <c r="A3" s="99" t="s">
        <v>0</v>
      </c>
      <c r="B3" s="100" t="str">
        <f>'1. Dec. 31, 2002 Reg. Assets'!B3</f>
        <v>HALDIMAND COUNTY HYDRO INC.</v>
      </c>
      <c r="C3" s="96"/>
      <c r="E3" s="99" t="s">
        <v>1</v>
      </c>
      <c r="F3" s="97" t="str">
        <f>'1. Dec. 31, 2002 Reg. Assets'!F3</f>
        <v>ED-2002-0539</v>
      </c>
    </row>
    <row r="4" spans="1:6" ht="18">
      <c r="A4" s="99" t="s">
        <v>3</v>
      </c>
      <c r="B4" s="100" t="str">
        <f>'1. Dec. 31, 2002 Reg. Assets'!B4</f>
        <v>JACQUELINE SCOTT, Finance Manager</v>
      </c>
      <c r="C4" s="15"/>
      <c r="E4" s="99" t="s">
        <v>4</v>
      </c>
      <c r="F4" s="97" t="str">
        <f>'1. Dec. 31, 2002 Reg. Assets'!F4</f>
        <v>905-765-5344</v>
      </c>
    </row>
    <row r="5" spans="1:3" ht="18">
      <c r="A5" s="28" t="s">
        <v>17</v>
      </c>
      <c r="B5" s="100" t="str">
        <f>'1. Dec. 31, 2002 Reg. Assets'!B5</f>
        <v>jscott@hchydro.ca</v>
      </c>
      <c r="C5" s="15"/>
    </row>
    <row r="6" spans="1:3" ht="18">
      <c r="A6" s="99" t="s">
        <v>2</v>
      </c>
      <c r="B6" s="273" t="str">
        <f>'1. Dec. 31, 2002 Reg. Assets'!B6</f>
        <v>003a</v>
      </c>
      <c r="C6" s="15"/>
    </row>
    <row r="7" spans="1:2" ht="15.75">
      <c r="A7" s="28" t="s">
        <v>18</v>
      </c>
      <c r="B7" s="212">
        <f>'1. Dec. 31, 2002 Reg. Assets'!B7</f>
        <v>38078</v>
      </c>
    </row>
    <row r="8" ht="18">
      <c r="C8" s="15"/>
    </row>
    <row r="9" spans="1:4" ht="16.5" customHeight="1">
      <c r="A9" s="111" t="s">
        <v>116</v>
      </c>
      <c r="C9" s="4"/>
      <c r="D9" s="19"/>
    </row>
    <row r="10" spans="1:4" ht="14.25" customHeight="1">
      <c r="A10" s="111" t="s">
        <v>117</v>
      </c>
      <c r="B10" s="2"/>
      <c r="C10" s="4"/>
      <c r="D10" s="19"/>
    </row>
    <row r="11" spans="1:4" ht="13.5" customHeight="1">
      <c r="A11" s="279" t="s">
        <v>314</v>
      </c>
      <c r="B11" s="2"/>
      <c r="C11" s="4"/>
      <c r="D11" s="19"/>
    </row>
    <row r="12" spans="1:4" ht="15" customHeight="1">
      <c r="A12" s="111" t="s">
        <v>271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8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7</v>
      </c>
      <c r="B16" s="22">
        <v>0.014140067295950215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55</v>
      </c>
      <c r="B18" s="23">
        <v>9.23754180172968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8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55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8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7</v>
      </c>
      <c r="B30" s="22">
        <v>0.012818239082624035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55</v>
      </c>
      <c r="B32" s="23">
        <v>12.502809309850095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8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22">
        <v>3.8901178173090525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54</v>
      </c>
      <c r="B39" s="23">
        <v>23.75935648537603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8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22">
        <v>0.6464617566011517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54</v>
      </c>
      <c r="B46" s="23">
        <v>8.726114726314117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3:7" ht="12.75">
      <c r="C48" s="14"/>
      <c r="E48" s="14"/>
      <c r="F48" s="14"/>
      <c r="G48" s="14"/>
    </row>
    <row r="49" spans="1:7" ht="18">
      <c r="A49" s="88" t="s">
        <v>14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22">
        <v>1.5949134912607799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56</v>
      </c>
      <c r="B53" s="23">
        <v>1.1944014421491889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88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22">
        <v>1.596649617527336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56</v>
      </c>
      <c r="B60" s="23">
        <v>1.041114785353905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3" spans="1:2" ht="18">
      <c r="A63" s="126" t="s">
        <v>302</v>
      </c>
      <c r="B63" s="16"/>
    </row>
    <row r="64" spans="1:2" ht="12.75">
      <c r="A64" s="124"/>
      <c r="B64" s="14"/>
    </row>
    <row r="65" spans="1:2" ht="12.75">
      <c r="A65" s="124" t="s">
        <v>7</v>
      </c>
      <c r="B65" s="22">
        <f>B30</f>
        <v>0.012818239082624035</v>
      </c>
    </row>
    <row r="66" spans="1:2" ht="12.75">
      <c r="A66" s="124"/>
      <c r="B66" s="14"/>
    </row>
    <row r="67" spans="1:2" ht="12.75">
      <c r="A67" s="124" t="s">
        <v>55</v>
      </c>
      <c r="B67" s="23">
        <f>B32</f>
        <v>12.502809309850095</v>
      </c>
    </row>
    <row r="68" spans="1:2" ht="12.75">
      <c r="A68" s="124"/>
      <c r="B68" s="14"/>
    </row>
    <row r="69" spans="1:2" ht="12.75">
      <c r="A69" s="124"/>
      <c r="B69" s="14"/>
    </row>
    <row r="70" spans="1:2" ht="18">
      <c r="A70" s="126" t="s">
        <v>277</v>
      </c>
      <c r="B70" s="16"/>
    </row>
    <row r="71" spans="1:2" ht="12.75">
      <c r="A71" s="124"/>
      <c r="B71" s="14"/>
    </row>
    <row r="72" spans="1:2" ht="12.75">
      <c r="A72" s="124" t="s">
        <v>7</v>
      </c>
      <c r="B72" s="22">
        <v>0.015234100868029262</v>
      </c>
    </row>
    <row r="73" spans="1:2" ht="12.75">
      <c r="A73" s="124"/>
      <c r="B73" s="14"/>
    </row>
    <row r="74" spans="1:2" ht="12.75">
      <c r="A74" s="124" t="s">
        <v>55</v>
      </c>
      <c r="B74" s="23">
        <v>10.60778022166637</v>
      </c>
    </row>
    <row r="75" spans="1:2" ht="12.75">
      <c r="A75" s="124"/>
      <c r="B75" s="17"/>
    </row>
    <row r="76" spans="1:2" ht="12.75">
      <c r="A76" s="124"/>
      <c r="B76" s="14"/>
    </row>
    <row r="77" spans="1:2" ht="18">
      <c r="A77" s="126" t="s">
        <v>278</v>
      </c>
      <c r="B77" s="16"/>
    </row>
    <row r="78" spans="1:2" ht="12.75">
      <c r="A78" s="124"/>
      <c r="B78" s="14"/>
    </row>
    <row r="79" spans="1:2" ht="12.75">
      <c r="A79" s="124" t="s">
        <v>7</v>
      </c>
      <c r="B79" s="22">
        <v>0.011945958156095513</v>
      </c>
    </row>
    <row r="80" spans="1:2" ht="12.75">
      <c r="A80" s="124"/>
      <c r="B80" s="14"/>
    </row>
    <row r="81" spans="1:2" ht="12.75">
      <c r="A81" s="124" t="s">
        <v>55</v>
      </c>
      <c r="B81" s="23">
        <v>12.841843550117055</v>
      </c>
    </row>
    <row r="82" spans="1:2" ht="12.75">
      <c r="A82" s="124"/>
      <c r="B82" s="14"/>
    </row>
    <row r="83" spans="1:2" ht="12.75">
      <c r="A83" s="124"/>
      <c r="B83" s="14"/>
    </row>
    <row r="84" spans="1:2" ht="18">
      <c r="A84" s="126" t="s">
        <v>279</v>
      </c>
      <c r="B84" s="16"/>
    </row>
    <row r="85" spans="1:2" ht="12.75">
      <c r="A85" s="124"/>
      <c r="B85" s="14"/>
    </row>
    <row r="86" spans="1:2" ht="12.75">
      <c r="A86" s="124" t="s">
        <v>11</v>
      </c>
      <c r="B86" s="22">
        <v>3.8789361312916575</v>
      </c>
    </row>
    <row r="87" spans="1:2" ht="12.75">
      <c r="A87" s="124"/>
      <c r="B87" s="14"/>
    </row>
    <row r="88" spans="1:2" ht="12.75">
      <c r="A88" s="124" t="s">
        <v>54</v>
      </c>
      <c r="B88" s="23">
        <v>23.66874403478591</v>
      </c>
    </row>
    <row r="89" ht="12.75">
      <c r="A89" s="124"/>
    </row>
    <row r="91" ht="18">
      <c r="A91" s="88" t="s">
        <v>165</v>
      </c>
    </row>
    <row r="93" ht="14.25">
      <c r="A93" s="111" t="s">
        <v>167</v>
      </c>
    </row>
    <row r="94" ht="14.25">
      <c r="A94" s="111" t="s">
        <v>168</v>
      </c>
    </row>
    <row r="95" ht="14.25">
      <c r="A95" s="111" t="s">
        <v>118</v>
      </c>
    </row>
    <row r="98" spans="1:2" ht="15">
      <c r="A98" s="87"/>
      <c r="B98" s="5"/>
    </row>
    <row r="99" spans="1:2" ht="12.75">
      <c r="A99" s="258" t="s">
        <v>288</v>
      </c>
      <c r="B99" s="5"/>
    </row>
    <row r="100" spans="1:3" ht="12.75">
      <c r="A100" s="259" t="s">
        <v>289</v>
      </c>
      <c r="B100" s="5"/>
      <c r="C100" s="10">
        <v>8.8</v>
      </c>
    </row>
    <row r="101" spans="1:3" ht="12.75">
      <c r="A101" s="259" t="s">
        <v>290</v>
      </c>
      <c r="B101" s="5"/>
      <c r="C101" s="10">
        <v>10.5</v>
      </c>
    </row>
    <row r="102" spans="1:3" ht="12.75">
      <c r="A102" s="260"/>
      <c r="B102" s="5"/>
      <c r="C102" s="24"/>
    </row>
    <row r="103" spans="1:3" ht="12.75">
      <c r="A103" s="260" t="s">
        <v>291</v>
      </c>
      <c r="B103" s="5"/>
      <c r="C103" s="24"/>
    </row>
    <row r="104" spans="1:3" ht="12.75">
      <c r="A104" s="287" t="s">
        <v>297</v>
      </c>
      <c r="B104" s="5" t="s">
        <v>82</v>
      </c>
      <c r="C104" s="262">
        <v>0.015</v>
      </c>
    </row>
    <row r="105" spans="1:3" ht="12.75">
      <c r="A105" s="288"/>
      <c r="B105" s="5" t="s">
        <v>298</v>
      </c>
      <c r="C105" s="263">
        <v>0.1956</v>
      </c>
    </row>
    <row r="107" spans="1:3" ht="12.75">
      <c r="A107" s="259" t="s">
        <v>296</v>
      </c>
      <c r="B107" s="5"/>
      <c r="C107" s="10">
        <v>13</v>
      </c>
    </row>
    <row r="108" spans="1:3" ht="12.75">
      <c r="A108" s="259" t="s">
        <v>16</v>
      </c>
      <c r="B108" s="18"/>
      <c r="C108" s="10">
        <v>9</v>
      </c>
    </row>
    <row r="109" spans="1:3" ht="12.75">
      <c r="A109" s="261"/>
      <c r="B109" s="5"/>
      <c r="C109" s="24"/>
    </row>
    <row r="110" spans="1:3" ht="12.75">
      <c r="A110" s="73" t="s">
        <v>299</v>
      </c>
      <c r="B110" s="5"/>
      <c r="C110" s="24"/>
    </row>
    <row r="111" spans="1:3" ht="12.75">
      <c r="A111" s="264" t="s">
        <v>300</v>
      </c>
      <c r="C111" s="10">
        <v>20</v>
      </c>
    </row>
    <row r="112" spans="1:3" ht="12.75">
      <c r="A112" s="11" t="s">
        <v>301</v>
      </c>
      <c r="C112" s="10">
        <v>50</v>
      </c>
    </row>
    <row r="115" spans="1:3" ht="12.75">
      <c r="A115" s="4" t="s">
        <v>292</v>
      </c>
      <c r="B115" s="5"/>
      <c r="C115" s="24"/>
    </row>
    <row r="116" spans="1:3" ht="12.75">
      <c r="A116" s="73" t="s">
        <v>293</v>
      </c>
      <c r="B116" s="5" t="s">
        <v>295</v>
      </c>
      <c r="C116" s="10">
        <v>0.6</v>
      </c>
    </row>
    <row r="117" spans="1:2" ht="12.75">
      <c r="A117" s="73" t="s">
        <v>294</v>
      </c>
      <c r="B117" s="5"/>
    </row>
    <row r="118" ht="12.75">
      <c r="B118" s="5"/>
    </row>
    <row r="119" spans="2:3" ht="12.75">
      <c r="B119" s="5"/>
      <c r="C119" s="5"/>
    </row>
    <row r="120" spans="2:3" ht="12.75">
      <c r="B120" s="5"/>
      <c r="C120" s="5"/>
    </row>
    <row r="121" spans="2:3" ht="12.75">
      <c r="B121" s="5"/>
      <c r="C121" s="5"/>
    </row>
  </sheetData>
  <sheetProtection/>
  <mergeCells count="1">
    <mergeCell ref="A104:A105"/>
  </mergeCells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56" r:id="rId1"/>
  <headerFooter alignWithMargins="0">
    <oddFooter>&amp;L&amp;9Haldimand County Hydro Inc.
Page &amp;P of &amp;N&amp;R&amp;"Arial,Bold"&amp;F
&amp;A</oddFooter>
  </headerFooter>
  <rowBreaks count="1" manualBreakCount="1">
    <brk id="8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20"/>
  <sheetViews>
    <sheetView view="pageBreakPreview" zoomScale="60" zoomScaleNormal="75" zoomScalePageLayoutView="0" workbookViewId="0" topLeftCell="A1">
      <selection activeCell="J36" sqref="J36"/>
    </sheetView>
  </sheetViews>
  <sheetFormatPr defaultColWidth="9.140625" defaultRowHeight="12.75"/>
  <cols>
    <col min="1" max="1" width="62.2812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spans="1:7" ht="51" customHeight="1">
      <c r="A1" s="289" t="s">
        <v>310</v>
      </c>
      <c r="B1" s="289"/>
      <c r="C1" s="289"/>
      <c r="D1" s="289"/>
      <c r="E1" s="289"/>
      <c r="F1" s="289"/>
      <c r="G1" s="289"/>
    </row>
    <row r="2" ht="18">
      <c r="A2" s="1"/>
    </row>
    <row r="3" spans="1:7" ht="18">
      <c r="A3" s="99" t="s">
        <v>0</v>
      </c>
      <c r="B3" s="100" t="str">
        <f>'1. Dec. 31, 2002 Reg. Assets'!B3</f>
        <v>HALDIMAND COUNTY HYDRO INC.</v>
      </c>
      <c r="C3" s="96"/>
      <c r="E3" s="99" t="s">
        <v>1</v>
      </c>
      <c r="F3" s="1"/>
      <c r="G3" s="102" t="str">
        <f>'1. Dec. 31, 2002 Reg. Assets'!F3</f>
        <v>ED-2002-0539</v>
      </c>
    </row>
    <row r="4" spans="1:7" ht="18">
      <c r="A4" s="99" t="s">
        <v>3</v>
      </c>
      <c r="B4" s="100" t="str">
        <f>'1. Dec. 31, 2002 Reg. Assets'!B4</f>
        <v>JACQUELINE SCOTT, Finance Manager</v>
      </c>
      <c r="C4" s="15"/>
      <c r="E4" s="99" t="s">
        <v>4</v>
      </c>
      <c r="F4" s="1"/>
      <c r="G4" s="102" t="str">
        <f>'1. Dec. 31, 2002 Reg. Assets'!F4</f>
        <v>905-765-5344</v>
      </c>
    </row>
    <row r="5" spans="1:3" ht="18">
      <c r="A5" s="28" t="s">
        <v>17</v>
      </c>
      <c r="B5" s="100" t="str">
        <f>'1. Dec. 31, 2002 Reg. Assets'!B5</f>
        <v>jscott@hchydro.ca</v>
      </c>
      <c r="C5" s="15"/>
    </row>
    <row r="6" spans="1:3" ht="18">
      <c r="A6" s="99" t="s">
        <v>2</v>
      </c>
      <c r="B6" s="273" t="str">
        <f>'1. Dec. 31, 2002 Reg. Assets'!B6</f>
        <v>003a</v>
      </c>
      <c r="C6" s="15"/>
    </row>
    <row r="7" spans="1:3" ht="18">
      <c r="A7" s="28" t="s">
        <v>18</v>
      </c>
      <c r="B7" s="212">
        <f>'1. Dec. 31, 2002 Reg. Assets'!B7</f>
        <v>38078</v>
      </c>
      <c r="C7" s="15"/>
    </row>
    <row r="8" ht="18">
      <c r="C8" s="15"/>
    </row>
    <row r="9" spans="1:2" ht="14.25">
      <c r="A9" s="111" t="s">
        <v>123</v>
      </c>
      <c r="B9" s="4"/>
    </row>
    <row r="10" ht="14.25">
      <c r="A10" s="111" t="s">
        <v>124</v>
      </c>
    </row>
    <row r="11" ht="12.75" customHeight="1">
      <c r="A11" s="3"/>
    </row>
    <row r="12" spans="2:3" ht="12.75">
      <c r="B12" s="9"/>
      <c r="C12" s="24"/>
    </row>
    <row r="13" spans="1:7" ht="14.25">
      <c r="A13" s="111" t="s">
        <v>238</v>
      </c>
      <c r="B13" s="9"/>
      <c r="C13" s="5"/>
      <c r="F13" s="24"/>
      <c r="G13" s="10">
        <f>'1. Dec. 31, 2002 Reg. Assets'!D72</f>
        <v>888975.0654545453</v>
      </c>
    </row>
    <row r="14" spans="1:7" ht="14.25">
      <c r="A14" s="111" t="s">
        <v>122</v>
      </c>
      <c r="B14" s="9"/>
      <c r="C14" s="5"/>
      <c r="F14" s="24"/>
      <c r="G14" s="24"/>
    </row>
    <row r="15" spans="1:7" ht="14.25">
      <c r="A15" s="111" t="s">
        <v>149</v>
      </c>
      <c r="B15" s="9"/>
      <c r="C15" s="5"/>
      <c r="F15" s="24"/>
      <c r="G15" s="8"/>
    </row>
    <row r="16" ht="12.75">
      <c r="C16" s="7"/>
    </row>
    <row r="17" ht="14.25">
      <c r="A17" s="111" t="s">
        <v>120</v>
      </c>
    </row>
    <row r="18" ht="14.25">
      <c r="A18" s="111" t="s">
        <v>128</v>
      </c>
    </row>
    <row r="20" spans="1:8" ht="38.25">
      <c r="A20" s="47" t="s">
        <v>119</v>
      </c>
      <c r="B20" s="48" t="s">
        <v>19</v>
      </c>
      <c r="C20" s="49" t="s">
        <v>20</v>
      </c>
      <c r="D20" s="49" t="s">
        <v>79</v>
      </c>
      <c r="E20" s="49" t="s">
        <v>21</v>
      </c>
      <c r="F20" s="49" t="s">
        <v>125</v>
      </c>
      <c r="G20" s="50" t="s">
        <v>126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1" t="s">
        <v>23</v>
      </c>
      <c r="B22" s="40"/>
      <c r="C22" s="45">
        <v>95868195</v>
      </c>
      <c r="D22" s="106">
        <v>11814</v>
      </c>
      <c r="E22" s="46">
        <v>3191917.22</v>
      </c>
      <c r="F22" s="175">
        <f>C22/C$37</f>
        <v>0.272277821126474</v>
      </c>
      <c r="G22" s="243">
        <f>G$38*F22</f>
        <v>242048.19385772818</v>
      </c>
      <c r="H22" s="27"/>
    </row>
    <row r="23" spans="1:8" ht="12.75">
      <c r="A23" s="51" t="s">
        <v>57</v>
      </c>
      <c r="B23" s="40"/>
      <c r="C23" s="45">
        <v>24950945</v>
      </c>
      <c r="D23" s="106">
        <v>956</v>
      </c>
      <c r="E23" s="46">
        <v>587330.61</v>
      </c>
      <c r="F23" s="175">
        <f>C23/C$37</f>
        <v>0.07086384529975233</v>
      </c>
      <c r="G23" s="243">
        <f aca="true" t="shared" si="0" ref="G23:G35">G$38*F23</f>
        <v>62996.1915137081</v>
      </c>
      <c r="H23" s="27"/>
    </row>
    <row r="24" spans="1:8" ht="12.75">
      <c r="A24" s="51" t="s">
        <v>58</v>
      </c>
      <c r="B24" s="277">
        <f>97189+34705-16410</f>
        <v>115484</v>
      </c>
      <c r="C24" s="45">
        <v>41169373</v>
      </c>
      <c r="D24" s="106">
        <v>91</v>
      </c>
      <c r="E24" s="46">
        <v>565641.8</v>
      </c>
      <c r="F24" s="175">
        <f>C24/C$37</f>
        <v>0.11692623583434616</v>
      </c>
      <c r="G24" s="243">
        <f t="shared" si="0"/>
        <v>103944.50815419148</v>
      </c>
      <c r="H24" s="27"/>
    </row>
    <row r="25" spans="1:8" ht="12.75">
      <c r="A25" s="51" t="s">
        <v>50</v>
      </c>
      <c r="B25" s="274">
        <f>63683-15292</f>
        <v>48391</v>
      </c>
      <c r="C25" s="45">
        <v>16755349</v>
      </c>
      <c r="D25" s="106">
        <v>4</v>
      </c>
      <c r="E25" s="109">
        <v>49415.28</v>
      </c>
      <c r="F25" s="175">
        <f>C25/C$37</f>
        <v>0.04758731420711159</v>
      </c>
      <c r="G25" s="243">
        <f t="shared" si="0"/>
        <v>42303.93576207304</v>
      </c>
      <c r="H25" s="29"/>
    </row>
    <row r="26" spans="1:8" ht="12.75">
      <c r="A26" s="235" t="s">
        <v>272</v>
      </c>
      <c r="B26" s="106">
        <v>0</v>
      </c>
      <c r="C26" s="45">
        <v>0</v>
      </c>
      <c r="D26" s="106">
        <v>0</v>
      </c>
      <c r="E26" s="109">
        <v>0</v>
      </c>
      <c r="F26" s="175">
        <f>C26/C$37</f>
        <v>0</v>
      </c>
      <c r="G26" s="243">
        <f t="shared" si="0"/>
        <v>0</v>
      </c>
      <c r="H26" s="29"/>
    </row>
    <row r="27" spans="1:8" ht="12.75">
      <c r="A27" s="51" t="s">
        <v>5</v>
      </c>
      <c r="B27" s="106">
        <v>0</v>
      </c>
      <c r="C27" s="45">
        <v>0</v>
      </c>
      <c r="D27" s="106">
        <v>0</v>
      </c>
      <c r="E27" s="109">
        <v>0</v>
      </c>
      <c r="F27" s="175">
        <f aca="true" t="shared" si="1" ref="F27:F33">C27/C$37</f>
        <v>0</v>
      </c>
      <c r="G27" s="243">
        <f t="shared" si="0"/>
        <v>0</v>
      </c>
      <c r="H27" s="29"/>
    </row>
    <row r="28" spans="1:8" ht="12.75">
      <c r="A28" s="51" t="s">
        <v>26</v>
      </c>
      <c r="B28" s="106">
        <v>0</v>
      </c>
      <c r="C28" s="45">
        <v>0</v>
      </c>
      <c r="D28" s="106">
        <v>0</v>
      </c>
      <c r="E28" s="109">
        <v>0</v>
      </c>
      <c r="F28" s="175">
        <f t="shared" si="1"/>
        <v>0</v>
      </c>
      <c r="G28" s="243">
        <f t="shared" si="0"/>
        <v>0</v>
      </c>
      <c r="H28" s="29"/>
    </row>
    <row r="29" spans="1:8" ht="12.75">
      <c r="A29" s="51" t="s">
        <v>24</v>
      </c>
      <c r="B29" s="106">
        <v>1343</v>
      </c>
      <c r="C29" s="275">
        <v>483480</v>
      </c>
      <c r="D29" s="106">
        <v>859</v>
      </c>
      <c r="E29" s="109">
        <v>29128.95</v>
      </c>
      <c r="F29" s="175">
        <f t="shared" si="1"/>
        <v>0.0013731444610825063</v>
      </c>
      <c r="G29" s="243">
        <f t="shared" si="0"/>
        <v>1220.6911871693674</v>
      </c>
      <c r="H29" s="27"/>
    </row>
    <row r="30" spans="1:8" ht="12.75">
      <c r="A30" s="51" t="s">
        <v>25</v>
      </c>
      <c r="B30" s="106">
        <v>5838</v>
      </c>
      <c r="C30" s="275">
        <v>2101680</v>
      </c>
      <c r="D30" s="106">
        <v>2666</v>
      </c>
      <c r="E30" s="109">
        <v>44681.65</v>
      </c>
      <c r="F30" s="175">
        <f t="shared" si="1"/>
        <v>0.005969037500967738</v>
      </c>
      <c r="G30" s="243">
        <f t="shared" si="0"/>
        <v>5306.32550312343</v>
      </c>
      <c r="H30" s="27"/>
    </row>
    <row r="31" spans="1:8" ht="12.75">
      <c r="A31" s="235" t="s">
        <v>302</v>
      </c>
      <c r="B31" s="40" t="s">
        <v>27</v>
      </c>
      <c r="C31" s="45">
        <v>0</v>
      </c>
      <c r="D31" s="106">
        <v>0</v>
      </c>
      <c r="E31" s="109">
        <v>0</v>
      </c>
      <c r="F31" s="175">
        <f t="shared" si="1"/>
        <v>0</v>
      </c>
      <c r="G31" s="243">
        <f t="shared" si="0"/>
        <v>0</v>
      </c>
      <c r="H31" s="27"/>
    </row>
    <row r="32" spans="1:8" ht="12.75">
      <c r="A32" s="235" t="s">
        <v>273</v>
      </c>
      <c r="B32" s="40"/>
      <c r="C32" s="45">
        <v>81549095</v>
      </c>
      <c r="D32" s="106">
        <v>5593</v>
      </c>
      <c r="E32" s="109">
        <v>2423193.24</v>
      </c>
      <c r="F32" s="175">
        <f t="shared" si="1"/>
        <v>0.23160976277310563</v>
      </c>
      <c r="G32" s="243">
        <f t="shared" si="0"/>
        <v>205895.30402113328</v>
      </c>
      <c r="H32" s="27"/>
    </row>
    <row r="33" spans="1:8" ht="12.75">
      <c r="A33" s="235" t="s">
        <v>275</v>
      </c>
      <c r="B33" s="40"/>
      <c r="C33" s="45">
        <v>21405058</v>
      </c>
      <c r="D33" s="106">
        <v>1392</v>
      </c>
      <c r="E33" s="109">
        <v>674915.07</v>
      </c>
      <c r="F33" s="175">
        <f t="shared" si="1"/>
        <v>0.060793076925311884</v>
      </c>
      <c r="G33" s="243">
        <f t="shared" si="0"/>
        <v>54043.52953886234</v>
      </c>
      <c r="H33" s="27"/>
    </row>
    <row r="34" spans="1:8" ht="12.75">
      <c r="A34" s="235" t="s">
        <v>274</v>
      </c>
      <c r="B34" s="274">
        <f>290460-141076+120972-79680</f>
        <v>190676</v>
      </c>
      <c r="C34" s="275">
        <f>103170363-35356571</f>
        <v>67813792</v>
      </c>
      <c r="D34" s="274">
        <f>93-3</f>
        <v>90</v>
      </c>
      <c r="E34" s="276">
        <f>1202980.17-337.69</f>
        <v>1202642.48</v>
      </c>
      <c r="F34" s="175">
        <f>C34/C$37</f>
        <v>0.1925997618718482</v>
      </c>
      <c r="G34" s="243">
        <f t="shared" si="0"/>
        <v>171216.38591655612</v>
      </c>
      <c r="H34" s="31"/>
    </row>
    <row r="35" spans="1:8" ht="12.75">
      <c r="A35" s="235" t="s">
        <v>276</v>
      </c>
      <c r="B35" s="244" t="s">
        <v>27</v>
      </c>
      <c r="C35" s="173">
        <v>0</v>
      </c>
      <c r="D35" s="174">
        <v>0</v>
      </c>
      <c r="E35" s="245">
        <v>0</v>
      </c>
      <c r="F35" s="176">
        <f>C35/C$37</f>
        <v>0</v>
      </c>
      <c r="G35" s="246">
        <f t="shared" si="0"/>
        <v>0</v>
      </c>
      <c r="H35" s="5"/>
    </row>
    <row r="36" spans="1:8" ht="12.75">
      <c r="A36" s="235"/>
      <c r="B36" s="236"/>
      <c r="C36" s="237"/>
      <c r="D36" s="236"/>
      <c r="E36" s="238"/>
      <c r="F36" s="239"/>
      <c r="G36" s="240"/>
      <c r="H36" s="5"/>
    </row>
    <row r="37" spans="1:8" ht="12.75">
      <c r="A37" s="51" t="s">
        <v>22</v>
      </c>
      <c r="B37" s="278">
        <f>SUM(B24:B35)</f>
        <v>361732</v>
      </c>
      <c r="C37" s="177">
        <f>SUM(C22:C35)</f>
        <v>352096967</v>
      </c>
      <c r="D37" s="177">
        <f>SUM(D22:D35)</f>
        <v>23465</v>
      </c>
      <c r="E37" s="241">
        <f>SUM(E22:E35)</f>
        <v>8768866.3</v>
      </c>
      <c r="F37" s="107">
        <f>SUM(F22:F35)</f>
        <v>1</v>
      </c>
      <c r="G37" s="41">
        <f>SUM(G22:G35)</f>
        <v>888975.0654545453</v>
      </c>
      <c r="H37" s="5"/>
    </row>
    <row r="38" spans="1:8" ht="12.75">
      <c r="A38" s="36"/>
      <c r="B38" s="37"/>
      <c r="C38" s="37" t="s">
        <v>127</v>
      </c>
      <c r="F38" s="37"/>
      <c r="G38" s="77">
        <f>G13</f>
        <v>888975.0654545453</v>
      </c>
      <c r="H38" s="30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3" t="s">
        <v>30</v>
      </c>
    </row>
    <row r="42" ht="10.5" customHeight="1">
      <c r="A42" s="28"/>
    </row>
    <row r="43" ht="15">
      <c r="A43" s="32" t="s">
        <v>134</v>
      </c>
    </row>
    <row r="44" ht="9" customHeight="1">
      <c r="A44" s="32"/>
    </row>
    <row r="45" spans="1:4" ht="64.5" customHeight="1">
      <c r="A45" s="32"/>
      <c r="B45" s="25" t="s">
        <v>130</v>
      </c>
      <c r="C45" s="25" t="s">
        <v>131</v>
      </c>
      <c r="D45" s="25" t="s">
        <v>147</v>
      </c>
    </row>
    <row r="46" spans="1:3" ht="15">
      <c r="A46" s="32"/>
      <c r="B46" s="33" t="s">
        <v>28</v>
      </c>
      <c r="C46" s="33" t="s">
        <v>28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137</v>
      </c>
      <c r="B49" s="5">
        <f>D49*B47</f>
        <v>242048.19385772818</v>
      </c>
      <c r="C49" s="5">
        <f>D49*C47</f>
        <v>0</v>
      </c>
      <c r="D49" s="5">
        <f>G22</f>
        <v>242048.19385772818</v>
      </c>
    </row>
    <row r="50" spans="1:4" ht="12.75">
      <c r="A50" t="s">
        <v>129</v>
      </c>
      <c r="B50" s="5"/>
      <c r="C50" s="5"/>
      <c r="D50" s="5"/>
    </row>
    <row r="51" spans="2:4" ht="12.75">
      <c r="B51" s="5"/>
      <c r="C51" s="5"/>
      <c r="D51" s="5"/>
    </row>
    <row r="52" spans="1:2" ht="12.75">
      <c r="A52" t="s">
        <v>140</v>
      </c>
      <c r="B52" s="12">
        <f>C22</f>
        <v>95868195</v>
      </c>
    </row>
    <row r="54" spans="1:2" ht="12.75">
      <c r="A54" t="s">
        <v>29</v>
      </c>
      <c r="B54" s="52">
        <f>B49/B52</f>
        <v>0.0025248018266926606</v>
      </c>
    </row>
    <row r="55" ht="12.75">
      <c r="A55" t="s">
        <v>32</v>
      </c>
    </row>
    <row r="56" ht="12.75">
      <c r="A56" t="s">
        <v>33</v>
      </c>
    </row>
    <row r="59" ht="15.75">
      <c r="A59" s="53" t="s">
        <v>31</v>
      </c>
    </row>
    <row r="60" ht="7.5" customHeight="1">
      <c r="A60" s="53"/>
    </row>
    <row r="61" ht="15">
      <c r="A61" s="32" t="s">
        <v>134</v>
      </c>
    </row>
    <row r="62" ht="10.5" customHeight="1">
      <c r="A62" s="32"/>
    </row>
    <row r="63" spans="1:4" ht="65.25" customHeight="1">
      <c r="A63" s="32"/>
      <c r="B63" s="25" t="s">
        <v>130</v>
      </c>
      <c r="C63" s="25" t="s">
        <v>131</v>
      </c>
      <c r="D63" s="25" t="s">
        <v>147</v>
      </c>
    </row>
    <row r="64" spans="1:3" ht="13.5" customHeight="1">
      <c r="A64" s="32"/>
      <c r="B64" s="33" t="s">
        <v>28</v>
      </c>
      <c r="C64" s="33" t="s">
        <v>28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137</v>
      </c>
      <c r="B67" s="5">
        <f>D67*B65</f>
        <v>62996.1915137081</v>
      </c>
      <c r="C67" s="5">
        <f>D67*C65</f>
        <v>0</v>
      </c>
      <c r="D67" s="5">
        <f>G23</f>
        <v>62996.1915137081</v>
      </c>
    </row>
    <row r="68" spans="1:4" ht="12.75">
      <c r="A68" t="s">
        <v>132</v>
      </c>
      <c r="B68" s="5"/>
      <c r="C68" s="5"/>
      <c r="D68" s="5"/>
    </row>
    <row r="69" spans="2:4" ht="12.75">
      <c r="B69" s="5"/>
      <c r="C69" s="5"/>
      <c r="D69" s="5"/>
    </row>
    <row r="70" spans="1:2" ht="12.75">
      <c r="A70" t="s">
        <v>140</v>
      </c>
      <c r="B70" s="12">
        <f>C23</f>
        <v>24950945</v>
      </c>
    </row>
    <row r="72" spans="1:2" ht="12.75">
      <c r="A72" t="s">
        <v>29</v>
      </c>
      <c r="B72" s="52">
        <f>B67/B70</f>
        <v>0.00252480182669266</v>
      </c>
    </row>
    <row r="73" ht="12.75">
      <c r="A73" t="s">
        <v>32</v>
      </c>
    </row>
    <row r="74" ht="12.75">
      <c r="A74" t="s">
        <v>33</v>
      </c>
    </row>
    <row r="76" ht="12.75">
      <c r="C76" s="5"/>
    </row>
    <row r="77" ht="15.75">
      <c r="A77" s="53" t="s">
        <v>34</v>
      </c>
    </row>
    <row r="78" ht="9" customHeight="1">
      <c r="A78" s="53"/>
    </row>
    <row r="79" ht="15">
      <c r="A79" s="32" t="s">
        <v>135</v>
      </c>
    </row>
    <row r="80" ht="9" customHeight="1">
      <c r="A80" s="32"/>
    </row>
    <row r="81" spans="1:4" ht="65.25" customHeight="1">
      <c r="A81" s="32"/>
      <c r="B81" s="25" t="s">
        <v>130</v>
      </c>
      <c r="C81" s="25" t="s">
        <v>131</v>
      </c>
      <c r="D81" s="25" t="s">
        <v>147</v>
      </c>
    </row>
    <row r="82" spans="1:3" ht="15">
      <c r="A82" s="32"/>
      <c r="B82" s="33" t="s">
        <v>28</v>
      </c>
      <c r="C82" s="33" t="s">
        <v>28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137</v>
      </c>
      <c r="B85" s="5">
        <f>D85*B83</f>
        <v>103944.50815419148</v>
      </c>
      <c r="C85" s="5">
        <f>D85*C83</f>
        <v>0</v>
      </c>
      <c r="D85" s="5">
        <f>G24</f>
        <v>103944.50815419148</v>
      </c>
    </row>
    <row r="86" spans="1:4" ht="12.75">
      <c r="A86" t="s">
        <v>133</v>
      </c>
      <c r="B86" s="5"/>
      <c r="C86" s="5"/>
      <c r="D86" s="5"/>
    </row>
    <row r="87" spans="2:4" ht="12.75">
      <c r="B87" s="5"/>
      <c r="C87" s="5"/>
      <c r="D87" s="5"/>
    </row>
    <row r="88" spans="1:2" ht="12.75">
      <c r="A88" t="s">
        <v>139</v>
      </c>
      <c r="B88" s="12">
        <f>B24</f>
        <v>115484</v>
      </c>
    </row>
    <row r="90" spans="1:2" ht="12.75">
      <c r="A90" t="s">
        <v>35</v>
      </c>
      <c r="B90" s="52">
        <f>B85/B88</f>
        <v>0.9000771375618396</v>
      </c>
    </row>
    <row r="91" ht="12.75">
      <c r="A91" t="s">
        <v>40</v>
      </c>
    </row>
    <row r="92" ht="12.75">
      <c r="A92" t="s">
        <v>33</v>
      </c>
    </row>
    <row r="94" spans="2:4" ht="12.75">
      <c r="B94" s="5"/>
      <c r="C94" s="5"/>
      <c r="D94" s="5"/>
    </row>
    <row r="95" ht="15.75">
      <c r="A95" s="53" t="s">
        <v>36</v>
      </c>
    </row>
    <row r="96" ht="9" customHeight="1">
      <c r="A96" s="53"/>
    </row>
    <row r="97" ht="15">
      <c r="A97" s="32" t="s">
        <v>135</v>
      </c>
    </row>
    <row r="98" ht="15">
      <c r="A98" s="32"/>
    </row>
    <row r="99" spans="1:4" ht="65.25" customHeight="1">
      <c r="A99" s="32"/>
      <c r="B99" s="25" t="s">
        <v>130</v>
      </c>
      <c r="C99" s="25" t="s">
        <v>131</v>
      </c>
      <c r="D99" s="25" t="s">
        <v>147</v>
      </c>
    </row>
    <row r="100" spans="1:3" ht="15">
      <c r="A100" s="32"/>
      <c r="B100" s="33" t="s">
        <v>28</v>
      </c>
      <c r="C100" s="33" t="s">
        <v>28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137</v>
      </c>
      <c r="B103" s="5">
        <f>D103*B101</f>
        <v>42303.93576207304</v>
      </c>
      <c r="C103" s="5">
        <f>D103*C101</f>
        <v>0</v>
      </c>
      <c r="D103" s="5">
        <f>G25</f>
        <v>42303.93576207304</v>
      </c>
    </row>
    <row r="104" spans="1:4" ht="12.75">
      <c r="A104" t="s">
        <v>136</v>
      </c>
      <c r="B104" s="5"/>
      <c r="C104" s="5"/>
      <c r="D104" s="5"/>
    </row>
    <row r="105" spans="2:4" ht="12.75">
      <c r="B105" s="5"/>
      <c r="C105" s="5"/>
      <c r="D105" s="5"/>
    </row>
    <row r="106" spans="1:2" ht="12.75">
      <c r="A106" t="s">
        <v>139</v>
      </c>
      <c r="B106" s="12">
        <f>B25</f>
        <v>48391</v>
      </c>
    </row>
    <row r="108" spans="1:2" ht="12.75">
      <c r="A108" t="s">
        <v>35</v>
      </c>
      <c r="B108" s="52">
        <f>B103/B106</f>
        <v>0.8742108194100771</v>
      </c>
    </row>
    <row r="109" ht="12.75">
      <c r="A109" t="s">
        <v>40</v>
      </c>
    </row>
    <row r="110" ht="12.75">
      <c r="A110" t="s">
        <v>33</v>
      </c>
    </row>
    <row r="113" ht="15.75">
      <c r="A113" s="53" t="s">
        <v>41</v>
      </c>
    </row>
    <row r="114" ht="6.75" customHeight="1">
      <c r="A114" s="53"/>
    </row>
    <row r="115" ht="15">
      <c r="A115" s="32" t="s">
        <v>135</v>
      </c>
    </row>
    <row r="116" ht="6.75" customHeight="1">
      <c r="A116" s="32"/>
    </row>
    <row r="117" spans="1:4" ht="64.5" customHeight="1">
      <c r="A117" s="32"/>
      <c r="B117" s="25" t="s">
        <v>130</v>
      </c>
      <c r="C117" s="25" t="s">
        <v>131</v>
      </c>
      <c r="D117" s="25" t="s">
        <v>147</v>
      </c>
    </row>
    <row r="118" spans="1:3" ht="15">
      <c r="A118" s="32"/>
      <c r="B118" s="33" t="s">
        <v>28</v>
      </c>
      <c r="C118" s="33" t="s">
        <v>28</v>
      </c>
    </row>
    <row r="119" spans="1:4" ht="15">
      <c r="A119" s="32"/>
      <c r="B119" s="34">
        <v>1</v>
      </c>
      <c r="C119" s="34">
        <f>1-B119</f>
        <v>0</v>
      </c>
      <c r="D119" s="35">
        <f>B119+C119</f>
        <v>1</v>
      </c>
    </row>
    <row r="120" spans="2:4" ht="12.75">
      <c r="B120" s="25"/>
      <c r="C120" s="25"/>
      <c r="D120" s="25"/>
    </row>
    <row r="121" spans="1:4" ht="12.75">
      <c r="A121" t="s">
        <v>137</v>
      </c>
      <c r="B121" s="5">
        <f>D121*B119</f>
        <v>1220.6911871693674</v>
      </c>
      <c r="C121" s="5">
        <f>D121*C119</f>
        <v>0</v>
      </c>
      <c r="D121" s="5">
        <f>G29</f>
        <v>1220.6911871693674</v>
      </c>
    </row>
    <row r="122" spans="1:4" ht="12.75">
      <c r="A122" t="s">
        <v>37</v>
      </c>
      <c r="B122" s="5"/>
      <c r="C122" s="5"/>
      <c r="D122" s="5"/>
    </row>
    <row r="123" spans="2:4" ht="12.75">
      <c r="B123" s="5"/>
      <c r="C123" s="5"/>
      <c r="D123" s="5"/>
    </row>
    <row r="124" spans="1:2" ht="12.75">
      <c r="A124" t="s">
        <v>139</v>
      </c>
      <c r="B124" s="12">
        <f>B29</f>
        <v>1343</v>
      </c>
    </row>
    <row r="126" spans="1:2" ht="12.75">
      <c r="A126" t="s">
        <v>35</v>
      </c>
      <c r="B126" s="52">
        <f>B121/B124</f>
        <v>0.9089286576093577</v>
      </c>
    </row>
    <row r="127" ht="12.75">
      <c r="A127" t="s">
        <v>40</v>
      </c>
    </row>
    <row r="128" ht="12.75">
      <c r="A128" t="s">
        <v>33</v>
      </c>
    </row>
    <row r="131" ht="15.75">
      <c r="A131" s="53" t="s">
        <v>39</v>
      </c>
    </row>
    <row r="132" ht="9.75" customHeight="1">
      <c r="A132" s="53"/>
    </row>
    <row r="133" ht="15">
      <c r="A133" s="32" t="s">
        <v>135</v>
      </c>
    </row>
    <row r="134" ht="9" customHeight="1">
      <c r="A134" s="32"/>
    </row>
    <row r="135" spans="1:7" ht="66" customHeight="1">
      <c r="A135" s="32"/>
      <c r="B135" s="25" t="s">
        <v>130</v>
      </c>
      <c r="C135" s="25" t="s">
        <v>131</v>
      </c>
      <c r="D135" s="25" t="s">
        <v>147</v>
      </c>
      <c r="G135" s="25"/>
    </row>
    <row r="136" spans="1:3" ht="15">
      <c r="A136" s="32"/>
      <c r="B136" s="33" t="s">
        <v>28</v>
      </c>
      <c r="C136" s="33" t="s">
        <v>28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137</v>
      </c>
      <c r="B139" s="5">
        <f>D139*B137</f>
        <v>5306.32550312343</v>
      </c>
      <c r="C139" s="5">
        <f>D139*C137</f>
        <v>0</v>
      </c>
      <c r="D139" s="5">
        <f>G30</f>
        <v>5306.32550312343</v>
      </c>
    </row>
    <row r="140" spans="1:4" ht="12.75">
      <c r="A140" t="s">
        <v>38</v>
      </c>
      <c r="B140" s="5"/>
      <c r="C140" s="5"/>
      <c r="D140" s="5"/>
    </row>
    <row r="141" spans="2:4" ht="12.75">
      <c r="B141" s="5"/>
      <c r="C141" s="5"/>
      <c r="D141" s="5"/>
    </row>
    <row r="142" spans="1:2" ht="12.75">
      <c r="A142" t="s">
        <v>139</v>
      </c>
      <c r="B142" s="12">
        <f>B30</f>
        <v>5838</v>
      </c>
    </row>
    <row r="144" spans="1:2" ht="12.75">
      <c r="A144" t="s">
        <v>35</v>
      </c>
      <c r="B144" s="52">
        <f>B139/B142</f>
        <v>0.9089286576093577</v>
      </c>
    </row>
    <row r="145" ht="12.75">
      <c r="A145" t="s">
        <v>40</v>
      </c>
    </row>
    <row r="146" ht="12.75">
      <c r="A146" t="s">
        <v>33</v>
      </c>
    </row>
    <row r="148" ht="12.75">
      <c r="C148" s="13"/>
    </row>
    <row r="149" ht="15.75">
      <c r="A149" s="214" t="s">
        <v>302</v>
      </c>
    </row>
    <row r="150" ht="15.75">
      <c r="A150" s="3"/>
    </row>
    <row r="151" ht="15">
      <c r="A151" s="269" t="s">
        <v>134</v>
      </c>
    </row>
    <row r="152" ht="15">
      <c r="A152" s="269"/>
    </row>
    <row r="153" spans="1:4" ht="76.5">
      <c r="A153" s="269"/>
      <c r="B153" s="25" t="s">
        <v>130</v>
      </c>
      <c r="C153" s="25" t="s">
        <v>131</v>
      </c>
      <c r="D153" s="25" t="s">
        <v>147</v>
      </c>
    </row>
    <row r="154" spans="1:3" ht="15">
      <c r="A154" s="269"/>
      <c r="B154" s="33" t="s">
        <v>28</v>
      </c>
      <c r="C154" s="33" t="s">
        <v>28</v>
      </c>
    </row>
    <row r="155" spans="1:4" ht="15">
      <c r="A155" s="269"/>
      <c r="B155" s="34">
        <v>1</v>
      </c>
      <c r="C155" s="34">
        <f>1-B155</f>
        <v>0</v>
      </c>
      <c r="D155" s="35">
        <f>B155+C155</f>
        <v>1</v>
      </c>
    </row>
    <row r="156" spans="1:4" ht="12.75">
      <c r="A156" s="124"/>
      <c r="B156" s="25"/>
      <c r="C156" s="25"/>
      <c r="D156" s="25"/>
    </row>
    <row r="157" spans="1:4" ht="12.75">
      <c r="A157" s="124" t="s">
        <v>137</v>
      </c>
      <c r="B157" s="5">
        <f>D157*B155</f>
        <v>0</v>
      </c>
      <c r="C157" s="5">
        <f>D157*C155</f>
        <v>0</v>
      </c>
      <c r="D157" s="5">
        <f>G31</f>
        <v>0</v>
      </c>
    </row>
    <row r="158" spans="1:4" ht="12.75">
      <c r="A158" s="124" t="s">
        <v>129</v>
      </c>
      <c r="B158" s="5"/>
      <c r="C158" s="5"/>
      <c r="D158" s="5"/>
    </row>
    <row r="159" spans="1:4" ht="12.75">
      <c r="A159" s="124"/>
      <c r="B159" s="5"/>
      <c r="C159" s="5"/>
      <c r="D159" s="5"/>
    </row>
    <row r="160" spans="1:2" ht="12.75">
      <c r="A160" s="124" t="s">
        <v>140</v>
      </c>
      <c r="B160" s="12">
        <f>C31</f>
        <v>0</v>
      </c>
    </row>
    <row r="161" ht="12.75">
      <c r="A161" s="124"/>
    </row>
    <row r="162" spans="1:2" ht="12.75">
      <c r="A162" s="124" t="s">
        <v>29</v>
      </c>
      <c r="B162" s="52" t="e">
        <f>B157/B160</f>
        <v>#DIV/0!</v>
      </c>
    </row>
    <row r="163" ht="12.75">
      <c r="A163" s="124" t="s">
        <v>32</v>
      </c>
    </row>
    <row r="164" ht="12.75">
      <c r="A164" s="124" t="s">
        <v>33</v>
      </c>
    </row>
    <row r="167" ht="15.75">
      <c r="A167" s="214" t="s">
        <v>282</v>
      </c>
    </row>
    <row r="168" ht="15.75">
      <c r="A168" s="3"/>
    </row>
    <row r="169" ht="15">
      <c r="A169" s="269" t="s">
        <v>134</v>
      </c>
    </row>
    <row r="170" ht="15">
      <c r="A170" s="269"/>
    </row>
    <row r="171" spans="1:4" ht="76.5">
      <c r="A171" s="269"/>
      <c r="B171" s="25" t="s">
        <v>130</v>
      </c>
      <c r="C171" s="25" t="s">
        <v>131</v>
      </c>
      <c r="D171" s="25" t="s">
        <v>147</v>
      </c>
    </row>
    <row r="172" spans="1:3" ht="15">
      <c r="A172" s="269"/>
      <c r="B172" s="33" t="s">
        <v>28</v>
      </c>
      <c r="C172" s="33" t="s">
        <v>28</v>
      </c>
    </row>
    <row r="173" spans="1:4" ht="15">
      <c r="A173" s="269"/>
      <c r="B173" s="34">
        <v>1</v>
      </c>
      <c r="C173" s="34">
        <f>1-B173</f>
        <v>0</v>
      </c>
      <c r="D173" s="35">
        <f>B173+C173</f>
        <v>1</v>
      </c>
    </row>
    <row r="174" spans="1:4" ht="12.75">
      <c r="A174" s="124"/>
      <c r="B174" s="25"/>
      <c r="C174" s="25"/>
      <c r="D174" s="25"/>
    </row>
    <row r="175" spans="1:4" ht="12.75">
      <c r="A175" s="124" t="s">
        <v>137</v>
      </c>
      <c r="B175" s="5">
        <f>D175*B173</f>
        <v>205895.30402113328</v>
      </c>
      <c r="C175" s="5">
        <f>D175*C173</f>
        <v>0</v>
      </c>
      <c r="D175" s="5">
        <f>G32</f>
        <v>205895.30402113328</v>
      </c>
    </row>
    <row r="176" spans="1:4" ht="12.75">
      <c r="A176" s="124" t="s">
        <v>129</v>
      </c>
      <c r="B176" s="5"/>
      <c r="C176" s="5"/>
      <c r="D176" s="5"/>
    </row>
    <row r="177" spans="1:4" ht="12.75">
      <c r="A177" s="124"/>
      <c r="B177" s="5"/>
      <c r="C177" s="5"/>
      <c r="D177" s="5"/>
    </row>
    <row r="178" spans="1:2" ht="12.75">
      <c r="A178" s="124" t="s">
        <v>140</v>
      </c>
      <c r="B178" s="12">
        <f>C32</f>
        <v>81549095</v>
      </c>
    </row>
    <row r="179" ht="12.75">
      <c r="A179" s="124"/>
    </row>
    <row r="180" spans="1:2" ht="12.75">
      <c r="A180" s="124" t="s">
        <v>29</v>
      </c>
      <c r="B180" s="52">
        <f>B175/B178</f>
        <v>0.00252480182669266</v>
      </c>
    </row>
    <row r="181" ht="12.75">
      <c r="A181" s="124" t="s">
        <v>32</v>
      </c>
    </row>
    <row r="182" ht="12.75">
      <c r="A182" s="124" t="s">
        <v>33</v>
      </c>
    </row>
    <row r="183" ht="12.75">
      <c r="A183" s="124"/>
    </row>
    <row r="184" ht="12.75">
      <c r="A184" s="124"/>
    </row>
    <row r="185" ht="15.75">
      <c r="A185" s="214" t="s">
        <v>281</v>
      </c>
    </row>
    <row r="186" ht="15.75">
      <c r="A186" s="214"/>
    </row>
    <row r="187" ht="15">
      <c r="A187" s="269" t="s">
        <v>134</v>
      </c>
    </row>
    <row r="188" ht="15">
      <c r="A188" s="269"/>
    </row>
    <row r="189" spans="1:4" ht="76.5">
      <c r="A189" s="269"/>
      <c r="B189" s="25" t="s">
        <v>130</v>
      </c>
      <c r="C189" s="25" t="s">
        <v>131</v>
      </c>
      <c r="D189" s="25" t="s">
        <v>147</v>
      </c>
    </row>
    <row r="190" spans="1:3" ht="15">
      <c r="A190" s="269"/>
      <c r="B190" s="33" t="s">
        <v>28</v>
      </c>
      <c r="C190" s="33" t="s">
        <v>28</v>
      </c>
    </row>
    <row r="191" spans="1:4" ht="15">
      <c r="A191" s="269"/>
      <c r="B191" s="34">
        <v>1</v>
      </c>
      <c r="C191" s="34">
        <f>1-B191</f>
        <v>0</v>
      </c>
      <c r="D191" s="35">
        <f>B191+C191</f>
        <v>1</v>
      </c>
    </row>
    <row r="192" spans="1:4" ht="12.75">
      <c r="A192" s="124"/>
      <c r="B192" s="25"/>
      <c r="C192" s="25"/>
      <c r="D192" s="25"/>
    </row>
    <row r="193" spans="1:4" ht="12.75">
      <c r="A193" s="124" t="s">
        <v>137</v>
      </c>
      <c r="B193" s="5">
        <f>D193*B191</f>
        <v>54043.52953886234</v>
      </c>
      <c r="C193" s="5">
        <f>D193*C191</f>
        <v>0</v>
      </c>
      <c r="D193" s="5">
        <f>G33</f>
        <v>54043.52953886234</v>
      </c>
    </row>
    <row r="194" spans="1:4" ht="12.75">
      <c r="A194" s="124" t="s">
        <v>132</v>
      </c>
      <c r="B194" s="5"/>
      <c r="C194" s="5"/>
      <c r="D194" s="5"/>
    </row>
    <row r="195" spans="1:4" ht="12.75">
      <c r="A195" s="124"/>
      <c r="B195" s="5"/>
      <c r="C195" s="5"/>
      <c r="D195" s="5"/>
    </row>
    <row r="196" spans="1:2" ht="12.75">
      <c r="A196" s="124" t="s">
        <v>140</v>
      </c>
      <c r="B196" s="12">
        <f>C33</f>
        <v>21405058</v>
      </c>
    </row>
    <row r="197" ht="12.75">
      <c r="A197" s="124"/>
    </row>
    <row r="198" spans="1:2" ht="12.75">
      <c r="A198" s="124" t="s">
        <v>29</v>
      </c>
      <c r="B198" s="52">
        <f>B193/B196</f>
        <v>0.00252480182669266</v>
      </c>
    </row>
    <row r="199" ht="12.75">
      <c r="A199" s="124" t="s">
        <v>32</v>
      </c>
    </row>
    <row r="200" ht="12.75">
      <c r="A200" s="124" t="s">
        <v>33</v>
      </c>
    </row>
    <row r="201" ht="12.75">
      <c r="A201" s="124"/>
    </row>
    <row r="202" spans="1:3" ht="12.75">
      <c r="A202" s="124"/>
      <c r="C202" s="5"/>
    </row>
    <row r="203" ht="15.75">
      <c r="A203" s="214" t="s">
        <v>280</v>
      </c>
    </row>
    <row r="204" ht="15.75">
      <c r="A204" s="214"/>
    </row>
    <row r="205" ht="15">
      <c r="A205" s="269" t="s">
        <v>135</v>
      </c>
    </row>
    <row r="206" ht="15">
      <c r="A206" s="269"/>
    </row>
    <row r="207" spans="1:4" ht="76.5">
      <c r="A207" s="269"/>
      <c r="B207" s="25" t="s">
        <v>130</v>
      </c>
      <c r="C207" s="25" t="s">
        <v>131</v>
      </c>
      <c r="D207" s="25" t="s">
        <v>147</v>
      </c>
    </row>
    <row r="208" spans="1:3" ht="15">
      <c r="A208" s="269"/>
      <c r="B208" s="33" t="s">
        <v>28</v>
      </c>
      <c r="C208" s="33" t="s">
        <v>28</v>
      </c>
    </row>
    <row r="209" spans="1:4" ht="15">
      <c r="A209" s="269"/>
      <c r="B209" s="34">
        <v>1</v>
      </c>
      <c r="C209" s="34">
        <f>1-B209</f>
        <v>0</v>
      </c>
      <c r="D209" s="35">
        <f>B209+C209</f>
        <v>1</v>
      </c>
    </row>
    <row r="210" spans="1:4" ht="12.75">
      <c r="A210" s="124"/>
      <c r="B210" s="25"/>
      <c r="C210" s="25"/>
      <c r="D210" s="25"/>
    </row>
    <row r="211" spans="1:4" ht="12.75">
      <c r="A211" s="124" t="s">
        <v>137</v>
      </c>
      <c r="B211" s="5">
        <f>D211*B209</f>
        <v>171216.38591655612</v>
      </c>
      <c r="C211" s="5">
        <f>D211*C209</f>
        <v>0</v>
      </c>
      <c r="D211" s="5">
        <f>G34</f>
        <v>171216.38591655612</v>
      </c>
    </row>
    <row r="212" spans="1:4" ht="12.75">
      <c r="A212" s="124" t="s">
        <v>133</v>
      </c>
      <c r="B212" s="5"/>
      <c r="C212" s="5"/>
      <c r="D212" s="5"/>
    </row>
    <row r="213" spans="1:4" ht="12.75">
      <c r="A213" s="124"/>
      <c r="B213" s="5"/>
      <c r="C213" s="5"/>
      <c r="D213" s="5"/>
    </row>
    <row r="214" spans="1:2" ht="12.75">
      <c r="A214" s="124" t="s">
        <v>139</v>
      </c>
      <c r="B214" s="12">
        <f>B34</f>
        <v>190676</v>
      </c>
    </row>
    <row r="215" ht="12.75">
      <c r="A215" s="124"/>
    </row>
    <row r="216" spans="1:2" ht="12.75">
      <c r="A216" s="124" t="s">
        <v>35</v>
      </c>
      <c r="B216" s="52">
        <f>B211/B214</f>
        <v>0.8979440827191473</v>
      </c>
    </row>
    <row r="217" ht="12.75">
      <c r="A217" s="124" t="s">
        <v>40</v>
      </c>
    </row>
    <row r="218" ht="12.75">
      <c r="A218" s="124" t="s">
        <v>33</v>
      </c>
    </row>
    <row r="219" ht="12.75">
      <c r="A219" s="124"/>
    </row>
    <row r="220" spans="1:4" ht="12.75">
      <c r="A220" s="124"/>
      <c r="B220" s="5"/>
      <c r="C220" s="5"/>
      <c r="D220" s="5"/>
    </row>
  </sheetData>
  <sheetProtection/>
  <mergeCells count="1">
    <mergeCell ref="A1:G1"/>
  </mergeCells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69" r:id="rId1"/>
  <headerFooter alignWithMargins="0">
    <oddFooter>&amp;L&amp;9Haldimand County Hydro Inc.
Page &amp;P of &amp;N&amp;R&amp;"Arial,Bold"&amp;F
&amp;A</oddFooter>
  </headerFooter>
  <rowBreaks count="3" manualBreakCount="3">
    <brk id="58" max="255" man="1"/>
    <brk id="112" max="255" man="1"/>
    <brk id="1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60" zoomScaleNormal="75" zoomScalePageLayoutView="0" workbookViewId="0" topLeftCell="A1">
      <selection activeCell="J36" sqref="J3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152</v>
      </c>
    </row>
    <row r="3" spans="1:6" ht="18">
      <c r="A3" s="99" t="s">
        <v>0</v>
      </c>
      <c r="B3" s="100" t="str">
        <f>'2. 2002 Base Rate Schedule'!B3</f>
        <v>HALDIMAND COUNTY HYDRO INC.</v>
      </c>
      <c r="C3" s="96"/>
      <c r="E3" s="99" t="s">
        <v>1</v>
      </c>
      <c r="F3" s="95" t="str">
        <f>'2. 2002 Base Rate Schedule'!F3</f>
        <v>ED-2002-0539</v>
      </c>
    </row>
    <row r="4" spans="1:6" ht="18">
      <c r="A4" s="99" t="s">
        <v>3</v>
      </c>
      <c r="B4" s="95" t="str">
        <f>'2. 2002 Base Rate Schedule'!B4</f>
        <v>JACQUELINE SCOTT, Finance Manager</v>
      </c>
      <c r="C4" s="15"/>
      <c r="E4" s="99" t="s">
        <v>4</v>
      </c>
      <c r="F4" s="95" t="str">
        <f>'2. 2002 Base Rate Schedule'!F4</f>
        <v>905-765-5344</v>
      </c>
    </row>
    <row r="5" spans="1:3" ht="18">
      <c r="A5" s="28" t="s">
        <v>17</v>
      </c>
      <c r="B5" s="95" t="str">
        <f>'2. 2002 Base Rate Schedule'!B5</f>
        <v>jscott@hchydro.ca</v>
      </c>
      <c r="C5" s="15"/>
    </row>
    <row r="6" spans="1:3" ht="18">
      <c r="A6" s="99" t="s">
        <v>2</v>
      </c>
      <c r="B6" s="97" t="str">
        <f>'2. 2002 Base Rate Schedule'!B6</f>
        <v>003a</v>
      </c>
      <c r="C6" s="15"/>
    </row>
    <row r="7" spans="1:3" ht="18">
      <c r="A7" s="28" t="s">
        <v>18</v>
      </c>
      <c r="B7" s="98">
        <f>'2. 2002 Base Rate Schedule'!B7</f>
        <v>38078</v>
      </c>
      <c r="C7" s="15"/>
    </row>
    <row r="8" spans="1:3" ht="18">
      <c r="A8" s="28"/>
      <c r="B8" s="124"/>
      <c r="C8" s="15"/>
    </row>
    <row r="9" spans="1:3" ht="12" customHeight="1">
      <c r="A9" s="28"/>
      <c r="B9" s="124"/>
      <c r="C9" s="15"/>
    </row>
    <row r="10" ht="6.75" customHeight="1">
      <c r="C10" s="15"/>
    </row>
    <row r="11" spans="1:2" ht="14.25">
      <c r="A11" s="111" t="s">
        <v>138</v>
      </c>
      <c r="B11" s="4"/>
    </row>
    <row r="12" ht="14.25">
      <c r="A12" s="111"/>
    </row>
    <row r="14" spans="1:7" ht="18">
      <c r="A14" s="8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'2. 2002 Base Rate Schedule'!B16+'3. 2002 Data &amp; add 4 RSVAs'!B54</f>
        <v>0.016664869122642874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54</v>
      </c>
      <c r="B18" s="17">
        <f>'2. 2002 Base Rate Schedule'!B18</f>
        <v>9.23754180172968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8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'2. 2002 Base Rate Schedule'!B23+'3. 2002 Data &amp; add 4 RSVAs'!B54</f>
        <v>0.0025248018266926606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54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8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'2. 2002 Base Rate Schedule'!B30+'3. 2002 Data &amp; add 4 RSVAs'!B72</f>
        <v>0.015343040909316695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54</v>
      </c>
      <c r="B32" s="17">
        <f>'2. 2002 Base Rate Schedule'!B32</f>
        <v>12.502809309850095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8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'2. 2002 Base Rate Schedule'!B37+'3. 2002 Data &amp; add 4 RSVAs'!B90</f>
        <v>4.790194954870892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54</v>
      </c>
      <c r="B39" s="17">
        <f>'2. 2002 Base Rate Schedule'!B39</f>
        <v>23.75935648537603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8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>
        <f>'2. 2002 Base Rate Schedule'!B44+'3. 2002 Data &amp; add 4 RSVAs'!B108</f>
        <v>1.5206725760112287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54</v>
      </c>
      <c r="B46" s="17">
        <f>'2. 2002 Base Rate Schedule'!B46</f>
        <v>8.726114726314117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88" t="s">
        <v>14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>
        <f>'2. 2002 Base Rate Schedule'!B51+'3. 2002 Data &amp; add 4 RSVAs'!B126</f>
        <v>2.5038421488701377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56</v>
      </c>
      <c r="B53" s="17">
        <f>'2. 2002 Base Rate Schedule'!B53</f>
        <v>1.1944014421491889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88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>
        <f>'2. 2002 Base Rate Schedule'!B58+'3. 2002 Data &amp; add 4 RSVAs'!B144</f>
        <v>2.5055782751366937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56</v>
      </c>
      <c r="B60" s="17">
        <f>'2. 2002 Base Rate Schedule'!B60</f>
        <v>1.041114785353905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90"/>
      <c r="C62" s="90"/>
      <c r="D62" s="17"/>
      <c r="E62" s="14"/>
      <c r="F62" s="14"/>
      <c r="G62" s="14"/>
    </row>
    <row r="63" spans="1:7" ht="18">
      <c r="A63" s="126" t="s">
        <v>302</v>
      </c>
      <c r="B63" s="16"/>
      <c r="C63" s="90"/>
      <c r="D63" s="17"/>
      <c r="E63" s="14"/>
      <c r="F63" s="14"/>
      <c r="G63" s="14"/>
    </row>
    <row r="64" spans="1:7" ht="12.75">
      <c r="A64" s="124"/>
      <c r="B64" s="14"/>
      <c r="C64" s="90"/>
      <c r="E64" s="14"/>
      <c r="F64" s="14"/>
      <c r="G64" s="14"/>
    </row>
    <row r="65" spans="1:7" ht="12.75">
      <c r="A65" s="124" t="s">
        <v>7</v>
      </c>
      <c r="B65" s="14" t="e">
        <f>'2. 2002 Base Rate Schedule'!B65+'3. 2002 Data &amp; add 4 RSVAs'!B162</f>
        <v>#DIV/0!</v>
      </c>
      <c r="C65" s="14"/>
      <c r="D65" s="17"/>
      <c r="E65" s="14"/>
      <c r="F65" s="14"/>
      <c r="G65" s="14"/>
    </row>
    <row r="66" spans="1:2" ht="12.75">
      <c r="A66" s="124"/>
      <c r="B66" s="14"/>
    </row>
    <row r="67" spans="1:2" ht="12.75">
      <c r="A67" s="124" t="s">
        <v>54</v>
      </c>
      <c r="B67" s="17">
        <f>'2. 2002 Base Rate Schedule'!B67</f>
        <v>12.502809309850095</v>
      </c>
    </row>
    <row r="68" spans="1:2" ht="12.75">
      <c r="A68" s="124"/>
      <c r="B68" s="14"/>
    </row>
    <row r="69" spans="1:2" ht="12.75">
      <c r="A69" s="124"/>
      <c r="B69" s="14"/>
    </row>
    <row r="70" spans="1:2" ht="18">
      <c r="A70" s="126" t="s">
        <v>277</v>
      </c>
      <c r="B70" s="16"/>
    </row>
    <row r="71" spans="1:2" ht="12.75">
      <c r="A71" s="124"/>
      <c r="B71" s="14"/>
    </row>
    <row r="72" spans="1:2" ht="12.75">
      <c r="A72" s="124" t="s">
        <v>7</v>
      </c>
      <c r="B72" s="14">
        <f>'2. 2002 Base Rate Schedule'!B72+'3. 2002 Data &amp; add 4 RSVAs'!B180</f>
        <v>0.017758902694721922</v>
      </c>
    </row>
    <row r="73" spans="1:2" ht="12.75">
      <c r="A73" s="124"/>
      <c r="B73" s="14"/>
    </row>
    <row r="74" spans="1:2" ht="12.75">
      <c r="A74" s="124" t="s">
        <v>54</v>
      </c>
      <c r="B74" s="17">
        <f>'2. 2002 Base Rate Schedule'!B74</f>
        <v>10.60778022166637</v>
      </c>
    </row>
    <row r="75" spans="1:2" ht="12.75">
      <c r="A75" s="124"/>
      <c r="B75" s="17"/>
    </row>
    <row r="76" spans="1:2" ht="12.75">
      <c r="A76" s="124"/>
      <c r="B76" s="14"/>
    </row>
    <row r="77" spans="1:2" ht="18">
      <c r="A77" s="126" t="s">
        <v>278</v>
      </c>
      <c r="B77" s="16"/>
    </row>
    <row r="78" spans="1:2" ht="12.75">
      <c r="A78" s="124"/>
      <c r="B78" s="14"/>
    </row>
    <row r="79" spans="1:2" ht="12.75">
      <c r="A79" s="124" t="s">
        <v>7</v>
      </c>
      <c r="B79" s="14">
        <f>'2. 2002 Base Rate Schedule'!B79+'3. 2002 Data &amp; add 4 RSVAs'!B198</f>
        <v>0.014470759982788173</v>
      </c>
    </row>
    <row r="80" spans="1:2" ht="12.75">
      <c r="A80" s="124"/>
      <c r="B80" s="14"/>
    </row>
    <row r="81" spans="1:2" ht="12.75">
      <c r="A81" s="124" t="s">
        <v>54</v>
      </c>
      <c r="B81" s="17">
        <f>'2. 2002 Base Rate Schedule'!B81</f>
        <v>12.841843550117055</v>
      </c>
    </row>
    <row r="82" spans="1:2" ht="12.75">
      <c r="A82" s="124"/>
      <c r="B82" s="14"/>
    </row>
    <row r="83" spans="1:2" ht="12.75">
      <c r="A83" s="124"/>
      <c r="B83" s="14"/>
    </row>
    <row r="84" spans="1:2" ht="18">
      <c r="A84" s="126" t="s">
        <v>279</v>
      </c>
      <c r="B84" s="16"/>
    </row>
    <row r="85" spans="1:2" ht="12.75">
      <c r="A85" s="124"/>
      <c r="B85" s="14"/>
    </row>
    <row r="86" spans="1:2" ht="12.75">
      <c r="A86" s="124" t="s">
        <v>11</v>
      </c>
      <c r="B86" s="14">
        <f>'2. 2002 Base Rate Schedule'!B86+'3. 2002 Data &amp; add 4 RSVAs'!B216</f>
        <v>4.776880214010805</v>
      </c>
    </row>
    <row r="87" spans="1:2" ht="12.75">
      <c r="A87" s="124"/>
      <c r="B87" s="14"/>
    </row>
    <row r="88" spans="1:2" ht="12.75">
      <c r="A88" s="124" t="s">
        <v>54</v>
      </c>
      <c r="B88" s="17">
        <f>'2. 2002 Base Rate Schedule'!B88</f>
        <v>23.66874403478591</v>
      </c>
    </row>
    <row r="89" ht="12.75">
      <c r="A89" s="124"/>
    </row>
    <row r="90" ht="12.75">
      <c r="A90" s="124"/>
    </row>
  </sheetData>
  <sheetProtection/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56" r:id="rId1"/>
  <headerFooter alignWithMargins="0">
    <oddFooter>&amp;L&amp;9Haldimand County Hydro Inc.
Page &amp;P of &amp;N&amp;R&amp;"Arial,Bold"&amp;F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20"/>
  <sheetViews>
    <sheetView view="pageBreakPreview" zoomScale="60" zoomScaleNormal="75" zoomScalePageLayoutView="0" workbookViewId="0" topLeftCell="A1">
      <selection activeCell="J36" sqref="J36"/>
    </sheetView>
  </sheetViews>
  <sheetFormatPr defaultColWidth="9.140625" defaultRowHeight="12.75"/>
  <cols>
    <col min="1" max="1" width="60.0039062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141</v>
      </c>
    </row>
    <row r="2" ht="18">
      <c r="A2" s="1"/>
    </row>
    <row r="3" spans="1:7" ht="18">
      <c r="A3" s="99" t="s">
        <v>0</v>
      </c>
      <c r="B3" s="100" t="str">
        <f>'2. 2002 Base Rate Schedule'!B3</f>
        <v>HALDIMAND COUNTY HYDRO INC.</v>
      </c>
      <c r="C3" s="96"/>
      <c r="E3" s="99" t="s">
        <v>1</v>
      </c>
      <c r="F3" s="1"/>
      <c r="G3" s="102" t="str">
        <f>'2. 2002 Base Rate Schedule'!F3</f>
        <v>ED-2002-0539</v>
      </c>
    </row>
    <row r="4" spans="1:7" ht="18">
      <c r="A4" s="99" t="s">
        <v>3</v>
      </c>
      <c r="B4" s="101" t="str">
        <f>'2. 2002 Base Rate Schedule'!B4</f>
        <v>JACQUELINE SCOTT, Finance Manager</v>
      </c>
      <c r="C4" s="15"/>
      <c r="E4" s="99" t="s">
        <v>4</v>
      </c>
      <c r="F4" s="1"/>
      <c r="G4" s="101" t="str">
        <f>'2. 2002 Base Rate Schedule'!F4</f>
        <v>905-765-5344</v>
      </c>
    </row>
    <row r="5" spans="1:3" ht="18">
      <c r="A5" s="28" t="s">
        <v>17</v>
      </c>
      <c r="B5" s="101" t="str">
        <f>'2. 2002 Base Rate Schedule'!B5</f>
        <v>jscott@hchydro.ca</v>
      </c>
      <c r="C5" s="15"/>
    </row>
    <row r="6" spans="1:3" ht="18">
      <c r="A6" s="99" t="s">
        <v>2</v>
      </c>
      <c r="B6" s="102" t="str">
        <f>'2. 2002 Base Rate Schedule'!B6</f>
        <v>003a</v>
      </c>
      <c r="C6" s="15"/>
    </row>
    <row r="7" spans="1:3" ht="18">
      <c r="A7" s="28" t="s">
        <v>18</v>
      </c>
      <c r="B7" s="213">
        <f>'2. 2002 Base Rate Schedule'!B7</f>
        <v>38078</v>
      </c>
      <c r="C7" s="15"/>
    </row>
    <row r="8" ht="18">
      <c r="C8" s="15"/>
    </row>
    <row r="9" spans="1:2" ht="14.25">
      <c r="A9" s="111" t="s">
        <v>142</v>
      </c>
      <c r="B9" s="4"/>
    </row>
    <row r="10" ht="14.25">
      <c r="A10" s="111" t="s">
        <v>143</v>
      </c>
    </row>
    <row r="11" ht="12.75" customHeight="1"/>
    <row r="12" ht="14.25">
      <c r="A12" s="111" t="s">
        <v>144</v>
      </c>
    </row>
    <row r="13" spans="2:3" ht="12.75">
      <c r="B13" s="9"/>
      <c r="C13" s="56"/>
    </row>
    <row r="14" spans="1:7" ht="14.25">
      <c r="A14" s="111" t="s">
        <v>239</v>
      </c>
      <c r="B14" s="9"/>
      <c r="C14" s="57"/>
      <c r="F14" s="56"/>
      <c r="G14" s="55">
        <f>'1. Dec. 31, 2002 Reg. Assets'!D76</f>
        <v>4718.9918181817475</v>
      </c>
    </row>
    <row r="15" spans="1:7" ht="14.25">
      <c r="A15" s="111"/>
      <c r="B15" s="9"/>
      <c r="C15" s="57"/>
      <c r="F15" s="56"/>
      <c r="G15" s="178"/>
    </row>
    <row r="16" ht="12.75">
      <c r="C16" s="7"/>
    </row>
    <row r="17" ht="14.25">
      <c r="A17" s="111"/>
    </row>
    <row r="18" ht="14.25">
      <c r="A18" s="111"/>
    </row>
    <row r="20" spans="1:8" ht="38.25">
      <c r="A20" s="47" t="s">
        <v>119</v>
      </c>
      <c r="B20" s="48" t="s">
        <v>19</v>
      </c>
      <c r="C20" s="49" t="s">
        <v>20</v>
      </c>
      <c r="D20" s="49" t="s">
        <v>79</v>
      </c>
      <c r="E20" s="49" t="s">
        <v>21</v>
      </c>
      <c r="F20" s="49" t="s">
        <v>145</v>
      </c>
      <c r="G20" s="50" t="s">
        <v>150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1" t="s">
        <v>23</v>
      </c>
      <c r="B22" s="58" t="s">
        <v>27</v>
      </c>
      <c r="C22" s="45">
        <f>'3. 2002 Data &amp; add 4 RSVAs'!C22</f>
        <v>95868195</v>
      </c>
      <c r="D22" s="179">
        <f>'3. 2002 Data &amp; add 4 RSVAs'!D22</f>
        <v>11814</v>
      </c>
      <c r="E22" s="59">
        <f>'3. 2002 Data &amp; add 4 RSVAs'!E22</f>
        <v>3191917.22</v>
      </c>
      <c r="F22" s="180">
        <f>E22/E$37</f>
        <v>0.36400568908206526</v>
      </c>
      <c r="G22" s="247">
        <f>G$38*F22</f>
        <v>1717.739868549875</v>
      </c>
      <c r="H22" s="61"/>
    </row>
    <row r="23" spans="1:8" ht="12.75">
      <c r="A23" s="51" t="s">
        <v>57</v>
      </c>
      <c r="B23" s="58" t="s">
        <v>27</v>
      </c>
      <c r="C23" s="45">
        <f>'3. 2002 Data &amp; add 4 RSVAs'!C23</f>
        <v>24950945</v>
      </c>
      <c r="D23" s="179">
        <f>'3. 2002 Data &amp; add 4 RSVAs'!D23</f>
        <v>956</v>
      </c>
      <c r="E23" s="59">
        <f>'3. 2002 Data &amp; add 4 RSVAs'!E23</f>
        <v>587330.61</v>
      </c>
      <c r="F23" s="180">
        <f>E23/E$37</f>
        <v>0.06697908143496269</v>
      </c>
      <c r="G23" s="247">
        <f aca="true" t="shared" si="0" ref="G23:G35">G$38*F23</f>
        <v>316.0737372809179</v>
      </c>
      <c r="H23" s="61"/>
    </row>
    <row r="24" spans="1:8" ht="12.75">
      <c r="A24" s="51" t="s">
        <v>58</v>
      </c>
      <c r="B24" s="62">
        <f>'3. 2002 Data &amp; add 4 RSVAs'!B24</f>
        <v>115484</v>
      </c>
      <c r="C24" s="45">
        <f>'3. 2002 Data &amp; add 4 RSVAs'!C24</f>
        <v>41169373</v>
      </c>
      <c r="D24" s="179">
        <f>'3. 2002 Data &amp; add 4 RSVAs'!D24</f>
        <v>91</v>
      </c>
      <c r="E24" s="59">
        <f>'3. 2002 Data &amp; add 4 RSVAs'!E24</f>
        <v>565641.8</v>
      </c>
      <c r="F24" s="180">
        <f>E24/E$37</f>
        <v>0.0645056932844329</v>
      </c>
      <c r="G24" s="247">
        <f t="shared" si="0"/>
        <v>304.40183883538015</v>
      </c>
      <c r="H24" s="61"/>
    </row>
    <row r="25" spans="1:8" ht="12.75">
      <c r="A25" s="51" t="s">
        <v>50</v>
      </c>
      <c r="B25" s="62">
        <f>'3. 2002 Data &amp; add 4 RSVAs'!B25</f>
        <v>48391</v>
      </c>
      <c r="C25" s="45">
        <f>'3. 2002 Data &amp; add 4 RSVAs'!C25</f>
        <v>16755349</v>
      </c>
      <c r="D25" s="179">
        <f>'3. 2002 Data &amp; add 4 RSVAs'!D25</f>
        <v>4</v>
      </c>
      <c r="E25" s="59">
        <f>'3. 2002 Data &amp; add 4 RSVAs'!E25</f>
        <v>49415.28</v>
      </c>
      <c r="F25" s="180">
        <f>E25/E$37</f>
        <v>0.005635310005809986</v>
      </c>
      <c r="G25" s="247">
        <f t="shared" si="0"/>
        <v>26.59298181033506</v>
      </c>
      <c r="H25" s="63"/>
    </row>
    <row r="26" spans="1:8" ht="12.75">
      <c r="A26" s="235" t="s">
        <v>272</v>
      </c>
      <c r="B26" s="62">
        <f>'3. 2002 Data &amp; add 4 RSVAs'!B26</f>
        <v>0</v>
      </c>
      <c r="C26" s="45">
        <f>'3. 2002 Data &amp; add 4 RSVAs'!C26</f>
        <v>0</v>
      </c>
      <c r="D26" s="179">
        <f>'3. 2002 Data &amp; add 4 RSVAs'!D26</f>
        <v>0</v>
      </c>
      <c r="E26" s="59">
        <f>'3. 2002 Data &amp; add 4 RSVAs'!E26</f>
        <v>0</v>
      </c>
      <c r="F26" s="180">
        <f aca="true" t="shared" si="1" ref="F26:F35">E26/E$37</f>
        <v>0</v>
      </c>
      <c r="G26" s="247">
        <f t="shared" si="0"/>
        <v>0</v>
      </c>
      <c r="H26" s="63"/>
    </row>
    <row r="27" spans="1:8" ht="12.75">
      <c r="A27" s="51" t="s">
        <v>5</v>
      </c>
      <c r="B27" s="62">
        <f>'3. 2002 Data &amp; add 4 RSVAs'!B27</f>
        <v>0</v>
      </c>
      <c r="C27" s="45">
        <f>'3. 2002 Data &amp; add 4 RSVAs'!C27</f>
        <v>0</v>
      </c>
      <c r="D27" s="179">
        <f>'3. 2002 Data &amp; add 4 RSVAs'!D27</f>
        <v>0</v>
      </c>
      <c r="E27" s="59">
        <f>'3. 2002 Data &amp; add 4 RSVAs'!E27</f>
        <v>0</v>
      </c>
      <c r="F27" s="180">
        <f t="shared" si="1"/>
        <v>0</v>
      </c>
      <c r="G27" s="247">
        <f t="shared" si="0"/>
        <v>0</v>
      </c>
      <c r="H27" s="63"/>
    </row>
    <row r="28" spans="1:8" ht="12.75">
      <c r="A28" s="51" t="s">
        <v>26</v>
      </c>
      <c r="B28" s="62">
        <f>'3. 2002 Data &amp; add 4 RSVAs'!B28</f>
        <v>0</v>
      </c>
      <c r="C28" s="45">
        <f>'3. 2002 Data &amp; add 4 RSVAs'!C28</f>
        <v>0</v>
      </c>
      <c r="D28" s="179">
        <f>'3. 2002 Data &amp; add 4 RSVAs'!D28</f>
        <v>0</v>
      </c>
      <c r="E28" s="59">
        <f>'3. 2002 Data &amp; add 4 RSVAs'!E28</f>
        <v>0</v>
      </c>
      <c r="F28" s="180">
        <f t="shared" si="1"/>
        <v>0</v>
      </c>
      <c r="G28" s="247">
        <f t="shared" si="0"/>
        <v>0</v>
      </c>
      <c r="H28" s="63"/>
    </row>
    <row r="29" spans="1:8" ht="12.75">
      <c r="A29" s="51" t="s">
        <v>24</v>
      </c>
      <c r="B29" s="62">
        <f>'3. 2002 Data &amp; add 4 RSVAs'!B29</f>
        <v>1343</v>
      </c>
      <c r="C29" s="45">
        <f>'3. 2002 Data &amp; add 4 RSVAs'!C29</f>
        <v>483480</v>
      </c>
      <c r="D29" s="179">
        <f>'3. 2002 Data &amp; add 4 RSVAs'!D29</f>
        <v>859</v>
      </c>
      <c r="E29" s="59">
        <f>'3. 2002 Data &amp; add 4 RSVAs'!E29</f>
        <v>29128.95</v>
      </c>
      <c r="F29" s="180">
        <f t="shared" si="1"/>
        <v>0.003321860432516801</v>
      </c>
      <c r="G29" s="247">
        <f t="shared" si="0"/>
        <v>15.675832202188465</v>
      </c>
      <c r="H29" s="61"/>
    </row>
    <row r="30" spans="1:8" ht="12.75">
      <c r="A30" s="51" t="s">
        <v>25</v>
      </c>
      <c r="B30" s="62">
        <f>'3. 2002 Data &amp; add 4 RSVAs'!B30</f>
        <v>5838</v>
      </c>
      <c r="C30" s="45">
        <f>'3. 2002 Data &amp; add 4 RSVAs'!C30</f>
        <v>2101680</v>
      </c>
      <c r="D30" s="179">
        <f>'3. 2002 Data &amp; add 4 RSVAs'!D30</f>
        <v>2666</v>
      </c>
      <c r="E30" s="59">
        <f>'3. 2002 Data &amp; add 4 RSVAs'!E30</f>
        <v>44681.65</v>
      </c>
      <c r="F30" s="180">
        <f t="shared" si="1"/>
        <v>0.005095487657281307</v>
      </c>
      <c r="G30" s="247">
        <f t="shared" si="0"/>
        <v>24.045564564356567</v>
      </c>
      <c r="H30" s="61"/>
    </row>
    <row r="31" spans="1:8" ht="12.75">
      <c r="A31" s="235" t="s">
        <v>302</v>
      </c>
      <c r="B31" s="58" t="s">
        <v>27</v>
      </c>
      <c r="C31" s="45">
        <f>'3. 2002 Data &amp; add 4 RSVAs'!C31</f>
        <v>0</v>
      </c>
      <c r="D31" s="179">
        <f>'3. 2002 Data &amp; add 4 RSVAs'!D31</f>
        <v>0</v>
      </c>
      <c r="E31" s="59">
        <f>'3. 2002 Data &amp; add 4 RSVAs'!E31</f>
        <v>0</v>
      </c>
      <c r="F31" s="180">
        <f t="shared" si="1"/>
        <v>0</v>
      </c>
      <c r="G31" s="247">
        <f t="shared" si="0"/>
        <v>0</v>
      </c>
      <c r="H31" s="61"/>
    </row>
    <row r="32" spans="1:8" ht="12.75">
      <c r="A32" s="235" t="s">
        <v>273</v>
      </c>
      <c r="B32" s="58" t="s">
        <v>27</v>
      </c>
      <c r="C32" s="45">
        <f>'3. 2002 Data &amp; add 4 RSVAs'!C32</f>
        <v>81549095</v>
      </c>
      <c r="D32" s="179">
        <f>'3. 2002 Data &amp; add 4 RSVAs'!D32</f>
        <v>5593</v>
      </c>
      <c r="E32" s="59">
        <f>'3. 2002 Data &amp; add 4 RSVAs'!E32</f>
        <v>2423193.24</v>
      </c>
      <c r="F32" s="180">
        <f t="shared" si="1"/>
        <v>0.27634053902726285</v>
      </c>
      <c r="G32" s="247">
        <f t="shared" si="0"/>
        <v>1304.0487427015873</v>
      </c>
      <c r="H32" s="61"/>
    </row>
    <row r="33" spans="1:8" ht="12.75">
      <c r="A33" s="235" t="s">
        <v>275</v>
      </c>
      <c r="B33" s="58" t="s">
        <v>27</v>
      </c>
      <c r="C33" s="45">
        <f>'3. 2002 Data &amp; add 4 RSVAs'!C33</f>
        <v>21405058</v>
      </c>
      <c r="D33" s="179">
        <f>'3. 2002 Data &amp; add 4 RSVAs'!D33</f>
        <v>1392</v>
      </c>
      <c r="E33" s="59">
        <f>'3. 2002 Data &amp; add 4 RSVAs'!E33</f>
        <v>674915.07</v>
      </c>
      <c r="F33" s="180">
        <f t="shared" si="1"/>
        <v>0.07696719814282034</v>
      </c>
      <c r="G33" s="247">
        <f t="shared" si="0"/>
        <v>363.2075783043426</v>
      </c>
      <c r="H33" s="61"/>
    </row>
    <row r="34" spans="1:8" ht="12.75">
      <c r="A34" s="235" t="s">
        <v>274</v>
      </c>
      <c r="B34" s="62">
        <f>'3. 2002 Data &amp; add 4 RSVAs'!B34</f>
        <v>190676</v>
      </c>
      <c r="C34" s="45">
        <f>'3. 2002 Data &amp; add 4 RSVAs'!C34</f>
        <v>67813792</v>
      </c>
      <c r="D34" s="179">
        <f>'3. 2002 Data &amp; add 4 RSVAs'!D34</f>
        <v>90</v>
      </c>
      <c r="E34" s="59">
        <f>'3. 2002 Data &amp; add 4 RSVAs'!E34</f>
        <v>1202642.48</v>
      </c>
      <c r="F34" s="180">
        <f t="shared" si="1"/>
        <v>0.13714914093284783</v>
      </c>
      <c r="G34" s="247">
        <f t="shared" si="0"/>
        <v>647.2056739327643</v>
      </c>
      <c r="H34" s="61"/>
    </row>
    <row r="35" spans="1:8" ht="12.75">
      <c r="A35" s="235" t="s">
        <v>276</v>
      </c>
      <c r="B35" s="242" t="s">
        <v>27</v>
      </c>
      <c r="C35" s="173">
        <f>'3. 2002 Data &amp; add 4 RSVAs'!C35</f>
        <v>0</v>
      </c>
      <c r="D35" s="181">
        <f>'3. 2002 Data &amp; add 4 RSVAs'!D35</f>
        <v>0</v>
      </c>
      <c r="E35" s="110">
        <f>'3. 2002 Data &amp; add 4 RSVAs'!E35</f>
        <v>0</v>
      </c>
      <c r="F35" s="182">
        <f t="shared" si="1"/>
        <v>0</v>
      </c>
      <c r="G35" s="248">
        <f t="shared" si="0"/>
        <v>0</v>
      </c>
      <c r="H35" s="61"/>
    </row>
    <row r="36" spans="1:8" ht="12.75">
      <c r="A36" s="51"/>
      <c r="B36" s="65"/>
      <c r="C36" s="66"/>
      <c r="D36" s="67"/>
      <c r="E36" s="65"/>
      <c r="F36" s="65"/>
      <c r="G36" s="60"/>
      <c r="H36" s="57"/>
    </row>
    <row r="37" spans="1:8" ht="12.75">
      <c r="A37" s="51" t="s">
        <v>22</v>
      </c>
      <c r="B37" s="278">
        <f>SUM(B24:B35)</f>
        <v>361732</v>
      </c>
      <c r="C37" s="183">
        <f>SUM(C22:C35)</f>
        <v>352096967</v>
      </c>
      <c r="D37" s="183">
        <f>SUM(D22:D35)</f>
        <v>23465</v>
      </c>
      <c r="E37" s="108">
        <f>SUM(E22:E35)</f>
        <v>8768866.3</v>
      </c>
      <c r="F37" s="184">
        <f>SUM(F22:F35)</f>
        <v>1</v>
      </c>
      <c r="G37" s="41">
        <f>SUM(G22:G35)</f>
        <v>4718.991818181747</v>
      </c>
      <c r="H37" s="57"/>
    </row>
    <row r="38" spans="1:8" ht="12.75">
      <c r="A38" s="36"/>
      <c r="B38" s="37"/>
      <c r="C38" s="37" t="s">
        <v>146</v>
      </c>
      <c r="F38" s="37"/>
      <c r="G38" s="94">
        <f>G14</f>
        <v>4718.9918181817475</v>
      </c>
      <c r="H38" s="68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3" t="s">
        <v>30</v>
      </c>
    </row>
    <row r="42" ht="10.5" customHeight="1">
      <c r="A42" s="28"/>
    </row>
    <row r="43" ht="15">
      <c r="A43" s="32" t="s">
        <v>134</v>
      </c>
    </row>
    <row r="44" ht="9" customHeight="1">
      <c r="A44" s="32"/>
    </row>
    <row r="45" spans="1:4" ht="63.75" customHeight="1">
      <c r="A45" s="32"/>
      <c r="B45" s="25" t="s">
        <v>130</v>
      </c>
      <c r="C45" s="25" t="s">
        <v>131</v>
      </c>
      <c r="D45" s="25" t="s">
        <v>151</v>
      </c>
    </row>
    <row r="46" spans="1:3" ht="15">
      <c r="A46" s="32"/>
      <c r="B46" s="33" t="s">
        <v>28</v>
      </c>
      <c r="C46" s="33" t="s">
        <v>28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148</v>
      </c>
      <c r="B49" s="57">
        <f>D49*B47</f>
        <v>1717.739868549875</v>
      </c>
      <c r="C49" s="57">
        <f>D49*C47</f>
        <v>0</v>
      </c>
      <c r="D49" s="57">
        <f>G22</f>
        <v>1717.739868549875</v>
      </c>
    </row>
    <row r="50" spans="1:4" ht="12.75">
      <c r="A50" t="s">
        <v>129</v>
      </c>
      <c r="B50" s="57"/>
      <c r="C50" s="57"/>
      <c r="D50" s="57"/>
    </row>
    <row r="51" spans="2:4" ht="12.75">
      <c r="B51" s="57"/>
      <c r="C51" s="57"/>
      <c r="D51" s="57"/>
    </row>
    <row r="52" spans="1:2" ht="12.75">
      <c r="A52" t="s">
        <v>140</v>
      </c>
      <c r="B52" s="12">
        <f>C22</f>
        <v>95868195</v>
      </c>
    </row>
    <row r="54" spans="1:2" ht="12.75">
      <c r="A54" t="s">
        <v>29</v>
      </c>
      <c r="B54" s="69">
        <f>B49/B52</f>
        <v>1.791772410599652E-05</v>
      </c>
    </row>
    <row r="55" ht="12.75">
      <c r="A55" t="s">
        <v>32</v>
      </c>
    </row>
    <row r="56" ht="12.75">
      <c r="A56" t="s">
        <v>33</v>
      </c>
    </row>
    <row r="59" ht="15.75">
      <c r="A59" s="53" t="s">
        <v>31</v>
      </c>
    </row>
    <row r="60" ht="7.5" customHeight="1">
      <c r="A60" s="53"/>
    </row>
    <row r="61" ht="15">
      <c r="A61" s="32" t="s">
        <v>134</v>
      </c>
    </row>
    <row r="62" ht="10.5" customHeight="1">
      <c r="A62" s="32"/>
    </row>
    <row r="63" spans="1:4" ht="63.75" customHeight="1">
      <c r="A63" s="32"/>
      <c r="B63" s="25" t="s">
        <v>130</v>
      </c>
      <c r="C63" s="25" t="s">
        <v>131</v>
      </c>
      <c r="D63" s="25" t="s">
        <v>151</v>
      </c>
    </row>
    <row r="64" spans="1:3" ht="13.5" customHeight="1">
      <c r="A64" s="32"/>
      <c r="B64" s="33" t="s">
        <v>28</v>
      </c>
      <c r="C64" s="33" t="s">
        <v>28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148</v>
      </c>
      <c r="B67" s="57">
        <f>D67*B65</f>
        <v>316.0737372809179</v>
      </c>
      <c r="C67" s="57">
        <f>D67*C65</f>
        <v>0</v>
      </c>
      <c r="D67" s="57">
        <f>G23</f>
        <v>316.0737372809179</v>
      </c>
    </row>
    <row r="68" spans="1:4" ht="12.75">
      <c r="A68" t="s">
        <v>132</v>
      </c>
      <c r="B68" s="57"/>
      <c r="C68" s="57"/>
      <c r="D68" s="57"/>
    </row>
    <row r="69" spans="2:4" ht="12.75">
      <c r="B69" s="57"/>
      <c r="C69" s="57"/>
      <c r="D69" s="57"/>
    </row>
    <row r="70" spans="1:2" ht="12.75">
      <c r="A70" t="s">
        <v>140</v>
      </c>
      <c r="B70" s="12">
        <f>C23</f>
        <v>24950945</v>
      </c>
    </row>
    <row r="72" spans="1:2" ht="12.75">
      <c r="A72" t="s">
        <v>29</v>
      </c>
      <c r="B72" s="69">
        <f>B67/B70</f>
        <v>1.2667806260681426E-05</v>
      </c>
    </row>
    <row r="73" ht="12.75">
      <c r="A73" t="s">
        <v>32</v>
      </c>
    </row>
    <row r="74" ht="12.75">
      <c r="A74" t="s">
        <v>33</v>
      </c>
    </row>
    <row r="76" ht="12.75">
      <c r="C76" s="57"/>
    </row>
    <row r="77" ht="15.75">
      <c r="A77" s="53" t="s">
        <v>34</v>
      </c>
    </row>
    <row r="78" ht="9" customHeight="1">
      <c r="A78" s="53"/>
    </row>
    <row r="79" ht="15">
      <c r="A79" s="32" t="s">
        <v>135</v>
      </c>
    </row>
    <row r="80" ht="9" customHeight="1">
      <c r="A80" s="32"/>
    </row>
    <row r="81" spans="1:4" ht="63.75" customHeight="1">
      <c r="A81" s="32"/>
      <c r="B81" s="25" t="s">
        <v>130</v>
      </c>
      <c r="C81" s="25" t="s">
        <v>131</v>
      </c>
      <c r="D81" s="25" t="s">
        <v>151</v>
      </c>
    </row>
    <row r="82" spans="1:3" ht="15">
      <c r="A82" s="32"/>
      <c r="B82" s="33" t="s">
        <v>28</v>
      </c>
      <c r="C82" s="33" t="s">
        <v>28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148</v>
      </c>
      <c r="B85" s="57">
        <f>D85*B83</f>
        <v>304.40183883538015</v>
      </c>
      <c r="C85" s="57">
        <f>D85*C83</f>
        <v>0</v>
      </c>
      <c r="D85" s="57">
        <f>G24</f>
        <v>304.40183883538015</v>
      </c>
    </row>
    <row r="86" spans="1:4" ht="12.75">
      <c r="A86" t="s">
        <v>133</v>
      </c>
      <c r="B86" s="57"/>
      <c r="C86" s="57"/>
      <c r="D86" s="57"/>
    </row>
    <row r="87" spans="2:4" ht="12.75">
      <c r="B87" s="57"/>
      <c r="C87" s="57"/>
      <c r="D87" s="57"/>
    </row>
    <row r="88" spans="1:2" ht="12.75">
      <c r="A88" t="s">
        <v>139</v>
      </c>
      <c r="B88" s="12">
        <f>B24</f>
        <v>115484</v>
      </c>
    </row>
    <row r="90" spans="1:2" ht="12.75">
      <c r="A90" t="s">
        <v>35</v>
      </c>
      <c r="B90" s="69">
        <f>B85/B88</f>
        <v>0.0026358788995478172</v>
      </c>
    </row>
    <row r="91" ht="12.75">
      <c r="A91" t="s">
        <v>40</v>
      </c>
    </row>
    <row r="92" ht="12.75">
      <c r="A92" t="s">
        <v>33</v>
      </c>
    </row>
    <row r="94" spans="2:4" ht="12.75">
      <c r="B94" s="57"/>
      <c r="C94" s="57"/>
      <c r="D94" s="57"/>
    </row>
    <row r="95" ht="15.75">
      <c r="A95" s="53" t="s">
        <v>36</v>
      </c>
    </row>
    <row r="96" ht="9" customHeight="1">
      <c r="A96" s="53"/>
    </row>
    <row r="97" ht="15">
      <c r="A97" s="32" t="s">
        <v>135</v>
      </c>
    </row>
    <row r="98" ht="6" customHeight="1">
      <c r="A98" s="32"/>
    </row>
    <row r="99" spans="1:4" ht="63.75" customHeight="1">
      <c r="A99" s="32"/>
      <c r="B99" s="25" t="s">
        <v>130</v>
      </c>
      <c r="C99" s="25" t="s">
        <v>131</v>
      </c>
      <c r="D99" s="25" t="s">
        <v>151</v>
      </c>
    </row>
    <row r="100" spans="1:3" ht="15">
      <c r="A100" s="32"/>
      <c r="B100" s="33" t="s">
        <v>28</v>
      </c>
      <c r="C100" s="33" t="s">
        <v>28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148</v>
      </c>
      <c r="B103" s="57">
        <f>D103*B101</f>
        <v>26.59298181033506</v>
      </c>
      <c r="C103" s="57">
        <f>D103*C101</f>
        <v>0</v>
      </c>
      <c r="D103" s="57">
        <f>G25</f>
        <v>26.59298181033506</v>
      </c>
    </row>
    <row r="104" spans="1:4" ht="12.75">
      <c r="A104" t="s">
        <v>136</v>
      </c>
      <c r="B104" s="57"/>
      <c r="C104" s="57"/>
      <c r="D104" s="57"/>
    </row>
    <row r="105" spans="2:4" ht="12.75">
      <c r="B105" s="57"/>
      <c r="C105" s="57"/>
      <c r="D105" s="57"/>
    </row>
    <row r="106" spans="1:2" ht="12.75">
      <c r="A106" t="s">
        <v>139</v>
      </c>
      <c r="B106" s="12">
        <f>B25</f>
        <v>48391</v>
      </c>
    </row>
    <row r="108" spans="1:2" ht="12.75">
      <c r="A108" t="s">
        <v>35</v>
      </c>
      <c r="B108" s="69">
        <f>B103/B106</f>
        <v>0.0005495439608674146</v>
      </c>
    </row>
    <row r="109" ht="12.75">
      <c r="A109" t="s">
        <v>40</v>
      </c>
    </row>
    <row r="110" ht="12.75">
      <c r="A110" t="s">
        <v>33</v>
      </c>
    </row>
    <row r="113" ht="15.75">
      <c r="A113" s="53" t="s">
        <v>41</v>
      </c>
    </row>
    <row r="114" ht="6.75" customHeight="1">
      <c r="A114" s="53"/>
    </row>
    <row r="115" ht="15">
      <c r="A115" s="32" t="s">
        <v>135</v>
      </c>
    </row>
    <row r="116" ht="6.75" customHeight="1">
      <c r="A116" s="32"/>
    </row>
    <row r="117" spans="1:4" ht="66" customHeight="1">
      <c r="A117" s="32"/>
      <c r="B117" s="25" t="s">
        <v>130</v>
      </c>
      <c r="C117" s="25" t="s">
        <v>131</v>
      </c>
      <c r="D117" s="25" t="s">
        <v>151</v>
      </c>
    </row>
    <row r="118" spans="1:3" ht="15">
      <c r="A118" s="32"/>
      <c r="B118" s="33" t="s">
        <v>28</v>
      </c>
      <c r="C118" s="33" t="s">
        <v>28</v>
      </c>
    </row>
    <row r="119" spans="1:4" ht="15">
      <c r="A119" s="32"/>
      <c r="B119" s="34">
        <v>1</v>
      </c>
      <c r="C119" s="34">
        <f>1-B119</f>
        <v>0</v>
      </c>
      <c r="D119" s="35">
        <f>B119+C119</f>
        <v>1</v>
      </c>
    </row>
    <row r="120" spans="2:4" ht="12.75">
      <c r="B120" s="25"/>
      <c r="C120" s="25"/>
      <c r="D120" s="25"/>
    </row>
    <row r="121" spans="1:4" ht="12.75">
      <c r="A121" t="s">
        <v>148</v>
      </c>
      <c r="B121" s="57">
        <f>D121*B119</f>
        <v>15.675832202188465</v>
      </c>
      <c r="C121" s="57">
        <f>D121*C119</f>
        <v>0</v>
      </c>
      <c r="D121" s="57">
        <f>G29</f>
        <v>15.675832202188465</v>
      </c>
    </row>
    <row r="122" spans="1:4" ht="12.75">
      <c r="A122" t="s">
        <v>37</v>
      </c>
      <c r="B122" s="57"/>
      <c r="C122" s="57"/>
      <c r="D122" s="57"/>
    </row>
    <row r="123" spans="2:4" ht="12.75">
      <c r="B123" s="57"/>
      <c r="C123" s="57"/>
      <c r="D123" s="57"/>
    </row>
    <row r="124" spans="1:2" ht="12.75">
      <c r="A124" t="s">
        <v>139</v>
      </c>
      <c r="B124" s="12">
        <f>B29</f>
        <v>1343</v>
      </c>
    </row>
    <row r="126" spans="1:2" ht="12.75">
      <c r="A126" t="s">
        <v>35</v>
      </c>
      <c r="B126" s="69">
        <f>B121/B124</f>
        <v>0.011672250336700272</v>
      </c>
    </row>
    <row r="127" ht="12.75">
      <c r="A127" t="s">
        <v>40</v>
      </c>
    </row>
    <row r="128" ht="12.75">
      <c r="A128" t="s">
        <v>33</v>
      </c>
    </row>
    <row r="131" ht="15.75">
      <c r="A131" s="53" t="s">
        <v>39</v>
      </c>
    </row>
    <row r="132" ht="9.75" customHeight="1">
      <c r="A132" s="53"/>
    </row>
    <row r="133" ht="15">
      <c r="A133" s="32" t="s">
        <v>135</v>
      </c>
    </row>
    <row r="134" ht="9" customHeight="1">
      <c r="A134" s="32"/>
    </row>
    <row r="135" spans="1:7" ht="64.5" customHeight="1">
      <c r="A135" s="32"/>
      <c r="B135" s="25" t="s">
        <v>130</v>
      </c>
      <c r="C135" s="25" t="s">
        <v>131</v>
      </c>
      <c r="D135" s="25" t="s">
        <v>151</v>
      </c>
      <c r="G135" s="25"/>
    </row>
    <row r="136" spans="1:3" ht="15">
      <c r="A136" s="32"/>
      <c r="B136" s="33" t="s">
        <v>28</v>
      </c>
      <c r="C136" s="33" t="s">
        <v>28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148</v>
      </c>
      <c r="B139" s="57">
        <f>D139*B137</f>
        <v>24.045564564356567</v>
      </c>
      <c r="C139" s="57">
        <f>D139*C137</f>
        <v>0</v>
      </c>
      <c r="D139" s="57">
        <f>G30</f>
        <v>24.045564564356567</v>
      </c>
    </row>
    <row r="140" spans="1:4" ht="12.75">
      <c r="A140" t="s">
        <v>38</v>
      </c>
      <c r="B140" s="57"/>
      <c r="C140" s="57"/>
      <c r="D140" s="57"/>
    </row>
    <row r="141" spans="2:4" ht="12.75">
      <c r="B141" s="57"/>
      <c r="C141" s="57"/>
      <c r="D141" s="57"/>
    </row>
    <row r="142" spans="1:2" ht="12.75">
      <c r="A142" t="s">
        <v>139</v>
      </c>
      <c r="B142" s="12">
        <f>B30</f>
        <v>5838</v>
      </c>
    </row>
    <row r="144" spans="1:2" ht="12.75">
      <c r="A144" t="s">
        <v>35</v>
      </c>
      <c r="B144" s="69">
        <f>B139/B142</f>
        <v>0.004118801741068271</v>
      </c>
    </row>
    <row r="145" ht="12.75">
      <c r="A145" t="s">
        <v>40</v>
      </c>
    </row>
    <row r="146" ht="12.75">
      <c r="A146" t="s">
        <v>33</v>
      </c>
    </row>
    <row r="148" ht="12.75">
      <c r="C148" s="70"/>
    </row>
    <row r="149" ht="15.75">
      <c r="A149" s="214" t="s">
        <v>302</v>
      </c>
    </row>
    <row r="150" ht="15.75">
      <c r="A150" s="3"/>
    </row>
    <row r="151" ht="15">
      <c r="A151" s="269" t="s">
        <v>134</v>
      </c>
    </row>
    <row r="152" ht="15">
      <c r="A152" s="269"/>
    </row>
    <row r="153" spans="1:4" ht="76.5">
      <c r="A153" s="269"/>
      <c r="B153" s="25" t="s">
        <v>130</v>
      </c>
      <c r="C153" s="25" t="s">
        <v>131</v>
      </c>
      <c r="D153" s="25" t="s">
        <v>151</v>
      </c>
    </row>
    <row r="154" spans="1:3" ht="15">
      <c r="A154" s="269"/>
      <c r="B154" s="33" t="s">
        <v>28</v>
      </c>
      <c r="C154" s="33" t="s">
        <v>28</v>
      </c>
    </row>
    <row r="155" spans="1:4" ht="15">
      <c r="A155" s="269"/>
      <c r="B155" s="34">
        <v>1</v>
      </c>
      <c r="C155" s="34">
        <f>1-B155</f>
        <v>0</v>
      </c>
      <c r="D155" s="35">
        <f>B155+C155</f>
        <v>1</v>
      </c>
    </row>
    <row r="156" spans="1:4" ht="12.75">
      <c r="A156" s="124"/>
      <c r="B156" s="25"/>
      <c r="C156" s="25"/>
      <c r="D156" s="25"/>
    </row>
    <row r="157" spans="1:4" ht="12.75">
      <c r="A157" s="124" t="s">
        <v>148</v>
      </c>
      <c r="B157" s="57">
        <f>D157*B155</f>
        <v>0</v>
      </c>
      <c r="C157" s="57">
        <f>D157*C155</f>
        <v>0</v>
      </c>
      <c r="D157" s="57">
        <f>G31</f>
        <v>0</v>
      </c>
    </row>
    <row r="158" spans="1:4" ht="12.75">
      <c r="A158" s="124" t="s">
        <v>129</v>
      </c>
      <c r="B158" s="57"/>
      <c r="C158" s="57"/>
      <c r="D158" s="57"/>
    </row>
    <row r="159" spans="1:4" ht="12.75">
      <c r="A159" s="124"/>
      <c r="B159" s="57"/>
      <c r="C159" s="57"/>
      <c r="D159" s="57"/>
    </row>
    <row r="160" spans="1:2" ht="12.75">
      <c r="A160" s="124" t="s">
        <v>140</v>
      </c>
      <c r="B160" s="12">
        <f>C31</f>
        <v>0</v>
      </c>
    </row>
    <row r="161" ht="12.75">
      <c r="A161" s="124"/>
    </row>
    <row r="162" spans="1:2" ht="12.75">
      <c r="A162" s="124" t="s">
        <v>29</v>
      </c>
      <c r="B162" s="69" t="e">
        <f>B157/B160</f>
        <v>#DIV/0!</v>
      </c>
    </row>
    <row r="163" ht="12.75">
      <c r="A163" s="124" t="s">
        <v>32</v>
      </c>
    </row>
    <row r="164" ht="12.75">
      <c r="A164" s="124" t="s">
        <v>33</v>
      </c>
    </row>
    <row r="167" ht="15.75">
      <c r="A167" s="214" t="s">
        <v>282</v>
      </c>
    </row>
    <row r="168" ht="15.75">
      <c r="A168" s="3"/>
    </row>
    <row r="169" ht="15">
      <c r="A169" s="269" t="s">
        <v>134</v>
      </c>
    </row>
    <row r="170" ht="15">
      <c r="A170" s="269"/>
    </row>
    <row r="171" spans="1:4" ht="76.5">
      <c r="A171" s="269"/>
      <c r="B171" s="25" t="s">
        <v>130</v>
      </c>
      <c r="C171" s="25" t="s">
        <v>131</v>
      </c>
      <c r="D171" s="25" t="s">
        <v>151</v>
      </c>
    </row>
    <row r="172" spans="1:3" ht="15">
      <c r="A172" s="269"/>
      <c r="B172" s="33" t="s">
        <v>28</v>
      </c>
      <c r="C172" s="33" t="s">
        <v>28</v>
      </c>
    </row>
    <row r="173" spans="1:4" ht="15">
      <c r="A173" s="269"/>
      <c r="B173" s="34">
        <v>1</v>
      </c>
      <c r="C173" s="34">
        <f>1-B173</f>
        <v>0</v>
      </c>
      <c r="D173" s="35">
        <f>B173+C173</f>
        <v>1</v>
      </c>
    </row>
    <row r="174" spans="1:4" ht="12.75">
      <c r="A174" s="124"/>
      <c r="B174" s="25"/>
      <c r="C174" s="25"/>
      <c r="D174" s="25"/>
    </row>
    <row r="175" spans="1:4" ht="12.75">
      <c r="A175" s="124" t="s">
        <v>148</v>
      </c>
      <c r="B175" s="57">
        <f>D175*B173</f>
        <v>1304.0487427015873</v>
      </c>
      <c r="C175" s="57">
        <f>D175*C173</f>
        <v>0</v>
      </c>
      <c r="D175" s="57">
        <f>G32</f>
        <v>1304.0487427015873</v>
      </c>
    </row>
    <row r="176" spans="1:4" ht="12.75">
      <c r="A176" s="124" t="s">
        <v>129</v>
      </c>
      <c r="B176" s="57"/>
      <c r="C176" s="57"/>
      <c r="D176" s="57"/>
    </row>
    <row r="177" spans="1:4" ht="12.75">
      <c r="A177" s="124"/>
      <c r="B177" s="57"/>
      <c r="C177" s="57"/>
      <c r="D177" s="57"/>
    </row>
    <row r="178" spans="1:2" ht="12.75">
      <c r="A178" s="124" t="s">
        <v>140</v>
      </c>
      <c r="B178" s="12">
        <f>C32</f>
        <v>81549095</v>
      </c>
    </row>
    <row r="179" ht="12.75">
      <c r="A179" s="124"/>
    </row>
    <row r="180" spans="1:2" ht="12.75">
      <c r="A180" s="124" t="s">
        <v>29</v>
      </c>
      <c r="B180" s="69">
        <f>B175/B178</f>
        <v>1.5990965230228333E-05</v>
      </c>
    </row>
    <row r="181" ht="12.75">
      <c r="A181" s="124" t="s">
        <v>32</v>
      </c>
    </row>
    <row r="182" ht="12.75">
      <c r="A182" s="124" t="s">
        <v>33</v>
      </c>
    </row>
    <row r="183" ht="12.75">
      <c r="A183" s="124"/>
    </row>
    <row r="184" ht="12.75">
      <c r="A184" s="124"/>
    </row>
    <row r="185" ht="15.75">
      <c r="A185" s="214" t="s">
        <v>281</v>
      </c>
    </row>
    <row r="186" ht="15.75">
      <c r="A186" s="214"/>
    </row>
    <row r="187" ht="15">
      <c r="A187" s="269" t="s">
        <v>134</v>
      </c>
    </row>
    <row r="188" ht="15">
      <c r="A188" s="269"/>
    </row>
    <row r="189" spans="1:4" ht="76.5">
      <c r="A189" s="269"/>
      <c r="B189" s="25" t="s">
        <v>130</v>
      </c>
      <c r="C189" s="25" t="s">
        <v>131</v>
      </c>
      <c r="D189" s="25" t="s">
        <v>151</v>
      </c>
    </row>
    <row r="190" spans="1:3" ht="15">
      <c r="A190" s="269"/>
      <c r="B190" s="33" t="s">
        <v>28</v>
      </c>
      <c r="C190" s="33" t="s">
        <v>28</v>
      </c>
    </row>
    <row r="191" spans="1:4" ht="15">
      <c r="A191" s="269"/>
      <c r="B191" s="34">
        <v>1</v>
      </c>
      <c r="C191" s="34">
        <f>1-B191</f>
        <v>0</v>
      </c>
      <c r="D191" s="35">
        <f>B191+C191</f>
        <v>1</v>
      </c>
    </row>
    <row r="192" spans="1:4" ht="12.75">
      <c r="A192" s="124"/>
      <c r="B192" s="25"/>
      <c r="C192" s="25"/>
      <c r="D192" s="25"/>
    </row>
    <row r="193" spans="1:4" ht="12.75">
      <c r="A193" s="124" t="s">
        <v>148</v>
      </c>
      <c r="B193" s="57">
        <f>D193*B191</f>
        <v>363.2075783043426</v>
      </c>
      <c r="C193" s="57">
        <f>D193*C191</f>
        <v>0</v>
      </c>
      <c r="D193" s="57">
        <f>G33</f>
        <v>363.2075783043426</v>
      </c>
    </row>
    <row r="194" spans="1:4" ht="12.75">
      <c r="A194" s="124" t="s">
        <v>132</v>
      </c>
      <c r="B194" s="57"/>
      <c r="C194" s="57"/>
      <c r="D194" s="57"/>
    </row>
    <row r="195" spans="1:4" ht="12.75">
      <c r="A195" s="124"/>
      <c r="B195" s="57"/>
      <c r="C195" s="57"/>
      <c r="D195" s="57"/>
    </row>
    <row r="196" spans="1:2" ht="12.75">
      <c r="A196" s="124" t="s">
        <v>140</v>
      </c>
      <c r="B196" s="12">
        <f>C33</f>
        <v>21405058</v>
      </c>
    </row>
    <row r="197" ht="12.75">
      <c r="A197" s="124"/>
    </row>
    <row r="198" spans="1:2" ht="12.75">
      <c r="A198" s="124" t="s">
        <v>29</v>
      </c>
      <c r="B198" s="69">
        <f>B193/B196</f>
        <v>1.69683061968037E-05</v>
      </c>
    </row>
    <row r="199" ht="12.75">
      <c r="A199" s="124" t="s">
        <v>32</v>
      </c>
    </row>
    <row r="200" ht="12.75">
      <c r="A200" s="124" t="s">
        <v>33</v>
      </c>
    </row>
    <row r="201" ht="12.75">
      <c r="A201" s="124"/>
    </row>
    <row r="202" spans="1:3" ht="12.75">
      <c r="A202" s="124"/>
      <c r="C202" s="57"/>
    </row>
    <row r="203" ht="15.75">
      <c r="A203" s="214" t="s">
        <v>280</v>
      </c>
    </row>
    <row r="204" ht="15.75">
      <c r="A204" s="214"/>
    </row>
    <row r="205" ht="15">
      <c r="A205" s="269" t="s">
        <v>135</v>
      </c>
    </row>
    <row r="206" ht="15">
      <c r="A206" s="269"/>
    </row>
    <row r="207" spans="1:4" ht="76.5">
      <c r="A207" s="269"/>
      <c r="B207" s="25" t="s">
        <v>130</v>
      </c>
      <c r="C207" s="25" t="s">
        <v>131</v>
      </c>
      <c r="D207" s="25" t="s">
        <v>151</v>
      </c>
    </row>
    <row r="208" spans="1:3" ht="15">
      <c r="A208" s="269"/>
      <c r="B208" s="33" t="s">
        <v>28</v>
      </c>
      <c r="C208" s="33" t="s">
        <v>28</v>
      </c>
    </row>
    <row r="209" spans="1:4" ht="15">
      <c r="A209" s="269"/>
      <c r="B209" s="34">
        <v>1</v>
      </c>
      <c r="C209" s="34">
        <f>1-B209</f>
        <v>0</v>
      </c>
      <c r="D209" s="35">
        <f>B209+C209</f>
        <v>1</v>
      </c>
    </row>
    <row r="210" spans="1:4" ht="12.75">
      <c r="A210" s="124"/>
      <c r="B210" s="25"/>
      <c r="C210" s="25"/>
      <c r="D210" s="25"/>
    </row>
    <row r="211" spans="1:4" ht="12.75">
      <c r="A211" s="124" t="s">
        <v>148</v>
      </c>
      <c r="B211" s="57">
        <f>D211*B209</f>
        <v>647.2056739327643</v>
      </c>
      <c r="C211" s="57">
        <f>D211*C209</f>
        <v>0</v>
      </c>
      <c r="D211" s="57">
        <f>G34</f>
        <v>647.2056739327643</v>
      </c>
    </row>
    <row r="212" spans="1:4" ht="12.75">
      <c r="A212" s="124" t="s">
        <v>133</v>
      </c>
      <c r="B212" s="57"/>
      <c r="C212" s="57"/>
      <c r="D212" s="57"/>
    </row>
    <row r="213" spans="1:4" ht="12.75">
      <c r="A213" s="124"/>
      <c r="B213" s="57"/>
      <c r="C213" s="57"/>
      <c r="D213" s="57"/>
    </row>
    <row r="214" spans="1:2" ht="12.75">
      <c r="A214" s="124" t="s">
        <v>139</v>
      </c>
      <c r="B214" s="12">
        <f>B34</f>
        <v>190676</v>
      </c>
    </row>
    <row r="215" ht="12.75">
      <c r="A215" s="124"/>
    </row>
    <row r="216" spans="1:2" ht="12.75">
      <c r="A216" s="124" t="s">
        <v>35</v>
      </c>
      <c r="B216" s="69">
        <f>B211/B214</f>
        <v>0.003394269199756468</v>
      </c>
    </row>
    <row r="217" ht="12.75">
      <c r="A217" s="124" t="s">
        <v>40</v>
      </c>
    </row>
    <row r="218" ht="12.75">
      <c r="A218" s="124" t="s">
        <v>33</v>
      </c>
    </row>
    <row r="219" ht="12.75">
      <c r="A219" s="124"/>
    </row>
    <row r="220" ht="12.75">
      <c r="A220" s="124"/>
    </row>
  </sheetData>
  <sheetProtection/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67" r:id="rId1"/>
  <headerFooter alignWithMargins="0">
    <oddFooter>&amp;L&amp;9Haldimand County Hydro Inc.
Page &amp;P of &amp;N&amp;R&amp;"Arial,Bold"&amp;F
&amp;A</oddFooter>
  </headerFooter>
  <rowBreaks count="3" manualBreakCount="3">
    <brk id="58" max="6" man="1"/>
    <brk id="112" max="6" man="1"/>
    <brk id="16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view="pageBreakPreview" zoomScale="60" zoomScaleNormal="75" zoomScalePageLayoutView="0" workbookViewId="0" topLeftCell="A43">
      <selection activeCell="J36" sqref="J3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153</v>
      </c>
    </row>
    <row r="3" spans="1:6" ht="18">
      <c r="A3" s="99" t="s">
        <v>0</v>
      </c>
      <c r="B3" s="100" t="str">
        <f>'2. 2002 Base Rate Schedule'!B3</f>
        <v>HALDIMAND COUNTY HYDRO INC.</v>
      </c>
      <c r="C3" s="96"/>
      <c r="E3" s="99" t="s">
        <v>1</v>
      </c>
      <c r="F3" s="95" t="str">
        <f>'2. 2002 Base Rate Schedule'!F3</f>
        <v>ED-2002-0539</v>
      </c>
    </row>
    <row r="4" spans="1:6" ht="18">
      <c r="A4" s="99" t="s">
        <v>3</v>
      </c>
      <c r="B4" s="95" t="str">
        <f>'2. 2002 Base Rate Schedule'!B4</f>
        <v>JACQUELINE SCOTT, Finance Manager</v>
      </c>
      <c r="C4" s="15"/>
      <c r="E4" s="99" t="s">
        <v>4</v>
      </c>
      <c r="F4" s="95" t="str">
        <f>'2. 2002 Base Rate Schedule'!F4</f>
        <v>905-765-5344</v>
      </c>
    </row>
    <row r="5" spans="1:3" ht="18">
      <c r="A5" s="28" t="s">
        <v>17</v>
      </c>
      <c r="B5" s="95" t="str">
        <f>'2. 2002 Base Rate Schedule'!B5</f>
        <v>jscott@hchydro.ca</v>
      </c>
      <c r="C5" s="15"/>
    </row>
    <row r="6" spans="1:3" ht="18">
      <c r="A6" s="99" t="s">
        <v>2</v>
      </c>
      <c r="B6" s="97" t="str">
        <f>'2. 2002 Base Rate Schedule'!B6</f>
        <v>003a</v>
      </c>
      <c r="C6" s="15"/>
    </row>
    <row r="7" spans="1:3" ht="18">
      <c r="A7" s="28" t="s">
        <v>18</v>
      </c>
      <c r="B7" s="98">
        <f>'2. 2002 Base Rate Schedule'!B7</f>
        <v>38078</v>
      </c>
      <c r="C7" s="15"/>
    </row>
    <row r="8" spans="1:3" ht="18">
      <c r="A8" s="28"/>
      <c r="B8" s="124"/>
      <c r="C8" s="15"/>
    </row>
    <row r="9" spans="1:3" ht="9.75" customHeight="1">
      <c r="A9" s="28"/>
      <c r="B9" s="124"/>
      <c r="C9" s="15"/>
    </row>
    <row r="10" ht="12" customHeight="1">
      <c r="C10" s="15"/>
    </row>
    <row r="11" spans="1:2" ht="14.25">
      <c r="A11" s="111" t="s">
        <v>154</v>
      </c>
      <c r="B11" s="4"/>
    </row>
    <row r="12" ht="14.25">
      <c r="A12" s="111" t="s">
        <v>155</v>
      </c>
    </row>
    <row r="14" spans="1:7" ht="18">
      <c r="A14" s="8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'4. 2004 Rate Sch. with 4 RSVAs'!B16+'5. 2002 Data &amp; Int. Reg. Assets'!B54</f>
        <v>0.01668278684674887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54</v>
      </c>
      <c r="B18" s="17">
        <f>'2. 2002 Base Rate Schedule'!B18</f>
        <v>9.23754180172968</v>
      </c>
      <c r="C18" s="14"/>
      <c r="D18" s="17"/>
      <c r="E18" s="14"/>
      <c r="F18" s="20"/>
      <c r="G18" s="70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8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'4. 2004 Rate Sch. with 4 RSVAs'!B23+'5. 2002 Data &amp; Int. Reg. Assets'!B54</f>
        <v>0.0025427195507986573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54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8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'4. 2004 Rate Sch. with 4 RSVAs'!B30+'5. 2002 Data &amp; Int. Reg. Assets'!B72</f>
        <v>0.015355708715577376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54</v>
      </c>
      <c r="B32" s="17">
        <f>'2. 2002 Base Rate Schedule'!B32</f>
        <v>12.502809309850095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8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'4. 2004 Rate Sch. with 4 RSVAs'!B37+'5. 2002 Data &amp; Int. Reg. Assets'!B90</f>
        <v>4.79283083377044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54</v>
      </c>
      <c r="B39" s="17">
        <f>'2. 2002 Base Rate Schedule'!B39</f>
        <v>23.75935648537603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8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>
        <f>'4. 2004 Rate Sch. with 4 RSVAs'!B44+'5. 2002 Data &amp; Int. Reg. Assets'!B108</f>
        <v>1.521222119972096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54</v>
      </c>
      <c r="B46" s="17">
        <f>'2. 2002 Base Rate Schedule'!B46</f>
        <v>8.726114726314117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88" t="s">
        <v>14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>
        <f>'4. 2004 Rate Sch. with 4 RSVAs'!B51+'5. 2002 Data &amp; Int. Reg. Assets'!B126</f>
        <v>2.515514399206838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56</v>
      </c>
      <c r="B53" s="17">
        <f>'2. 2002 Base Rate Schedule'!B53</f>
        <v>1.1944014421491889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88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>
        <f>'4. 2004 Rate Sch. with 4 RSVAs'!B58+'5. 2002 Data &amp; Int. Reg. Assets'!B144</f>
        <v>2.509697076877762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56</v>
      </c>
      <c r="B60" s="17">
        <f>'2. 2002 Base Rate Schedule'!B60</f>
        <v>1.041114785353905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90"/>
      <c r="C62" s="90"/>
      <c r="D62" s="17"/>
      <c r="E62" s="14"/>
      <c r="F62" s="14"/>
      <c r="G62" s="14"/>
    </row>
    <row r="63" spans="1:7" ht="18">
      <c r="A63" s="126" t="s">
        <v>302</v>
      </c>
      <c r="B63" s="16"/>
      <c r="C63" s="90"/>
      <c r="D63" s="17"/>
      <c r="E63" s="14"/>
      <c r="F63" s="14"/>
      <c r="G63" s="14"/>
    </row>
    <row r="64" spans="1:7" ht="12.75">
      <c r="A64" s="124"/>
      <c r="B64" s="14"/>
      <c r="C64" s="90"/>
      <c r="E64" s="14"/>
      <c r="F64" s="14"/>
      <c r="G64" s="14"/>
    </row>
    <row r="65" spans="1:7" ht="12.75">
      <c r="A65" s="124" t="s">
        <v>7</v>
      </c>
      <c r="B65" s="14" t="e">
        <f>'4. 2004 Rate Sch. with 4 RSVAs'!B65+'5. 2002 Data &amp; Int. Reg. Assets'!B162</f>
        <v>#DIV/0!</v>
      </c>
      <c r="C65" s="14"/>
      <c r="D65" s="17"/>
      <c r="E65" s="14"/>
      <c r="F65" s="14"/>
      <c r="G65" s="14"/>
    </row>
    <row r="66" spans="1:2" ht="12.75">
      <c r="A66" s="124"/>
      <c r="B66" s="14"/>
    </row>
    <row r="67" spans="1:2" ht="12.75">
      <c r="A67" s="124" t="s">
        <v>54</v>
      </c>
      <c r="B67" s="17">
        <f>'2. 2002 Base Rate Schedule'!B67</f>
        <v>12.502809309850095</v>
      </c>
    </row>
    <row r="68" spans="1:2" ht="12.75">
      <c r="A68" s="124"/>
      <c r="B68" s="14"/>
    </row>
    <row r="69" spans="1:2" ht="12.75">
      <c r="A69" s="124"/>
      <c r="B69" s="14"/>
    </row>
    <row r="70" spans="1:2" ht="18">
      <c r="A70" s="126" t="s">
        <v>277</v>
      </c>
      <c r="B70" s="16"/>
    </row>
    <row r="71" spans="1:2" ht="12.75">
      <c r="A71" s="124"/>
      <c r="B71" s="14"/>
    </row>
    <row r="72" spans="1:2" ht="12.75">
      <c r="A72" s="124" t="s">
        <v>7</v>
      </c>
      <c r="B72" s="14">
        <f>'4. 2004 Rate Sch. with 4 RSVAs'!B72+'5. 2002 Data &amp; Int. Reg. Assets'!B180</f>
        <v>0.017774893659952152</v>
      </c>
    </row>
    <row r="73" spans="1:2" ht="12.75">
      <c r="A73" s="124"/>
      <c r="B73" s="14"/>
    </row>
    <row r="74" spans="1:2" ht="12.75">
      <c r="A74" s="124" t="s">
        <v>54</v>
      </c>
      <c r="B74" s="17">
        <f>'2. 2002 Base Rate Schedule'!B74</f>
        <v>10.60778022166637</v>
      </c>
    </row>
    <row r="75" spans="1:2" ht="12.75">
      <c r="A75" s="124"/>
      <c r="B75" s="14"/>
    </row>
    <row r="76" spans="1:2" ht="12.75">
      <c r="A76" s="124"/>
      <c r="B76" s="14"/>
    </row>
    <row r="77" spans="1:2" ht="18">
      <c r="A77" s="126" t="s">
        <v>278</v>
      </c>
      <c r="B77" s="16"/>
    </row>
    <row r="78" spans="1:2" ht="12.75">
      <c r="A78" s="124"/>
      <c r="B78" s="14"/>
    </row>
    <row r="79" spans="1:2" ht="12.75">
      <c r="A79" s="124" t="s">
        <v>7</v>
      </c>
      <c r="B79" s="14">
        <f>'4. 2004 Rate Sch. with 4 RSVAs'!B79+'5. 2002 Data &amp; Int. Reg. Assets'!B198</f>
        <v>0.014487728288984977</v>
      </c>
    </row>
    <row r="80" spans="1:2" ht="12.75">
      <c r="A80" s="124"/>
      <c r="B80" s="14"/>
    </row>
    <row r="81" spans="1:2" ht="12.75">
      <c r="A81" s="124" t="s">
        <v>54</v>
      </c>
      <c r="B81" s="17">
        <f>'2. 2002 Base Rate Schedule'!B81</f>
        <v>12.841843550117055</v>
      </c>
    </row>
    <row r="82" spans="1:2" ht="12.75">
      <c r="A82" s="124"/>
      <c r="B82" s="17"/>
    </row>
    <row r="83" spans="1:2" ht="12.75">
      <c r="A83" s="124"/>
      <c r="B83" s="14"/>
    </row>
    <row r="84" spans="1:2" ht="18">
      <c r="A84" s="126" t="s">
        <v>279</v>
      </c>
      <c r="B84" s="16"/>
    </row>
    <row r="85" spans="1:2" ht="12.75">
      <c r="A85" s="124"/>
      <c r="B85" s="14"/>
    </row>
    <row r="86" spans="1:2" ht="12.75">
      <c r="A86" s="124" t="s">
        <v>11</v>
      </c>
      <c r="B86" s="14">
        <f>'4. 2004 Rate Sch. with 4 RSVAs'!B86+'5. 2002 Data &amp; Int. Reg. Assets'!B216</f>
        <v>4.780274483210562</v>
      </c>
    </row>
    <row r="87" spans="1:2" ht="12.75">
      <c r="A87" s="124"/>
      <c r="B87" s="14"/>
    </row>
    <row r="88" spans="1:2" ht="12.75">
      <c r="A88" s="124" t="s">
        <v>54</v>
      </c>
      <c r="B88" s="17">
        <f>'2. 2002 Base Rate Schedule'!B88</f>
        <v>23.66874403478591</v>
      </c>
    </row>
    <row r="89" spans="1:2" ht="12.75">
      <c r="A89" s="124"/>
      <c r="B89" s="14"/>
    </row>
    <row r="90" spans="1:2" ht="12.75">
      <c r="A90" s="124"/>
      <c r="B90" s="14"/>
    </row>
    <row r="92" ht="12.75">
      <c r="B92" s="14"/>
    </row>
    <row r="93" ht="18">
      <c r="A93" s="88"/>
    </row>
    <row r="94" ht="12.75">
      <c r="B94" s="14"/>
    </row>
  </sheetData>
  <sheetProtection/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56" r:id="rId1"/>
  <headerFooter alignWithMargins="0">
    <oddFooter>&amp;L&amp;9Haldimand County Hydro Inc.
Page &amp;P of &amp;N&amp;R&amp;"Arial,Bold"&amp;F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9"/>
  <sheetViews>
    <sheetView view="pageBreakPreview" zoomScale="60" zoomScaleNormal="75" zoomScalePageLayoutView="0" workbookViewId="0" topLeftCell="A1">
      <selection activeCell="J36" sqref="J36"/>
    </sheetView>
  </sheetViews>
  <sheetFormatPr defaultColWidth="9.140625" defaultRowHeight="12.75"/>
  <cols>
    <col min="1" max="1" width="56.2812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156</v>
      </c>
    </row>
    <row r="2" ht="18">
      <c r="A2" s="1"/>
    </row>
    <row r="3" spans="1:7" ht="18">
      <c r="A3" s="99" t="s">
        <v>0</v>
      </c>
      <c r="B3" s="100" t="str">
        <f>'2. 2002 Base Rate Schedule'!B3</f>
        <v>HALDIMAND COUNTY HYDRO INC.</v>
      </c>
      <c r="C3" s="96"/>
      <c r="E3" s="99" t="s">
        <v>1</v>
      </c>
      <c r="F3" s="1"/>
      <c r="G3" s="102" t="str">
        <f>'2. 2002 Base Rate Schedule'!F3</f>
        <v>ED-2002-0539</v>
      </c>
    </row>
    <row r="4" spans="1:7" ht="18">
      <c r="A4" s="99" t="s">
        <v>3</v>
      </c>
      <c r="B4" s="101" t="str">
        <f>'2. 2002 Base Rate Schedule'!B4</f>
        <v>JACQUELINE SCOTT, Finance Manager</v>
      </c>
      <c r="C4" s="15"/>
      <c r="E4" s="99" t="s">
        <v>4</v>
      </c>
      <c r="F4" s="1"/>
      <c r="G4" s="101" t="str">
        <f>'2. 2002 Base Rate Schedule'!F4</f>
        <v>905-765-5344</v>
      </c>
    </row>
    <row r="5" spans="1:3" ht="18">
      <c r="A5" s="28" t="s">
        <v>17</v>
      </c>
      <c r="B5" s="101" t="str">
        <f>'2. 2002 Base Rate Schedule'!B5</f>
        <v>jscott@hchydro.ca</v>
      </c>
      <c r="C5" s="15"/>
    </row>
    <row r="6" spans="1:3" ht="18">
      <c r="A6" s="99" t="s">
        <v>2</v>
      </c>
      <c r="B6" s="102" t="str">
        <f>'2. 2002 Base Rate Schedule'!B6</f>
        <v>003a</v>
      </c>
      <c r="C6" s="15"/>
    </row>
    <row r="7" spans="1:3" ht="18">
      <c r="A7" s="28" t="s">
        <v>18</v>
      </c>
      <c r="B7" s="213">
        <f>'2. 2002 Base Rate Schedule'!B7</f>
        <v>38078</v>
      </c>
      <c r="C7" s="15"/>
    </row>
    <row r="8" ht="18">
      <c r="C8" s="15"/>
    </row>
    <row r="9" spans="1:2" ht="14.25">
      <c r="A9" s="111" t="s">
        <v>157</v>
      </c>
      <c r="B9" s="4"/>
    </row>
    <row r="10" ht="14.25">
      <c r="A10" s="111" t="s">
        <v>158</v>
      </c>
    </row>
    <row r="11" ht="12.75" customHeight="1"/>
    <row r="12" ht="14.25">
      <c r="A12" s="111" t="s">
        <v>159</v>
      </c>
    </row>
    <row r="13" spans="2:3" ht="12.75">
      <c r="B13" s="9"/>
      <c r="C13" s="56"/>
    </row>
    <row r="14" spans="1:7" ht="14.25">
      <c r="A14" s="111" t="s">
        <v>234</v>
      </c>
      <c r="B14" s="9"/>
      <c r="C14" s="57"/>
      <c r="F14" s="56"/>
      <c r="G14" s="55">
        <v>1096347.3753910232</v>
      </c>
    </row>
    <row r="15" spans="1:7" ht="14.25">
      <c r="A15" s="111"/>
      <c r="B15" s="9"/>
      <c r="C15" s="57"/>
      <c r="F15" s="56"/>
      <c r="G15" s="178"/>
    </row>
    <row r="16" ht="12.75">
      <c r="C16" s="7"/>
    </row>
    <row r="17" ht="14.25">
      <c r="A17" s="111"/>
    </row>
    <row r="18" ht="14.25">
      <c r="A18" s="111"/>
    </row>
    <row r="20" spans="1:8" ht="38.25">
      <c r="A20" s="47" t="s">
        <v>119</v>
      </c>
      <c r="B20" s="48" t="s">
        <v>19</v>
      </c>
      <c r="C20" s="49" t="s">
        <v>20</v>
      </c>
      <c r="D20" s="49" t="s">
        <v>79</v>
      </c>
      <c r="E20" s="49" t="s">
        <v>21</v>
      </c>
      <c r="F20" s="49" t="s">
        <v>145</v>
      </c>
      <c r="G20" s="50" t="s">
        <v>160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51" t="s">
        <v>23</v>
      </c>
      <c r="B22" s="58" t="s">
        <v>27</v>
      </c>
      <c r="C22" s="45">
        <f>'3. 2002 Data &amp; add 4 RSVAs'!C22</f>
        <v>95868195</v>
      </c>
      <c r="D22" s="179">
        <f>'3. 2002 Data &amp; add 4 RSVAs'!D22</f>
        <v>11814</v>
      </c>
      <c r="E22" s="59">
        <f>'3. 2002 Data &amp; add 4 RSVAs'!E22</f>
        <v>3191917.22</v>
      </c>
      <c r="F22" s="180">
        <f aca="true" t="shared" si="0" ref="F22:F29">E22/E$37</f>
        <v>0.36400568908206526</v>
      </c>
      <c r="G22" s="247">
        <f>G$38*F22</f>
        <v>399076.6818525231</v>
      </c>
      <c r="H22" s="61"/>
    </row>
    <row r="23" spans="1:8" ht="12.75">
      <c r="A23" s="51" t="s">
        <v>57</v>
      </c>
      <c r="B23" s="58" t="s">
        <v>27</v>
      </c>
      <c r="C23" s="45">
        <f>'3. 2002 Data &amp; add 4 RSVAs'!C23</f>
        <v>24950945</v>
      </c>
      <c r="D23" s="179">
        <f>'3. 2002 Data &amp; add 4 RSVAs'!D23</f>
        <v>956</v>
      </c>
      <c r="E23" s="59">
        <f>'3. 2002 Data &amp; add 4 RSVAs'!E23</f>
        <v>587330.61</v>
      </c>
      <c r="F23" s="180">
        <f t="shared" si="0"/>
        <v>0.06697908143496269</v>
      </c>
      <c r="G23" s="247">
        <f aca="true" t="shared" si="1" ref="G23:G35">G$38*F23</f>
        <v>73432.34013732296</v>
      </c>
      <c r="H23" s="61"/>
    </row>
    <row r="24" spans="1:8" ht="12.75">
      <c r="A24" s="51" t="s">
        <v>58</v>
      </c>
      <c r="B24" s="62">
        <f>'3. 2002 Data &amp; add 4 RSVAs'!B24</f>
        <v>115484</v>
      </c>
      <c r="C24" s="45">
        <f>'3. 2002 Data &amp; add 4 RSVAs'!C24</f>
        <v>41169373</v>
      </c>
      <c r="D24" s="179">
        <f>'3. 2002 Data &amp; add 4 RSVAs'!D24</f>
        <v>91</v>
      </c>
      <c r="E24" s="59">
        <f>'3. 2002 Data &amp; add 4 RSVAs'!E24</f>
        <v>565641.8</v>
      </c>
      <c r="F24" s="180">
        <f t="shared" si="0"/>
        <v>0.0645056932844329</v>
      </c>
      <c r="G24" s="247">
        <f t="shared" si="1"/>
        <v>70720.64753016636</v>
      </c>
      <c r="H24" s="61"/>
    </row>
    <row r="25" spans="1:8" ht="12.75">
      <c r="A25" s="51" t="s">
        <v>50</v>
      </c>
      <c r="B25" s="62">
        <f>'3. 2002 Data &amp; add 4 RSVAs'!B25</f>
        <v>48391</v>
      </c>
      <c r="C25" s="45">
        <f>'3. 2002 Data &amp; add 4 RSVAs'!C25</f>
        <v>16755349</v>
      </c>
      <c r="D25" s="179">
        <f>'3. 2002 Data &amp; add 4 RSVAs'!D25</f>
        <v>4</v>
      </c>
      <c r="E25" s="59">
        <f>'3. 2002 Data &amp; add 4 RSVAs'!E25</f>
        <v>49415.28</v>
      </c>
      <c r="F25" s="180">
        <f t="shared" si="0"/>
        <v>0.005635310005809986</v>
      </c>
      <c r="G25" s="247">
        <f t="shared" si="1"/>
        <v>6178.257334384551</v>
      </c>
      <c r="H25" s="63"/>
    </row>
    <row r="26" spans="1:8" ht="12.75">
      <c r="A26" s="235" t="s">
        <v>272</v>
      </c>
      <c r="B26" s="62">
        <f>'3. 2002 Data &amp; add 4 RSVAs'!B26</f>
        <v>0</v>
      </c>
      <c r="C26" s="45">
        <f>'3. 2002 Data &amp; add 4 RSVAs'!C26</f>
        <v>0</v>
      </c>
      <c r="D26" s="179">
        <f>'3. 2002 Data &amp; add 4 RSVAs'!D26</f>
        <v>0</v>
      </c>
      <c r="E26" s="59">
        <f>'3. 2002 Data &amp; add 4 RSVAs'!E26</f>
        <v>0</v>
      </c>
      <c r="F26" s="180">
        <f t="shared" si="0"/>
        <v>0</v>
      </c>
      <c r="G26" s="247">
        <f t="shared" si="1"/>
        <v>0</v>
      </c>
      <c r="H26" s="63"/>
    </row>
    <row r="27" spans="1:8" ht="12.75">
      <c r="A27" s="51" t="s">
        <v>5</v>
      </c>
      <c r="B27" s="62">
        <f>'3. 2002 Data &amp; add 4 RSVAs'!B27</f>
        <v>0</v>
      </c>
      <c r="C27" s="45">
        <f>'3. 2002 Data &amp; add 4 RSVAs'!C27</f>
        <v>0</v>
      </c>
      <c r="D27" s="45">
        <f>'3. 2002 Data &amp; add 4 RSVAs'!D27</f>
        <v>0</v>
      </c>
      <c r="E27" s="59">
        <f>'3. 2002 Data &amp; add 4 RSVAs'!E27</f>
        <v>0</v>
      </c>
      <c r="F27" s="180">
        <f t="shared" si="0"/>
        <v>0</v>
      </c>
      <c r="G27" s="247">
        <f t="shared" si="1"/>
        <v>0</v>
      </c>
      <c r="H27" s="63"/>
    </row>
    <row r="28" spans="1:8" ht="12.75">
      <c r="A28" s="51" t="s">
        <v>26</v>
      </c>
      <c r="B28" s="62">
        <f>'3. 2002 Data &amp; add 4 RSVAs'!B28</f>
        <v>0</v>
      </c>
      <c r="C28" s="45">
        <f>'3. 2002 Data &amp; add 4 RSVAs'!C28</f>
        <v>0</v>
      </c>
      <c r="D28" s="179">
        <f>'3. 2002 Data &amp; add 4 RSVAs'!D28</f>
        <v>0</v>
      </c>
      <c r="E28" s="59">
        <f>'3. 2002 Data &amp; add 4 RSVAs'!E28</f>
        <v>0</v>
      </c>
      <c r="F28" s="180">
        <f t="shared" si="0"/>
        <v>0</v>
      </c>
      <c r="G28" s="247">
        <f t="shared" si="1"/>
        <v>0</v>
      </c>
      <c r="H28" s="63"/>
    </row>
    <row r="29" spans="1:8" ht="12.75">
      <c r="A29" s="51" t="s">
        <v>24</v>
      </c>
      <c r="B29" s="62">
        <f>'3. 2002 Data &amp; add 4 RSVAs'!B29</f>
        <v>1343</v>
      </c>
      <c r="C29" s="45">
        <f>'3. 2002 Data &amp; add 4 RSVAs'!C29</f>
        <v>483480</v>
      </c>
      <c r="D29" s="45">
        <f>'3. 2002 Data &amp; add 4 RSVAs'!D29</f>
        <v>859</v>
      </c>
      <c r="E29" s="59">
        <f>'3. 2002 Data &amp; add 4 RSVAs'!E29</f>
        <v>29128.95</v>
      </c>
      <c r="F29" s="180">
        <f t="shared" si="0"/>
        <v>0.003321860432516801</v>
      </c>
      <c r="G29" s="247">
        <f t="shared" si="1"/>
        <v>3641.912966605084</v>
      </c>
      <c r="H29" s="61"/>
    </row>
    <row r="30" spans="1:8" ht="12.75">
      <c r="A30" s="51" t="s">
        <v>25</v>
      </c>
      <c r="B30" s="62">
        <f>'3. 2002 Data &amp; add 4 RSVAs'!B30</f>
        <v>5838</v>
      </c>
      <c r="C30" s="45">
        <f>'3. 2002 Data &amp; add 4 RSVAs'!C30</f>
        <v>2101680</v>
      </c>
      <c r="D30" s="179">
        <f>'3. 2002 Data &amp; add 4 RSVAs'!D30</f>
        <v>2666</v>
      </c>
      <c r="E30" s="59">
        <f>'3. 2002 Data &amp; add 4 RSVAs'!E30</f>
        <v>44681.65</v>
      </c>
      <c r="F30" s="180">
        <f aca="true" t="shared" si="2" ref="F30:F35">E30/E$37</f>
        <v>0.005095487657281307</v>
      </c>
      <c r="G30" s="247">
        <f t="shared" si="1"/>
        <v>5586.424519397714</v>
      </c>
      <c r="H30" s="61"/>
    </row>
    <row r="31" spans="1:8" ht="12.75">
      <c r="A31" s="235" t="s">
        <v>302</v>
      </c>
      <c r="B31" s="58" t="s">
        <v>27</v>
      </c>
      <c r="C31" s="45">
        <f>'3. 2002 Data &amp; add 4 RSVAs'!C31</f>
        <v>0</v>
      </c>
      <c r="D31" s="179">
        <f>'3. 2002 Data &amp; add 4 RSVAs'!D31</f>
        <v>0</v>
      </c>
      <c r="E31" s="59">
        <f>'3. 2002 Data &amp; add 4 RSVAs'!E31</f>
        <v>0</v>
      </c>
      <c r="F31" s="180">
        <f t="shared" si="2"/>
        <v>0</v>
      </c>
      <c r="G31" s="247">
        <f t="shared" si="1"/>
        <v>0</v>
      </c>
      <c r="H31" s="61"/>
    </row>
    <row r="32" spans="1:8" ht="12.75">
      <c r="A32" s="235" t="s">
        <v>273</v>
      </c>
      <c r="B32" s="58" t="s">
        <v>27</v>
      </c>
      <c r="C32" s="45">
        <f>'3. 2002 Data &amp; add 4 RSVAs'!C32</f>
        <v>81549095</v>
      </c>
      <c r="D32" s="179">
        <f>'3. 2002 Data &amp; add 4 RSVAs'!D32</f>
        <v>5593</v>
      </c>
      <c r="E32" s="59">
        <f>'3. 2002 Data &amp; add 4 RSVAs'!E32</f>
        <v>2423193.24</v>
      </c>
      <c r="F32" s="180">
        <f t="shared" si="2"/>
        <v>0.27634053902726285</v>
      </c>
      <c r="G32" s="247">
        <f t="shared" si="1"/>
        <v>302965.2246766802</v>
      </c>
      <c r="H32" s="61"/>
    </row>
    <row r="33" spans="1:8" ht="12.75">
      <c r="A33" s="235" t="s">
        <v>275</v>
      </c>
      <c r="B33" s="58" t="s">
        <v>27</v>
      </c>
      <c r="C33" s="45">
        <f>'3. 2002 Data &amp; add 4 RSVAs'!C33</f>
        <v>21405058</v>
      </c>
      <c r="D33" s="179">
        <f>'3. 2002 Data &amp; add 4 RSVAs'!D33</f>
        <v>1392</v>
      </c>
      <c r="E33" s="59">
        <f>'3. 2002 Data &amp; add 4 RSVAs'!E33</f>
        <v>674915.07</v>
      </c>
      <c r="F33" s="180">
        <f t="shared" si="2"/>
        <v>0.07696719814282034</v>
      </c>
      <c r="G33" s="247">
        <f t="shared" si="1"/>
        <v>84382.78567508192</v>
      </c>
      <c r="H33" s="61"/>
    </row>
    <row r="34" spans="1:8" ht="12.75">
      <c r="A34" s="235" t="s">
        <v>274</v>
      </c>
      <c r="B34" s="62">
        <f>'3. 2002 Data &amp; add 4 RSVAs'!B34</f>
        <v>190676</v>
      </c>
      <c r="C34" s="45">
        <f>'3. 2002 Data &amp; add 4 RSVAs'!C34</f>
        <v>67813792</v>
      </c>
      <c r="D34" s="179">
        <f>'3. 2002 Data &amp; add 4 RSVAs'!D34</f>
        <v>90</v>
      </c>
      <c r="E34" s="59">
        <f>'3. 2002 Data &amp; add 4 RSVAs'!E34</f>
        <v>1202642.48</v>
      </c>
      <c r="F34" s="180">
        <f t="shared" si="2"/>
        <v>0.13714914093284783</v>
      </c>
      <c r="G34" s="247">
        <f t="shared" si="1"/>
        <v>150363.10069886126</v>
      </c>
      <c r="H34" s="61"/>
    </row>
    <row r="35" spans="1:8" ht="12.75">
      <c r="A35" s="235" t="s">
        <v>276</v>
      </c>
      <c r="B35" s="58" t="s">
        <v>27</v>
      </c>
      <c r="C35" s="45">
        <f>'3. 2002 Data &amp; add 4 RSVAs'!C35</f>
        <v>0</v>
      </c>
      <c r="D35" s="179">
        <f>'3. 2002 Data &amp; add 4 RSVAs'!D35</f>
        <v>0</v>
      </c>
      <c r="E35" s="59">
        <f>'3. 2002 Data &amp; add 4 RSVAs'!E35</f>
        <v>0</v>
      </c>
      <c r="F35" s="180">
        <f t="shared" si="2"/>
        <v>0</v>
      </c>
      <c r="G35" s="247">
        <f t="shared" si="1"/>
        <v>0</v>
      </c>
      <c r="H35" s="64"/>
    </row>
    <row r="36" spans="1:8" ht="12.75">
      <c r="A36" s="51"/>
      <c r="B36" s="65"/>
      <c r="C36" s="66"/>
      <c r="D36" s="67"/>
      <c r="E36" s="65"/>
      <c r="F36" s="65"/>
      <c r="G36" s="60"/>
      <c r="H36" s="57"/>
    </row>
    <row r="37" spans="1:8" ht="12.75">
      <c r="A37" s="51" t="s">
        <v>22</v>
      </c>
      <c r="B37" s="37"/>
      <c r="C37" s="183">
        <f>SUM(C22:C35)</f>
        <v>352096967</v>
      </c>
      <c r="D37" s="183">
        <f>SUM(D22:D35)</f>
        <v>23465</v>
      </c>
      <c r="E37" s="108">
        <f>SUM(E22:E35)</f>
        <v>8768866.3</v>
      </c>
      <c r="F37" s="184">
        <f>SUM(F22:F35)</f>
        <v>1</v>
      </c>
      <c r="G37" s="41">
        <f>SUM(G22:G35)</f>
        <v>1096347.3753910232</v>
      </c>
      <c r="H37" s="57"/>
    </row>
    <row r="38" spans="1:8" ht="12.75">
      <c r="A38" s="36"/>
      <c r="B38" s="37"/>
      <c r="C38" s="37" t="s">
        <v>146</v>
      </c>
      <c r="F38" s="37"/>
      <c r="G38" s="94">
        <f>G14</f>
        <v>1096347.3753910232</v>
      </c>
      <c r="H38" s="68"/>
    </row>
    <row r="39" spans="1:7" ht="12.75">
      <c r="A39" s="42"/>
      <c r="B39" s="43"/>
      <c r="C39" s="43"/>
      <c r="D39" s="43"/>
      <c r="E39" s="43"/>
      <c r="F39" s="43"/>
      <c r="G39" s="44"/>
    </row>
    <row r="41" ht="15.75">
      <c r="A41" s="53" t="s">
        <v>30</v>
      </c>
    </row>
    <row r="42" ht="10.5" customHeight="1">
      <c r="A42" s="28"/>
    </row>
    <row r="43" ht="15">
      <c r="A43" s="32" t="s">
        <v>161</v>
      </c>
    </row>
    <row r="44" ht="9" customHeight="1">
      <c r="A44" s="32"/>
    </row>
    <row r="45" spans="1:4" ht="51.75" customHeight="1">
      <c r="A45" s="32"/>
      <c r="B45" s="25" t="s">
        <v>130</v>
      </c>
      <c r="C45" s="25" t="s">
        <v>131</v>
      </c>
      <c r="D45" s="25" t="s">
        <v>162</v>
      </c>
    </row>
    <row r="46" spans="1:3" ht="15">
      <c r="A46" s="32"/>
      <c r="B46" s="33" t="s">
        <v>28</v>
      </c>
      <c r="C46" s="33" t="s">
        <v>28</v>
      </c>
    </row>
    <row r="47" spans="1:4" ht="15">
      <c r="A47" s="32"/>
      <c r="B47" s="34">
        <v>1</v>
      </c>
      <c r="C47" s="34">
        <f>1-B47</f>
        <v>0</v>
      </c>
      <c r="D47" s="35">
        <f>B47+C47</f>
        <v>1</v>
      </c>
    </row>
    <row r="48" spans="2:4" ht="13.5" customHeight="1">
      <c r="B48" s="25"/>
      <c r="C48" s="25"/>
      <c r="D48" s="25"/>
    </row>
    <row r="49" spans="1:4" ht="12.75">
      <c r="A49" t="s">
        <v>163</v>
      </c>
      <c r="B49" s="57">
        <f>D49*B47</f>
        <v>399076.6818525231</v>
      </c>
      <c r="C49" s="57">
        <f>D49*C47</f>
        <v>0</v>
      </c>
      <c r="D49" s="57">
        <f>G22</f>
        <v>399076.6818525231</v>
      </c>
    </row>
    <row r="50" spans="1:4" ht="12.75">
      <c r="A50" t="s">
        <v>129</v>
      </c>
      <c r="B50" s="57"/>
      <c r="C50" s="57"/>
      <c r="D50" s="57"/>
    </row>
    <row r="51" spans="2:4" ht="12.75">
      <c r="B51" s="57"/>
      <c r="C51" s="57"/>
      <c r="D51" s="57"/>
    </row>
    <row r="52" spans="1:2" ht="12.75">
      <c r="A52" t="s">
        <v>140</v>
      </c>
      <c r="B52" s="12">
        <f>C22</f>
        <v>95868195</v>
      </c>
    </row>
    <row r="54" spans="1:2" ht="12.75">
      <c r="A54" t="s">
        <v>29</v>
      </c>
      <c r="B54" s="69">
        <f>B49/B52</f>
        <v>0.004162764114339725</v>
      </c>
    </row>
    <row r="55" ht="12.75">
      <c r="A55" t="s">
        <v>32</v>
      </c>
    </row>
    <row r="56" ht="12.75">
      <c r="A56" t="s">
        <v>33</v>
      </c>
    </row>
    <row r="59" ht="15.75">
      <c r="A59" s="53" t="s">
        <v>31</v>
      </c>
    </row>
    <row r="60" ht="7.5" customHeight="1">
      <c r="A60" s="53"/>
    </row>
    <row r="61" ht="15">
      <c r="A61" s="32" t="s">
        <v>161</v>
      </c>
    </row>
    <row r="62" ht="10.5" customHeight="1">
      <c r="A62" s="32"/>
    </row>
    <row r="63" spans="1:4" ht="52.5" customHeight="1">
      <c r="A63" s="32"/>
      <c r="B63" s="25" t="s">
        <v>130</v>
      </c>
      <c r="C63" s="25" t="s">
        <v>131</v>
      </c>
      <c r="D63" s="25" t="s">
        <v>162</v>
      </c>
    </row>
    <row r="64" spans="1:3" ht="13.5" customHeight="1">
      <c r="A64" s="32"/>
      <c r="B64" s="33" t="s">
        <v>28</v>
      </c>
      <c r="C64" s="33" t="s">
        <v>28</v>
      </c>
    </row>
    <row r="65" spans="1:4" ht="15">
      <c r="A65" s="32"/>
      <c r="B65" s="34">
        <v>1</v>
      </c>
      <c r="C65" s="34">
        <f>1-B65</f>
        <v>0</v>
      </c>
      <c r="D65" s="35">
        <f>B65+C65</f>
        <v>1</v>
      </c>
    </row>
    <row r="66" spans="2:4" ht="12.75">
      <c r="B66" s="25"/>
      <c r="C66" s="25"/>
      <c r="D66" s="25"/>
    </row>
    <row r="67" spans="1:4" ht="12.75">
      <c r="A67" t="s">
        <v>163</v>
      </c>
      <c r="B67" s="57">
        <f>D67*B65</f>
        <v>73432.34013732296</v>
      </c>
      <c r="C67" s="57">
        <f>D67*C65</f>
        <v>0</v>
      </c>
      <c r="D67" s="57">
        <f>G23</f>
        <v>73432.34013732296</v>
      </c>
    </row>
    <row r="68" spans="1:4" ht="12.75">
      <c r="A68" t="s">
        <v>132</v>
      </c>
      <c r="B68" s="57"/>
      <c r="C68" s="57"/>
      <c r="D68" s="57"/>
    </row>
    <row r="69" spans="2:4" ht="12.75">
      <c r="B69" s="57"/>
      <c r="C69" s="57"/>
      <c r="D69" s="57"/>
    </row>
    <row r="70" spans="1:2" ht="12.75">
      <c r="A70" t="s">
        <v>140</v>
      </c>
      <c r="B70" s="12">
        <f>C23</f>
        <v>24950945</v>
      </c>
    </row>
    <row r="72" spans="1:2" ht="12.75">
      <c r="A72" t="s">
        <v>29</v>
      </c>
      <c r="B72" s="69">
        <f>B67/B70</f>
        <v>0.0029430684944928122</v>
      </c>
    </row>
    <row r="73" ht="12.75">
      <c r="A73" t="s">
        <v>32</v>
      </c>
    </row>
    <row r="74" ht="12.75">
      <c r="A74" t="s">
        <v>33</v>
      </c>
    </row>
    <row r="76" ht="12.75">
      <c r="C76" s="57"/>
    </row>
    <row r="77" ht="15.75">
      <c r="A77" s="53" t="s">
        <v>34</v>
      </c>
    </row>
    <row r="78" ht="9" customHeight="1">
      <c r="A78" s="53"/>
    </row>
    <row r="79" ht="15">
      <c r="A79" s="32" t="s">
        <v>161</v>
      </c>
    </row>
    <row r="80" ht="9" customHeight="1">
      <c r="A80" s="32"/>
    </row>
    <row r="81" spans="1:4" ht="54" customHeight="1">
      <c r="A81" s="32"/>
      <c r="B81" s="25" t="s">
        <v>130</v>
      </c>
      <c r="C81" s="25" t="s">
        <v>131</v>
      </c>
      <c r="D81" s="25" t="s">
        <v>162</v>
      </c>
    </row>
    <row r="82" spans="1:3" ht="15">
      <c r="A82" s="32"/>
      <c r="B82" s="33" t="s">
        <v>28</v>
      </c>
      <c r="C82" s="33" t="s">
        <v>28</v>
      </c>
    </row>
    <row r="83" spans="1:4" ht="15">
      <c r="A83" s="32"/>
      <c r="B83" s="34">
        <v>1</v>
      </c>
      <c r="C83" s="34">
        <f>1-B83</f>
        <v>0</v>
      </c>
      <c r="D83" s="35">
        <f>B83+C83</f>
        <v>1</v>
      </c>
    </row>
    <row r="84" spans="2:4" ht="12.75">
      <c r="B84" s="25"/>
      <c r="C84" s="25"/>
      <c r="D84" s="25"/>
    </row>
    <row r="85" spans="1:4" ht="12.75">
      <c r="A85" t="s">
        <v>163</v>
      </c>
      <c r="B85" s="57">
        <f>D85*B83</f>
        <v>70720.64753016636</v>
      </c>
      <c r="C85" s="57">
        <f>D85*C83</f>
        <v>0</v>
      </c>
      <c r="D85" s="57">
        <f>G24</f>
        <v>70720.64753016636</v>
      </c>
    </row>
    <row r="86" spans="1:4" ht="12.75">
      <c r="A86" t="s">
        <v>133</v>
      </c>
      <c r="B86" s="57"/>
      <c r="C86" s="57"/>
      <c r="D86" s="57"/>
    </row>
    <row r="87" spans="2:4" ht="12.75">
      <c r="B87" s="57"/>
      <c r="C87" s="57"/>
      <c r="D87" s="57"/>
    </row>
    <row r="88" spans="1:2" ht="12.75">
      <c r="A88" t="s">
        <v>139</v>
      </c>
      <c r="B88" s="12">
        <f>B24</f>
        <v>115484</v>
      </c>
    </row>
    <row r="90" spans="1:2" ht="12.75">
      <c r="A90" t="s">
        <v>35</v>
      </c>
      <c r="B90" s="69">
        <f>B85/B88</f>
        <v>0.6123848111441097</v>
      </c>
    </row>
    <row r="91" ht="12.75">
      <c r="A91" t="s">
        <v>40</v>
      </c>
    </row>
    <row r="92" ht="12.75">
      <c r="A92" t="s">
        <v>33</v>
      </c>
    </row>
    <row r="94" spans="2:4" ht="12.75">
      <c r="B94" s="57"/>
      <c r="C94" s="57"/>
      <c r="D94" s="57"/>
    </row>
    <row r="95" ht="15.75">
      <c r="A95" s="53" t="s">
        <v>36</v>
      </c>
    </row>
    <row r="96" ht="9" customHeight="1">
      <c r="A96" s="53"/>
    </row>
    <row r="97" ht="15">
      <c r="A97" s="32" t="s">
        <v>283</v>
      </c>
    </row>
    <row r="98" ht="6" customHeight="1">
      <c r="A98" s="32"/>
    </row>
    <row r="99" spans="1:4" ht="51" customHeight="1">
      <c r="A99" s="32"/>
      <c r="B99" s="25" t="s">
        <v>130</v>
      </c>
      <c r="C99" s="25" t="s">
        <v>131</v>
      </c>
      <c r="D99" s="25" t="s">
        <v>162</v>
      </c>
    </row>
    <row r="100" spans="1:3" ht="15">
      <c r="A100" s="32"/>
      <c r="B100" s="33" t="s">
        <v>28</v>
      </c>
      <c r="C100" s="33" t="s">
        <v>28</v>
      </c>
    </row>
    <row r="101" spans="1:4" ht="15">
      <c r="A101" s="32"/>
      <c r="B101" s="34">
        <v>1</v>
      </c>
      <c r="C101" s="34">
        <f>1-B101</f>
        <v>0</v>
      </c>
      <c r="D101" s="35">
        <f>B101+C101</f>
        <v>1</v>
      </c>
    </row>
    <row r="102" spans="2:4" ht="12.75">
      <c r="B102" s="25"/>
      <c r="C102" s="25"/>
      <c r="D102" s="25"/>
    </row>
    <row r="103" spans="1:4" ht="12.75">
      <c r="A103" t="s">
        <v>163</v>
      </c>
      <c r="B103" s="57">
        <f>D103*B101</f>
        <v>6178.257334384551</v>
      </c>
      <c r="C103" s="57">
        <f>D103*C101</f>
        <v>0</v>
      </c>
      <c r="D103" s="57">
        <f>G25</f>
        <v>6178.257334384551</v>
      </c>
    </row>
    <row r="104" spans="1:4" ht="12.75">
      <c r="A104" t="s">
        <v>136</v>
      </c>
      <c r="B104" s="57"/>
      <c r="C104" s="57"/>
      <c r="D104" s="57"/>
    </row>
    <row r="105" spans="2:4" ht="12.75">
      <c r="B105" s="57"/>
      <c r="C105" s="57"/>
      <c r="D105" s="57"/>
    </row>
    <row r="106" spans="1:2" ht="12.75">
      <c r="A106" t="s">
        <v>139</v>
      </c>
      <c r="B106" s="12">
        <f>B25</f>
        <v>48391</v>
      </c>
    </row>
    <row r="108" spans="1:2" ht="12.75">
      <c r="A108" t="s">
        <v>35</v>
      </c>
      <c r="B108" s="69">
        <f>B103/B106</f>
        <v>0.12767368589995146</v>
      </c>
    </row>
    <row r="109" ht="12.75">
      <c r="A109" t="s">
        <v>40</v>
      </c>
    </row>
    <row r="110" ht="12.75">
      <c r="A110" t="s">
        <v>33</v>
      </c>
    </row>
    <row r="113" ht="15.75">
      <c r="A113" s="53" t="s">
        <v>41</v>
      </c>
    </row>
    <row r="114" ht="6.75" customHeight="1">
      <c r="A114" s="53"/>
    </row>
    <row r="115" ht="15">
      <c r="A115" s="32" t="s">
        <v>161</v>
      </c>
    </row>
    <row r="116" ht="6.75" customHeight="1">
      <c r="A116" s="32"/>
    </row>
    <row r="117" spans="1:4" ht="54" customHeight="1">
      <c r="A117" s="32"/>
      <c r="B117" s="25" t="s">
        <v>130</v>
      </c>
      <c r="C117" s="25" t="s">
        <v>131</v>
      </c>
      <c r="D117" s="25" t="s">
        <v>162</v>
      </c>
    </row>
    <row r="118" spans="1:3" ht="15">
      <c r="A118" s="32"/>
      <c r="B118" s="33" t="s">
        <v>28</v>
      </c>
      <c r="C118" s="33" t="s">
        <v>28</v>
      </c>
    </row>
    <row r="119" spans="1:4" ht="15">
      <c r="A119" s="32"/>
      <c r="B119" s="34">
        <v>1</v>
      </c>
      <c r="C119" s="34">
        <f>1-B119</f>
        <v>0</v>
      </c>
      <c r="D119" s="35">
        <f>B119+C119</f>
        <v>1</v>
      </c>
    </row>
    <row r="120" spans="2:4" ht="12.75">
      <c r="B120" s="25"/>
      <c r="C120" s="25"/>
      <c r="D120" s="25"/>
    </row>
    <row r="121" spans="1:4" ht="12.75">
      <c r="A121" t="s">
        <v>163</v>
      </c>
      <c r="B121" s="57">
        <f>D121*B119</f>
        <v>3641.912966605084</v>
      </c>
      <c r="C121" s="57">
        <f>D121*C119</f>
        <v>0</v>
      </c>
      <c r="D121" s="57">
        <f>G29</f>
        <v>3641.912966605084</v>
      </c>
    </row>
    <row r="122" spans="1:4" ht="12.75">
      <c r="A122" t="s">
        <v>37</v>
      </c>
      <c r="B122" s="57"/>
      <c r="C122" s="57"/>
      <c r="D122" s="57"/>
    </row>
    <row r="123" spans="2:4" ht="12.75">
      <c r="B123" s="57"/>
      <c r="C123" s="57"/>
      <c r="D123" s="57"/>
    </row>
    <row r="124" spans="1:2" ht="12.75">
      <c r="A124" t="s">
        <v>139</v>
      </c>
      <c r="B124" s="12">
        <f>B29</f>
        <v>1343</v>
      </c>
    </row>
    <row r="126" spans="1:2" ht="12.75">
      <c r="A126" t="s">
        <v>35</v>
      </c>
      <c r="B126" s="69">
        <f>B121/B124</f>
        <v>2.7117743608377394</v>
      </c>
    </row>
    <row r="127" ht="12.75">
      <c r="A127" t="s">
        <v>40</v>
      </c>
    </row>
    <row r="128" ht="12.75">
      <c r="A128" t="s">
        <v>33</v>
      </c>
    </row>
    <row r="131" ht="15.75">
      <c r="A131" s="53" t="s">
        <v>39</v>
      </c>
    </row>
    <row r="132" ht="9.75" customHeight="1">
      <c r="A132" s="53"/>
    </row>
    <row r="133" ht="15">
      <c r="A133" s="32" t="s">
        <v>161</v>
      </c>
    </row>
    <row r="134" ht="9" customHeight="1">
      <c r="A134" s="32"/>
    </row>
    <row r="135" spans="1:7" ht="54.75" customHeight="1">
      <c r="A135" s="32"/>
      <c r="B135" s="25" t="s">
        <v>130</v>
      </c>
      <c r="C135" s="25" t="s">
        <v>131</v>
      </c>
      <c r="D135" s="25" t="s">
        <v>162</v>
      </c>
      <c r="G135" s="25"/>
    </row>
    <row r="136" spans="1:3" ht="15">
      <c r="A136" s="32"/>
      <c r="B136" s="33" t="s">
        <v>28</v>
      </c>
      <c r="C136" s="33" t="s">
        <v>28</v>
      </c>
    </row>
    <row r="137" spans="1:4" ht="15">
      <c r="A137" s="32"/>
      <c r="B137" s="34">
        <v>1</v>
      </c>
      <c r="C137" s="34">
        <f>1-B137</f>
        <v>0</v>
      </c>
      <c r="D137" s="35">
        <f>B137+C137</f>
        <v>1</v>
      </c>
    </row>
    <row r="138" spans="2:4" ht="12.75">
      <c r="B138" s="25"/>
      <c r="C138" s="25"/>
      <c r="D138" s="25"/>
    </row>
    <row r="139" spans="1:4" ht="12.75">
      <c r="A139" t="s">
        <v>163</v>
      </c>
      <c r="B139" s="57">
        <f>D139*B137</f>
        <v>5586.424519397714</v>
      </c>
      <c r="C139" s="57">
        <f>D139*C137</f>
        <v>0</v>
      </c>
      <c r="D139" s="57">
        <f>G30</f>
        <v>5586.424519397714</v>
      </c>
    </row>
    <row r="140" spans="1:4" ht="12.75">
      <c r="A140" t="s">
        <v>38</v>
      </c>
      <c r="B140" s="57"/>
      <c r="C140" s="57"/>
      <c r="D140" s="57"/>
    </row>
    <row r="141" spans="2:4" ht="12.75">
      <c r="B141" s="57"/>
      <c r="C141" s="57"/>
      <c r="D141" s="57"/>
    </row>
    <row r="142" spans="1:2" ht="12.75">
      <c r="A142" t="s">
        <v>139</v>
      </c>
      <c r="B142" s="12">
        <f>B30</f>
        <v>5838</v>
      </c>
    </row>
    <row r="144" spans="1:2" ht="12.75">
      <c r="A144" t="s">
        <v>35</v>
      </c>
      <c r="B144" s="69">
        <f>B139/B142</f>
        <v>0.95690724895473</v>
      </c>
    </row>
    <row r="145" ht="12.75">
      <c r="A145" t="s">
        <v>40</v>
      </c>
    </row>
    <row r="146" ht="12.75">
      <c r="A146" t="s">
        <v>33</v>
      </c>
    </row>
    <row r="148" ht="15.75">
      <c r="A148" s="214" t="s">
        <v>302</v>
      </c>
    </row>
    <row r="149" ht="15.75">
      <c r="A149" s="3"/>
    </row>
    <row r="150" ht="15">
      <c r="A150" s="269" t="s">
        <v>134</v>
      </c>
    </row>
    <row r="151" ht="15">
      <c r="A151" s="269"/>
    </row>
    <row r="152" spans="1:4" ht="51">
      <c r="A152" s="269"/>
      <c r="B152" s="25" t="s">
        <v>130</v>
      </c>
      <c r="C152" s="25" t="s">
        <v>131</v>
      </c>
      <c r="D152" s="25" t="s">
        <v>162</v>
      </c>
    </row>
    <row r="153" spans="1:3" ht="15">
      <c r="A153" s="269"/>
      <c r="B153" s="33" t="s">
        <v>28</v>
      </c>
      <c r="C153" s="33" t="s">
        <v>28</v>
      </c>
    </row>
    <row r="154" spans="1:4" ht="15">
      <c r="A154" s="269"/>
      <c r="B154" s="34">
        <v>1</v>
      </c>
      <c r="C154" s="34">
        <f>1-B154</f>
        <v>0</v>
      </c>
      <c r="D154" s="35">
        <f>B154+C154</f>
        <v>1</v>
      </c>
    </row>
    <row r="155" spans="1:4" ht="12.75">
      <c r="A155" s="124"/>
      <c r="B155" s="25"/>
      <c r="C155" s="25"/>
      <c r="D155" s="25"/>
    </row>
    <row r="156" spans="1:4" ht="12.75">
      <c r="A156" s="124" t="s">
        <v>148</v>
      </c>
      <c r="B156" s="57">
        <f>D156*B154</f>
        <v>0</v>
      </c>
      <c r="C156" s="57">
        <f>D156*C154</f>
        <v>0</v>
      </c>
      <c r="D156" s="57">
        <f>G31</f>
        <v>0</v>
      </c>
    </row>
    <row r="157" spans="1:4" ht="12.75">
      <c r="A157" s="124" t="s">
        <v>129</v>
      </c>
      <c r="B157" s="57"/>
      <c r="C157" s="57"/>
      <c r="D157" s="57"/>
    </row>
    <row r="158" spans="1:4" ht="12.75">
      <c r="A158" s="124"/>
      <c r="B158" s="57"/>
      <c r="C158" s="57"/>
      <c r="D158" s="57"/>
    </row>
    <row r="159" spans="1:2" ht="12.75">
      <c r="A159" s="124" t="s">
        <v>140</v>
      </c>
      <c r="B159" s="12">
        <f>C31</f>
        <v>0</v>
      </c>
    </row>
    <row r="160" ht="12.75">
      <c r="A160" s="124"/>
    </row>
    <row r="161" spans="1:2" ht="12.75">
      <c r="A161" s="124" t="s">
        <v>29</v>
      </c>
      <c r="B161" s="69" t="e">
        <f>B156/B159</f>
        <v>#DIV/0!</v>
      </c>
    </row>
    <row r="162" ht="12.75">
      <c r="A162" s="124" t="s">
        <v>32</v>
      </c>
    </row>
    <row r="163" ht="12.75">
      <c r="A163" s="124" t="s">
        <v>33</v>
      </c>
    </row>
    <row r="166" ht="15.75">
      <c r="A166" s="214" t="s">
        <v>282</v>
      </c>
    </row>
    <row r="167" ht="15.75">
      <c r="A167" s="3"/>
    </row>
    <row r="168" ht="15">
      <c r="A168" s="269" t="s">
        <v>134</v>
      </c>
    </row>
    <row r="169" ht="15">
      <c r="A169" s="269"/>
    </row>
    <row r="170" spans="1:4" ht="51">
      <c r="A170" s="269"/>
      <c r="B170" s="25" t="s">
        <v>130</v>
      </c>
      <c r="C170" s="25" t="s">
        <v>131</v>
      </c>
      <c r="D170" s="25" t="s">
        <v>162</v>
      </c>
    </row>
    <row r="171" spans="1:3" ht="15">
      <c r="A171" s="269"/>
      <c r="B171" s="33" t="s">
        <v>28</v>
      </c>
      <c r="C171" s="33" t="s">
        <v>28</v>
      </c>
    </row>
    <row r="172" spans="1:4" ht="15">
      <c r="A172" s="269"/>
      <c r="B172" s="34">
        <v>1</v>
      </c>
      <c r="C172" s="34">
        <f>1-B172</f>
        <v>0</v>
      </c>
      <c r="D172" s="35">
        <f>B172+C172</f>
        <v>1</v>
      </c>
    </row>
    <row r="173" spans="1:4" ht="12.75">
      <c r="A173" s="124"/>
      <c r="B173" s="25"/>
      <c r="C173" s="25"/>
      <c r="D173" s="25"/>
    </row>
    <row r="174" spans="1:4" ht="12.75">
      <c r="A174" s="124" t="s">
        <v>148</v>
      </c>
      <c r="B174" s="57">
        <f>D174*B172</f>
        <v>302965.2246766802</v>
      </c>
      <c r="C174" s="57">
        <f>D174*C172</f>
        <v>0</v>
      </c>
      <c r="D174" s="57">
        <f>G32</f>
        <v>302965.2246766802</v>
      </c>
    </row>
    <row r="175" spans="1:4" ht="12.75">
      <c r="A175" s="124" t="s">
        <v>129</v>
      </c>
      <c r="B175" s="57"/>
      <c r="C175" s="57"/>
      <c r="D175" s="57"/>
    </row>
    <row r="176" spans="1:4" ht="12.75">
      <c r="A176" s="124"/>
      <c r="B176" s="57"/>
      <c r="C176" s="57"/>
      <c r="D176" s="57"/>
    </row>
    <row r="177" spans="1:2" ht="12.75">
      <c r="A177" s="124" t="s">
        <v>140</v>
      </c>
      <c r="B177" s="12">
        <f>C32</f>
        <v>81549095</v>
      </c>
    </row>
    <row r="178" ht="12.75">
      <c r="A178" s="124"/>
    </row>
    <row r="179" spans="1:2" ht="12.75">
      <c r="A179" s="124" t="s">
        <v>29</v>
      </c>
      <c r="B179" s="69">
        <f>B174/B177</f>
        <v>0.0037151267549527093</v>
      </c>
    </row>
    <row r="180" ht="12.75">
      <c r="A180" s="124" t="s">
        <v>32</v>
      </c>
    </row>
    <row r="181" ht="12.75">
      <c r="A181" s="124" t="s">
        <v>33</v>
      </c>
    </row>
    <row r="182" ht="12.75">
      <c r="A182" s="124"/>
    </row>
    <row r="183" ht="12.75">
      <c r="A183" s="124"/>
    </row>
    <row r="184" ht="15.75">
      <c r="A184" s="214" t="s">
        <v>281</v>
      </c>
    </row>
    <row r="185" ht="15.75">
      <c r="A185" s="214"/>
    </row>
    <row r="186" ht="15">
      <c r="A186" s="269" t="s">
        <v>134</v>
      </c>
    </row>
    <row r="187" ht="15">
      <c r="A187" s="269"/>
    </row>
    <row r="188" spans="1:4" ht="51">
      <c r="A188" s="269"/>
      <c r="B188" s="25" t="s">
        <v>130</v>
      </c>
      <c r="C188" s="25" t="s">
        <v>131</v>
      </c>
      <c r="D188" s="25" t="s">
        <v>162</v>
      </c>
    </row>
    <row r="189" spans="1:3" ht="15">
      <c r="A189" s="269"/>
      <c r="B189" s="33" t="s">
        <v>28</v>
      </c>
      <c r="C189" s="33" t="s">
        <v>28</v>
      </c>
    </row>
    <row r="190" spans="1:4" ht="15">
      <c r="A190" s="269"/>
      <c r="B190" s="34">
        <v>1</v>
      </c>
      <c r="C190" s="34">
        <f>1-B190</f>
        <v>0</v>
      </c>
      <c r="D190" s="35">
        <f>B190+C190</f>
        <v>1</v>
      </c>
    </row>
    <row r="191" spans="1:4" ht="12.75">
      <c r="A191" s="124"/>
      <c r="B191" s="25"/>
      <c r="C191" s="25"/>
      <c r="D191" s="25"/>
    </row>
    <row r="192" spans="1:4" ht="12.75">
      <c r="A192" s="124" t="s">
        <v>148</v>
      </c>
      <c r="B192" s="57">
        <f>D192*B190</f>
        <v>84382.78567508192</v>
      </c>
      <c r="C192" s="57">
        <f>D192*C190</f>
        <v>0</v>
      </c>
      <c r="D192" s="57">
        <f>G33</f>
        <v>84382.78567508192</v>
      </c>
    </row>
    <row r="193" spans="1:4" ht="12.75">
      <c r="A193" s="124" t="s">
        <v>132</v>
      </c>
      <c r="B193" s="57"/>
      <c r="C193" s="57"/>
      <c r="D193" s="57"/>
    </row>
    <row r="194" spans="1:4" ht="12.75">
      <c r="A194" s="124"/>
      <c r="B194" s="57"/>
      <c r="C194" s="57"/>
      <c r="D194" s="57"/>
    </row>
    <row r="195" spans="1:2" ht="12.75">
      <c r="A195" s="124" t="s">
        <v>140</v>
      </c>
      <c r="B195" s="12">
        <f>C33</f>
        <v>21405058</v>
      </c>
    </row>
    <row r="196" ht="12.75">
      <c r="A196" s="124"/>
    </row>
    <row r="197" spans="1:2" ht="12.75">
      <c r="A197" s="124" t="s">
        <v>29</v>
      </c>
      <c r="B197" s="69">
        <f>B192/B195</f>
        <v>0.003942189069288293</v>
      </c>
    </row>
    <row r="198" ht="12.75">
      <c r="A198" s="124" t="s">
        <v>32</v>
      </c>
    </row>
    <row r="199" ht="12.75">
      <c r="A199" s="124" t="s">
        <v>33</v>
      </c>
    </row>
    <row r="200" ht="12.75">
      <c r="A200" s="124"/>
    </row>
    <row r="201" spans="1:3" ht="12.75">
      <c r="A201" s="124"/>
      <c r="C201" s="57"/>
    </row>
    <row r="202" ht="15.75">
      <c r="A202" s="214" t="s">
        <v>280</v>
      </c>
    </row>
    <row r="203" ht="15.75">
      <c r="A203" s="214"/>
    </row>
    <row r="204" ht="15">
      <c r="A204" s="269" t="s">
        <v>135</v>
      </c>
    </row>
    <row r="205" ht="15">
      <c r="A205" s="269"/>
    </row>
    <row r="206" spans="1:4" ht="51">
      <c r="A206" s="269"/>
      <c r="B206" s="25" t="s">
        <v>130</v>
      </c>
      <c r="C206" s="25" t="s">
        <v>131</v>
      </c>
      <c r="D206" s="25" t="s">
        <v>162</v>
      </c>
    </row>
    <row r="207" spans="1:3" ht="15">
      <c r="A207" s="269"/>
      <c r="B207" s="33" t="s">
        <v>28</v>
      </c>
      <c r="C207" s="33" t="s">
        <v>28</v>
      </c>
    </row>
    <row r="208" spans="1:4" ht="15">
      <c r="A208" s="269"/>
      <c r="B208" s="34">
        <v>1</v>
      </c>
      <c r="C208" s="34">
        <f>1-B208</f>
        <v>0</v>
      </c>
      <c r="D208" s="35">
        <f>B208+C208</f>
        <v>1</v>
      </c>
    </row>
    <row r="209" spans="1:4" ht="12.75">
      <c r="A209" s="124"/>
      <c r="B209" s="25"/>
      <c r="C209" s="25"/>
      <c r="D209" s="25"/>
    </row>
    <row r="210" spans="1:4" ht="12.75">
      <c r="A210" s="124" t="s">
        <v>148</v>
      </c>
      <c r="B210" s="57">
        <f>D210*B208</f>
        <v>150363.10069886126</v>
      </c>
      <c r="C210" s="57">
        <f>D210*C208</f>
        <v>0</v>
      </c>
      <c r="D210" s="57">
        <f>G34</f>
        <v>150363.10069886126</v>
      </c>
    </row>
    <row r="211" spans="1:4" ht="12.75">
      <c r="A211" s="124" t="s">
        <v>133</v>
      </c>
      <c r="B211" s="57"/>
      <c r="C211" s="57"/>
      <c r="D211" s="57"/>
    </row>
    <row r="212" spans="1:4" ht="12.75">
      <c r="A212" s="124"/>
      <c r="B212" s="57"/>
      <c r="C212" s="57"/>
      <c r="D212" s="57"/>
    </row>
    <row r="213" spans="1:2" ht="12.75">
      <c r="A213" s="124" t="s">
        <v>139</v>
      </c>
      <c r="B213" s="12">
        <f>B34</f>
        <v>190676</v>
      </c>
    </row>
    <row r="214" ht="12.75">
      <c r="A214" s="124"/>
    </row>
    <row r="215" spans="1:2" ht="12.75">
      <c r="A215" s="124" t="s">
        <v>35</v>
      </c>
      <c r="B215" s="69">
        <f>B210/B213</f>
        <v>0.7885790592358832</v>
      </c>
    </row>
    <row r="216" ht="12.75">
      <c r="A216" s="124" t="s">
        <v>40</v>
      </c>
    </row>
    <row r="217" ht="12.75">
      <c r="A217" s="124" t="s">
        <v>33</v>
      </c>
    </row>
    <row r="218" ht="12.75">
      <c r="A218" s="124"/>
    </row>
    <row r="219" spans="1:4" ht="12.75">
      <c r="A219" s="124"/>
      <c r="B219" s="57"/>
      <c r="C219" s="57"/>
      <c r="D219" s="57"/>
    </row>
  </sheetData>
  <sheetProtection/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71" r:id="rId1"/>
  <headerFooter alignWithMargins="0">
    <oddFooter>&amp;L&amp;9Haldimand County Hydro Inc.
Page &amp;P of &amp;N&amp;R&amp;"Arial,Bold"&amp;F
&amp;A</oddFooter>
  </headerFooter>
  <rowBreaks count="3" manualBreakCount="3">
    <brk id="58" max="6" man="1"/>
    <brk id="112" max="6" man="1"/>
    <brk id="16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="60" zoomScaleNormal="75" zoomScalePageLayoutView="0" workbookViewId="0" topLeftCell="A31">
      <selection activeCell="J36" sqref="J3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172</v>
      </c>
    </row>
    <row r="3" spans="1:6" ht="18">
      <c r="A3" s="99" t="s">
        <v>0</v>
      </c>
      <c r="B3" s="100" t="str">
        <f>'2. 2002 Base Rate Schedule'!B3</f>
        <v>HALDIMAND COUNTY HYDRO INC.</v>
      </c>
      <c r="C3" s="96"/>
      <c r="E3" s="99" t="s">
        <v>1</v>
      </c>
      <c r="F3" s="95" t="str">
        <f>'2. 2002 Base Rate Schedule'!F3</f>
        <v>ED-2002-0539</v>
      </c>
    </row>
    <row r="4" spans="1:6" ht="18">
      <c r="A4" s="99" t="s">
        <v>3</v>
      </c>
      <c r="B4" s="95" t="str">
        <f>'2. 2002 Base Rate Schedule'!B4</f>
        <v>JACQUELINE SCOTT, Finance Manager</v>
      </c>
      <c r="C4" s="15"/>
      <c r="E4" s="99" t="s">
        <v>4</v>
      </c>
      <c r="F4" s="95" t="str">
        <f>'2. 2002 Base Rate Schedule'!F4</f>
        <v>905-765-5344</v>
      </c>
    </row>
    <row r="5" spans="1:3" ht="18">
      <c r="A5" s="28" t="s">
        <v>17</v>
      </c>
      <c r="B5" s="95" t="str">
        <f>'2. 2002 Base Rate Schedule'!B5</f>
        <v>jscott@hchydro.ca</v>
      </c>
      <c r="C5" s="15"/>
    </row>
    <row r="6" spans="1:3" ht="18">
      <c r="A6" s="99" t="s">
        <v>2</v>
      </c>
      <c r="B6" s="97" t="str">
        <f>'2. 2002 Base Rate Schedule'!B6</f>
        <v>003a</v>
      </c>
      <c r="C6" s="15"/>
    </row>
    <row r="7" spans="1:3" ht="18">
      <c r="A7" s="28" t="s">
        <v>18</v>
      </c>
      <c r="B7" s="98">
        <f>'2. 2002 Base Rate Schedule'!B7</f>
        <v>38078</v>
      </c>
      <c r="C7" s="15"/>
    </row>
    <row r="8" spans="1:3" ht="18">
      <c r="A8" s="28"/>
      <c r="B8" s="124"/>
      <c r="C8" s="15"/>
    </row>
    <row r="9" spans="1:3" ht="18">
      <c r="A9" s="28"/>
      <c r="B9" s="124"/>
      <c r="C9" s="15"/>
    </row>
    <row r="10" ht="18">
      <c r="C10" s="15"/>
    </row>
    <row r="11" spans="1:2" ht="14.25">
      <c r="A11" s="111" t="s">
        <v>173</v>
      </c>
      <c r="B11" s="4"/>
    </row>
    <row r="12" ht="14.25">
      <c r="A12" s="111"/>
    </row>
    <row r="14" spans="1:7" ht="18">
      <c r="A14" s="8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'6. 2004 Rate Sch. with Interims'!B16+'7. 2002 Data &amp; 2004 PILs'!B54</f>
        <v>0.020845550961088595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54</v>
      </c>
      <c r="B18" s="17">
        <f>'2. 2002 Base Rate Schedule'!B18</f>
        <v>9.23754180172968</v>
      </c>
      <c r="C18" s="14"/>
      <c r="D18" s="17"/>
      <c r="E18" s="14"/>
      <c r="F18" s="20"/>
      <c r="G18" s="70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88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'6. 2004 Rate Sch. with Interims'!B23+'7. 2002 Data &amp; 2004 PILs'!B54</f>
        <v>0.006705483665138383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54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88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'6. 2004 Rate Sch. with Interims'!B30+'7. 2002 Data &amp; 2004 PILs'!B72</f>
        <v>0.01829877721007019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54</v>
      </c>
      <c r="B32" s="17">
        <f>'2. 2002 Base Rate Schedule'!B32</f>
        <v>12.502809309850095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88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'6. 2004 Rate Sch. with Interims'!B37+'7. 2002 Data &amp; 2004 PILs'!B90</f>
        <v>5.405215644914549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54</v>
      </c>
      <c r="B39" s="17">
        <f>'2. 2002 Base Rate Schedule'!B39</f>
        <v>23.75935648537603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88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>
        <f>'6. 2004 Rate Sch. with Interims'!B44+'7. 2002 Data &amp; 2004 PILs'!B108</f>
        <v>1.6488958058720475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54</v>
      </c>
      <c r="B46" s="17">
        <f>'2. 2002 Base Rate Schedule'!B46</f>
        <v>8.726114726314117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88" t="s">
        <v>14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>
        <f>'6. 2004 Rate Sch. with Interims'!B51+'7. 2002 Data &amp; 2004 PILs'!B126</f>
        <v>5.227288760044577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56</v>
      </c>
      <c r="B53" s="17">
        <f>'2. 2002 Base Rate Schedule'!B53</f>
        <v>1.1944014421491889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88" t="s">
        <v>15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>
        <f>'6. 2004 Rate Sch. with Interims'!B58+'7. 2002 Data &amp; 2004 PILs'!B144</f>
        <v>3.466604325832492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56</v>
      </c>
      <c r="B60" s="17">
        <f>'2. 2002 Base Rate Schedule'!B60</f>
        <v>1.041114785353905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2:7" ht="12.75">
      <c r="B62" s="90"/>
      <c r="C62" s="90"/>
      <c r="D62" s="17"/>
      <c r="E62" s="14"/>
      <c r="F62" s="14"/>
      <c r="G62" s="14"/>
    </row>
    <row r="63" spans="1:7" ht="18">
      <c r="A63" s="126" t="s">
        <v>302</v>
      </c>
      <c r="B63" s="16"/>
      <c r="C63" s="90"/>
      <c r="D63" s="17"/>
      <c r="E63" s="14"/>
      <c r="F63" s="14"/>
      <c r="G63" s="14"/>
    </row>
    <row r="64" spans="1:7" ht="12.75">
      <c r="A64" s="124"/>
      <c r="B64" s="14"/>
      <c r="C64" s="90"/>
      <c r="E64" s="14"/>
      <c r="F64" s="14"/>
      <c r="G64" s="14"/>
    </row>
    <row r="65" spans="1:7" ht="12.75">
      <c r="A65" s="124" t="s">
        <v>7</v>
      </c>
      <c r="B65" s="270" t="e">
        <f>'6. 2004 Rate Sch. with Interims'!B65+'7. 2002 Data &amp; 2004 PILs'!B161</f>
        <v>#DIV/0!</v>
      </c>
      <c r="C65" s="14"/>
      <c r="D65" s="17"/>
      <c r="E65" s="14"/>
      <c r="F65" s="14"/>
      <c r="G65" s="14"/>
    </row>
    <row r="66" spans="1:5" ht="12.75">
      <c r="A66" s="124"/>
      <c r="B66" s="14"/>
      <c r="E66" s="14"/>
    </row>
    <row r="67" spans="1:5" ht="12.75">
      <c r="A67" s="124" t="s">
        <v>54</v>
      </c>
      <c r="B67" s="17">
        <f>'2. 2002 Base Rate Schedule'!B67</f>
        <v>12.502809309850095</v>
      </c>
      <c r="E67" s="14"/>
    </row>
    <row r="68" spans="1:5" ht="12.75">
      <c r="A68" s="124"/>
      <c r="E68" s="14"/>
    </row>
    <row r="69" spans="1:5" ht="12.75">
      <c r="A69" s="124"/>
      <c r="E69" s="14"/>
    </row>
    <row r="70" spans="1:5" ht="18">
      <c r="A70" s="126" t="s">
        <v>277</v>
      </c>
      <c r="B70" s="16"/>
      <c r="E70" s="14"/>
    </row>
    <row r="71" spans="1:5" ht="12.75">
      <c r="A71" s="124"/>
      <c r="B71" s="14"/>
      <c r="E71" s="14"/>
    </row>
    <row r="72" spans="1:5" ht="12.75">
      <c r="A72" s="124" t="s">
        <v>7</v>
      </c>
      <c r="B72" s="270">
        <f>'6. 2004 Rate Sch. with Interims'!B72+'7. 2002 Data &amp; 2004 PILs'!B179</f>
        <v>0.021490020414904863</v>
      </c>
      <c r="E72" s="14"/>
    </row>
    <row r="73" spans="1:5" ht="12.75">
      <c r="A73" s="124"/>
      <c r="B73" s="14"/>
      <c r="E73" s="14"/>
    </row>
    <row r="74" spans="1:5" ht="12.75">
      <c r="A74" s="124" t="s">
        <v>54</v>
      </c>
      <c r="B74" s="17">
        <f>'2. 2002 Base Rate Schedule'!B74</f>
        <v>10.60778022166637</v>
      </c>
      <c r="E74" s="14"/>
    </row>
    <row r="75" spans="1:5" ht="12.75">
      <c r="A75" s="124"/>
      <c r="B75" s="17"/>
      <c r="E75" s="14"/>
    </row>
    <row r="76" spans="1:5" ht="12.75">
      <c r="A76" s="124"/>
      <c r="B76" s="14"/>
      <c r="E76" s="14"/>
    </row>
    <row r="77" spans="1:5" ht="18">
      <c r="A77" s="126" t="s">
        <v>278</v>
      </c>
      <c r="B77" s="16"/>
      <c r="E77" s="14"/>
    </row>
    <row r="78" spans="1:5" ht="12.75">
      <c r="A78" s="124"/>
      <c r="B78" s="14"/>
      <c r="E78" s="14"/>
    </row>
    <row r="79" spans="1:5" ht="12.75">
      <c r="A79" s="124" t="s">
        <v>7</v>
      </c>
      <c r="B79" s="270">
        <f>'6. 2004 Rate Sch. with Interims'!B79+'7. 2002 Data &amp; 2004 PILs'!B197</f>
        <v>0.01842991735827327</v>
      </c>
      <c r="E79" s="14"/>
    </row>
    <row r="80" spans="1:5" ht="12.75">
      <c r="A80" s="124"/>
      <c r="B80" s="14"/>
      <c r="E80" s="14"/>
    </row>
    <row r="81" spans="1:5" ht="12.75">
      <c r="A81" s="124" t="s">
        <v>54</v>
      </c>
      <c r="B81" s="17">
        <f>'2. 2002 Base Rate Schedule'!B81</f>
        <v>12.841843550117055</v>
      </c>
      <c r="E81" s="14"/>
    </row>
    <row r="82" spans="1:5" ht="12.75">
      <c r="A82" s="124"/>
      <c r="B82" s="14"/>
      <c r="E82" s="14"/>
    </row>
    <row r="83" spans="1:5" ht="12.75">
      <c r="A83" s="124"/>
      <c r="B83" s="14"/>
      <c r="E83" s="14"/>
    </row>
    <row r="84" spans="1:5" ht="18">
      <c r="A84" s="126" t="s">
        <v>279</v>
      </c>
      <c r="B84" s="16"/>
      <c r="E84" s="14"/>
    </row>
    <row r="85" spans="1:5" ht="12.75">
      <c r="A85" s="124"/>
      <c r="B85" s="14"/>
      <c r="E85" s="14"/>
    </row>
    <row r="86" spans="1:5" ht="12.75">
      <c r="A86" s="124" t="s">
        <v>11</v>
      </c>
      <c r="B86" s="270">
        <f>'6. 2004 Rate Sch. with Interims'!B86+'7. 2002 Data &amp; 2004 PILs'!B215</f>
        <v>5.568853542446445</v>
      </c>
      <c r="E86" s="14"/>
    </row>
    <row r="87" spans="1:5" ht="12.75">
      <c r="A87" s="124"/>
      <c r="B87" s="14"/>
      <c r="E87" s="14"/>
    </row>
    <row r="88" spans="1:5" ht="12.75">
      <c r="A88" s="124" t="s">
        <v>54</v>
      </c>
      <c r="B88" s="17">
        <f>'2. 2002 Base Rate Schedule'!B88</f>
        <v>23.66874403478591</v>
      </c>
      <c r="E88" s="14"/>
    </row>
    <row r="89" spans="1:5" ht="12.75">
      <c r="A89" s="124"/>
      <c r="E89" s="14"/>
    </row>
    <row r="90" spans="1:5" ht="12.75">
      <c r="A90" s="124"/>
      <c r="E90" s="14"/>
    </row>
    <row r="91" ht="12.75">
      <c r="E91" s="14"/>
    </row>
    <row r="92" ht="12.75">
      <c r="E92" s="14"/>
    </row>
  </sheetData>
  <sheetProtection/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56" r:id="rId1"/>
  <headerFooter alignWithMargins="0">
    <oddFooter>&amp;L&amp;9Haldimand County Hydro Inc.
Page &amp;P of &amp;N&amp;R&amp;"Arial,Bold"&amp;F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52"/>
  <sheetViews>
    <sheetView view="pageBreakPreview" zoomScale="60" zoomScaleNormal="75" zoomScalePageLayoutView="0" workbookViewId="0" topLeftCell="A1">
      <selection activeCell="J36" sqref="J36"/>
    </sheetView>
  </sheetViews>
  <sheetFormatPr defaultColWidth="9.140625" defaultRowHeight="12.75"/>
  <cols>
    <col min="1" max="1" width="56.2812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8.421875" style="0" customWidth="1"/>
    <col min="7" max="7" width="14.7109375" style="0" customWidth="1"/>
    <col min="8" max="8" width="15.28125" style="0" customWidth="1"/>
  </cols>
  <sheetData>
    <row r="1" ht="18">
      <c r="A1" s="15" t="s">
        <v>247</v>
      </c>
    </row>
    <row r="2" ht="18">
      <c r="A2" s="1"/>
    </row>
    <row r="3" spans="1:7" ht="18">
      <c r="A3" s="99" t="s">
        <v>0</v>
      </c>
      <c r="B3" s="100" t="str">
        <f>'2. 2002 Base Rate Schedule'!B3</f>
        <v>HALDIMAND COUNTY HYDRO INC.</v>
      </c>
      <c r="C3" s="96"/>
      <c r="E3" s="99" t="s">
        <v>1</v>
      </c>
      <c r="F3" s="1"/>
      <c r="G3" s="102" t="str">
        <f>'2. 2002 Base Rate Schedule'!F3</f>
        <v>ED-2002-0539</v>
      </c>
    </row>
    <row r="4" spans="1:7" ht="18">
      <c r="A4" s="99" t="s">
        <v>3</v>
      </c>
      <c r="B4" s="101" t="str">
        <f>'2. 2002 Base Rate Schedule'!B4</f>
        <v>JACQUELINE SCOTT, Finance Manager</v>
      </c>
      <c r="C4" s="15"/>
      <c r="E4" s="99" t="s">
        <v>4</v>
      </c>
      <c r="F4" s="1"/>
      <c r="G4" s="101" t="str">
        <f>'2. 2002 Base Rate Schedule'!F4</f>
        <v>905-765-5344</v>
      </c>
    </row>
    <row r="5" spans="1:3" ht="18">
      <c r="A5" s="28" t="s">
        <v>17</v>
      </c>
      <c r="B5" s="101" t="str">
        <f>'2. 2002 Base Rate Schedule'!B5</f>
        <v>jscott@hchydro.ca</v>
      </c>
      <c r="C5" s="15"/>
    </row>
    <row r="6" spans="1:3" ht="18">
      <c r="A6" s="99" t="s">
        <v>2</v>
      </c>
      <c r="B6" s="102" t="str">
        <f>'2. 2002 Base Rate Schedule'!B6</f>
        <v>003a</v>
      </c>
      <c r="C6" s="15"/>
    </row>
    <row r="7" spans="1:3" ht="18">
      <c r="A7" s="28" t="s">
        <v>18</v>
      </c>
      <c r="B7" s="213">
        <f>'2. 2002 Base Rate Schedule'!B7</f>
        <v>38078</v>
      </c>
      <c r="C7" s="15"/>
    </row>
    <row r="8" ht="18">
      <c r="C8" s="15"/>
    </row>
    <row r="9" ht="15">
      <c r="A9" s="32" t="s">
        <v>248</v>
      </c>
    </row>
    <row r="10" spans="1:5" ht="15">
      <c r="A10" s="32" t="s">
        <v>249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270</v>
      </c>
      <c r="B12" s="32"/>
      <c r="C12" s="32"/>
      <c r="D12" s="32"/>
      <c r="E12" s="32"/>
    </row>
    <row r="13" spans="2:3" ht="12.75">
      <c r="B13" s="9"/>
      <c r="C13" s="56"/>
    </row>
    <row r="14" spans="1:7" ht="14.25">
      <c r="A14" s="111"/>
      <c r="B14" s="9"/>
      <c r="C14" s="57"/>
      <c r="F14" s="56"/>
      <c r="G14" s="56"/>
    </row>
    <row r="15" spans="1:7" ht="14.25">
      <c r="A15" s="111"/>
      <c r="B15" s="9"/>
      <c r="C15" s="57"/>
      <c r="F15" s="56"/>
      <c r="G15" s="178"/>
    </row>
    <row r="16" ht="12.75">
      <c r="C16" s="7"/>
    </row>
    <row r="17" ht="14.25">
      <c r="A17" s="111"/>
    </row>
    <row r="18" ht="14.25">
      <c r="A18" s="111"/>
    </row>
    <row r="20" spans="1:8" ht="38.25">
      <c r="A20" s="47" t="s">
        <v>119</v>
      </c>
      <c r="B20" s="48" t="s">
        <v>19</v>
      </c>
      <c r="C20" s="49" t="s">
        <v>20</v>
      </c>
      <c r="D20" s="49" t="s">
        <v>79</v>
      </c>
      <c r="E20" s="231" t="s">
        <v>254</v>
      </c>
      <c r="F20" s="218"/>
      <c r="G20" s="218"/>
      <c r="H20" s="26"/>
    </row>
    <row r="21" spans="1:7" ht="12.75">
      <c r="A21" s="36"/>
      <c r="B21" s="37"/>
      <c r="C21" s="38"/>
      <c r="D21" s="38"/>
      <c r="E21" s="222"/>
      <c r="F21" s="37"/>
      <c r="G21" s="37"/>
    </row>
    <row r="22" spans="1:8" ht="12.75">
      <c r="A22" s="51" t="s">
        <v>23</v>
      </c>
      <c r="B22" s="58" t="s">
        <v>27</v>
      </c>
      <c r="C22" s="45">
        <f>'3. 2002 Data &amp; add 4 RSVAs'!C22</f>
        <v>95868195</v>
      </c>
      <c r="D22" s="179">
        <f>'3. 2002 Data &amp; add 4 RSVAs'!D22</f>
        <v>11814</v>
      </c>
      <c r="E22" s="223">
        <v>11.66</v>
      </c>
      <c r="F22" s="180"/>
      <c r="G22" s="65"/>
      <c r="H22" s="61"/>
    </row>
    <row r="23" spans="1:8" ht="12.75">
      <c r="A23" s="51" t="s">
        <v>57</v>
      </c>
      <c r="B23" s="58" t="s">
        <v>27</v>
      </c>
      <c r="C23" s="45">
        <f>'3. 2002 Data &amp; add 4 RSVAs'!C23</f>
        <v>24950945</v>
      </c>
      <c r="D23" s="179">
        <f>'3. 2002 Data &amp; add 4 RSVAs'!D23</f>
        <v>956</v>
      </c>
      <c r="E23" s="223">
        <v>15.79</v>
      </c>
      <c r="F23" s="180"/>
      <c r="G23" s="65"/>
      <c r="H23" s="61"/>
    </row>
    <row r="24" spans="1:8" ht="12.75">
      <c r="A24" s="51" t="s">
        <v>58</v>
      </c>
      <c r="B24" s="62">
        <f>'3. 2002 Data &amp; add 4 RSVAs'!B24</f>
        <v>115484</v>
      </c>
      <c r="C24" s="45">
        <f>'3. 2002 Data &amp; add 4 RSVAs'!C24</f>
        <v>41169373</v>
      </c>
      <c r="D24" s="179">
        <f>'3. 2002 Data &amp; add 4 RSVAs'!D24</f>
        <v>91</v>
      </c>
      <c r="E24" s="223">
        <v>29.5</v>
      </c>
      <c r="F24" s="180"/>
      <c r="G24" s="65"/>
      <c r="H24" s="61"/>
    </row>
    <row r="25" spans="1:8" ht="12.75">
      <c r="A25" s="51" t="s">
        <v>50</v>
      </c>
      <c r="B25" s="62">
        <f>'3. 2002 Data &amp; add 4 RSVAs'!B25</f>
        <v>48391</v>
      </c>
      <c r="C25" s="45">
        <f>'3. 2002 Data &amp; add 4 RSVAs'!C25</f>
        <v>16755349</v>
      </c>
      <c r="D25" s="179">
        <f>'3. 2002 Data &amp; add 4 RSVAs'!D25</f>
        <v>4</v>
      </c>
      <c r="E25" s="223">
        <v>9.24</v>
      </c>
      <c r="F25" s="180"/>
      <c r="G25" s="65"/>
      <c r="H25" s="63"/>
    </row>
    <row r="26" spans="1:8" ht="12.75">
      <c r="A26" s="234" t="s">
        <v>272</v>
      </c>
      <c r="B26" s="62">
        <f>'3. 2002 Data &amp; add 4 RSVAs'!B26</f>
        <v>0</v>
      </c>
      <c r="C26" s="45">
        <f>'3. 2002 Data &amp; add 4 RSVAs'!C26</f>
        <v>0</v>
      </c>
      <c r="D26" s="179">
        <f>'3. 2002 Data &amp; add 4 RSVAs'!D26</f>
        <v>0</v>
      </c>
      <c r="E26" s="223">
        <v>0</v>
      </c>
      <c r="F26" s="180"/>
      <c r="G26" s="65"/>
      <c r="H26" s="63"/>
    </row>
    <row r="27" spans="1:8" ht="12.75">
      <c r="A27" s="51" t="s">
        <v>5</v>
      </c>
      <c r="B27" s="62">
        <f>'3. 2002 Data &amp; add 4 RSVAs'!B27</f>
        <v>0</v>
      </c>
      <c r="C27" s="45">
        <f>'3. 2002 Data &amp; add 4 RSVAs'!C27</f>
        <v>0</v>
      </c>
      <c r="D27" s="179">
        <f>'3. 2002 Data &amp; add 4 RSVAs'!D27</f>
        <v>0</v>
      </c>
      <c r="E27" s="223">
        <v>0</v>
      </c>
      <c r="F27" s="180"/>
      <c r="G27" s="65"/>
      <c r="H27" s="63"/>
    </row>
    <row r="28" spans="1:8" ht="12.75">
      <c r="A28" s="51" t="s">
        <v>26</v>
      </c>
      <c r="B28" s="62">
        <f>'3. 2002 Data &amp; add 4 RSVAs'!B28</f>
        <v>0</v>
      </c>
      <c r="C28" s="45">
        <f>'3. 2002 Data &amp; add 4 RSVAs'!C28</f>
        <v>0</v>
      </c>
      <c r="D28" s="179">
        <f>'3. 2002 Data &amp; add 4 RSVAs'!D28</f>
        <v>0</v>
      </c>
      <c r="E28" s="223">
        <v>0</v>
      </c>
      <c r="F28" s="180"/>
      <c r="G28" s="65"/>
      <c r="H28" s="63"/>
    </row>
    <row r="29" spans="1:8" ht="13.5" customHeight="1">
      <c r="A29" s="51" t="s">
        <v>24</v>
      </c>
      <c r="B29" s="62">
        <f>'3. 2002 Data &amp; add 4 RSVAs'!B29</f>
        <v>1343</v>
      </c>
      <c r="C29" s="45">
        <f>'3. 2002 Data &amp; add 4 RSVAs'!C29</f>
        <v>483480</v>
      </c>
      <c r="D29" s="179">
        <f>'3. 2002 Data &amp; add 4 RSVAs'!D29</f>
        <v>859</v>
      </c>
      <c r="E29" s="223">
        <v>1.64</v>
      </c>
      <c r="F29" s="180"/>
      <c r="G29" s="65"/>
      <c r="H29" s="61"/>
    </row>
    <row r="30" spans="1:8" ht="13.5" customHeight="1">
      <c r="A30" s="51" t="s">
        <v>25</v>
      </c>
      <c r="B30" s="62">
        <f>'3. 2002 Data &amp; add 4 RSVAs'!B30</f>
        <v>5838</v>
      </c>
      <c r="C30" s="45">
        <f>'3. 2002 Data &amp; add 4 RSVAs'!C30</f>
        <v>2101680</v>
      </c>
      <c r="D30" s="179">
        <f>'3. 2002 Data &amp; add 4 RSVAs'!D30</f>
        <v>2666</v>
      </c>
      <c r="E30" s="223">
        <v>1.18</v>
      </c>
      <c r="F30" s="180"/>
      <c r="G30" s="65"/>
      <c r="H30" s="61"/>
    </row>
    <row r="31" spans="1:8" ht="13.5" customHeight="1">
      <c r="A31" s="234" t="s">
        <v>302</v>
      </c>
      <c r="B31" s="58" t="s">
        <v>27</v>
      </c>
      <c r="C31" s="45">
        <f>'3. 2002 Data &amp; add 4 RSVAs'!C31</f>
        <v>0</v>
      </c>
      <c r="D31" s="179">
        <f>'3. 2002 Data &amp; add 4 RSVAs'!D31</f>
        <v>0</v>
      </c>
      <c r="E31" s="223">
        <v>15.79</v>
      </c>
      <c r="F31" s="180"/>
      <c r="G31" s="65"/>
      <c r="H31" s="61"/>
    </row>
    <row r="32" spans="1:8" ht="13.5" customHeight="1">
      <c r="A32" s="234" t="s">
        <v>273</v>
      </c>
      <c r="B32" s="58" t="s">
        <v>27</v>
      </c>
      <c r="C32" s="45">
        <f>'3. 2002 Data &amp; add 4 RSVAs'!C32</f>
        <v>81549095</v>
      </c>
      <c r="D32" s="179">
        <f>'3. 2002 Data &amp; add 4 RSVAs'!D32</f>
        <v>5593</v>
      </c>
      <c r="E32" s="223">
        <v>13.31</v>
      </c>
      <c r="F32" s="180"/>
      <c r="G32" s="65"/>
      <c r="H32" s="61"/>
    </row>
    <row r="33" spans="1:8" ht="13.5" customHeight="1">
      <c r="A33" s="234" t="s">
        <v>275</v>
      </c>
      <c r="B33" s="58" t="s">
        <v>27</v>
      </c>
      <c r="C33" s="45">
        <f>'3. 2002 Data &amp; add 4 RSVAs'!C33</f>
        <v>21405058</v>
      </c>
      <c r="D33" s="179">
        <f>'3. 2002 Data &amp; add 4 RSVAs'!D33</f>
        <v>1392</v>
      </c>
      <c r="E33" s="223">
        <v>17.02</v>
      </c>
      <c r="F33" s="180"/>
      <c r="G33" s="65"/>
      <c r="H33" s="61"/>
    </row>
    <row r="34" spans="1:8" ht="13.5" customHeight="1">
      <c r="A34" s="234" t="s">
        <v>274</v>
      </c>
      <c r="B34" s="62">
        <f>'3. 2002 Data &amp; add 4 RSVAs'!B34</f>
        <v>190676</v>
      </c>
      <c r="C34" s="45">
        <f>'3. 2002 Data &amp; add 4 RSVAs'!C34</f>
        <v>67813792</v>
      </c>
      <c r="D34" s="179">
        <f>'3. 2002 Data &amp; add 4 RSVAs'!D34</f>
        <v>90</v>
      </c>
      <c r="E34" s="223">
        <v>29.99</v>
      </c>
      <c r="F34" s="180"/>
      <c r="G34" s="65"/>
      <c r="H34" s="61"/>
    </row>
    <row r="35" spans="1:8" ht="13.5" customHeight="1">
      <c r="A35" s="234" t="s">
        <v>276</v>
      </c>
      <c r="B35" s="242" t="s">
        <v>27</v>
      </c>
      <c r="C35" s="173">
        <f>'3. 2002 Data &amp; add 4 RSVAs'!C35</f>
        <v>0</v>
      </c>
      <c r="D35" s="181">
        <f>'3. 2002 Data &amp; add 4 RSVAs'!D35</f>
        <v>0</v>
      </c>
      <c r="E35" s="224">
        <v>0</v>
      </c>
      <c r="F35" s="180"/>
      <c r="G35" s="65"/>
      <c r="H35" s="61"/>
    </row>
    <row r="36" spans="6:8" ht="13.5" customHeight="1">
      <c r="F36" s="180"/>
      <c r="G36" s="65"/>
      <c r="H36" s="64"/>
    </row>
    <row r="37" spans="1:8" ht="13.5" customHeight="1">
      <c r="A37" s="51"/>
      <c r="B37" s="65"/>
      <c r="C37" s="66"/>
      <c r="D37" s="67"/>
      <c r="E37" s="221"/>
      <c r="F37" s="65"/>
      <c r="G37" s="65"/>
      <c r="H37" s="57"/>
    </row>
    <row r="38" spans="1:8" ht="13.5" customHeight="1">
      <c r="A38" s="51" t="s">
        <v>22</v>
      </c>
      <c r="B38" s="37"/>
      <c r="C38" s="183">
        <f>SUM(C22:C35)</f>
        <v>352096967</v>
      </c>
      <c r="D38" s="183">
        <f>SUM(D22:D35)</f>
        <v>23465</v>
      </c>
      <c r="E38" s="220"/>
      <c r="F38" s="184"/>
      <c r="G38" s="219"/>
      <c r="H38" s="57"/>
    </row>
    <row r="39" spans="1:7" ht="13.5" customHeight="1">
      <c r="A39" s="42"/>
      <c r="B39" s="43"/>
      <c r="C39" s="43"/>
      <c r="D39" s="43"/>
      <c r="E39" s="44"/>
      <c r="F39" s="37"/>
      <c r="G39" s="37"/>
    </row>
    <row r="40" spans="6:7" ht="12.75">
      <c r="F40" s="37"/>
      <c r="G40" s="37"/>
    </row>
    <row r="41" ht="15.75">
      <c r="A41" s="53" t="s">
        <v>30</v>
      </c>
    </row>
    <row r="42" spans="1:3" ht="12" customHeight="1">
      <c r="A42" s="217"/>
      <c r="B42" s="32"/>
      <c r="C42" s="32"/>
    </row>
    <row r="43" spans="1:3" ht="17.25" customHeight="1">
      <c r="A43" s="73" t="s">
        <v>255</v>
      </c>
      <c r="B43" s="73"/>
      <c r="C43" s="227">
        <f>E22*D22*12</f>
        <v>1653014.88</v>
      </c>
    </row>
    <row r="44" spans="1:4" ht="15.75" customHeight="1">
      <c r="A44" s="73" t="s">
        <v>258</v>
      </c>
      <c r="B44" s="73"/>
      <c r="C44" s="228">
        <f>'8. 2004 Rate Sch. with PILs'!B18*D22*12</f>
        <v>1309587.826147613</v>
      </c>
      <c r="D44" s="25"/>
    </row>
    <row r="45" spans="1:3" ht="12.75">
      <c r="A45" s="73" t="s">
        <v>250</v>
      </c>
      <c r="B45" s="73"/>
      <c r="C45" s="227">
        <f>C43-C44</f>
        <v>343427.0538523868</v>
      </c>
    </row>
    <row r="46" spans="1:4" ht="12.75">
      <c r="A46" s="73"/>
      <c r="B46" s="73"/>
      <c r="C46" s="73"/>
      <c r="D46" s="35"/>
    </row>
    <row r="47" spans="1:4" ht="13.5" customHeight="1" thickBot="1">
      <c r="A47" s="73" t="s">
        <v>251</v>
      </c>
      <c r="B47" s="225" t="s">
        <v>77</v>
      </c>
      <c r="C47" s="226">
        <f>C45/C22</f>
        <v>0.003582283507605278</v>
      </c>
      <c r="D47" s="25"/>
    </row>
    <row r="48" spans="1:4" ht="13.5" thickBot="1">
      <c r="A48" s="73" t="s">
        <v>252</v>
      </c>
      <c r="B48" s="225" t="s">
        <v>77</v>
      </c>
      <c r="D48" s="229">
        <f>'8. 2004 Rate Sch. with PILs'!B16-C47</f>
        <v>0.017263267453483316</v>
      </c>
    </row>
    <row r="49" spans="2:4" ht="12.75">
      <c r="B49" s="57"/>
      <c r="C49" s="57"/>
      <c r="D49" s="57"/>
    </row>
    <row r="50" spans="2:4" ht="12.75">
      <c r="B50" s="57"/>
      <c r="C50" s="57"/>
      <c r="D50" s="57"/>
    </row>
    <row r="51" ht="15.75">
      <c r="A51" s="53" t="s">
        <v>257</v>
      </c>
    </row>
    <row r="52" spans="1:3" ht="12" customHeight="1">
      <c r="A52" s="217"/>
      <c r="B52" s="32"/>
      <c r="C52" s="32"/>
    </row>
    <row r="53" spans="1:3" ht="12.75">
      <c r="A53" s="73" t="s">
        <v>255</v>
      </c>
      <c r="B53" s="73"/>
      <c r="C53" s="227">
        <f>E22*D22*12</f>
        <v>1653014.88</v>
      </c>
    </row>
    <row r="54" spans="1:4" ht="12.75">
      <c r="A54" s="73" t="s">
        <v>258</v>
      </c>
      <c r="B54" s="73"/>
      <c r="C54" s="228">
        <f>'8. 2004 Rate Sch. with PILs'!B18*D22*12</f>
        <v>1309587.826147613</v>
      </c>
      <c r="D54" s="25"/>
    </row>
    <row r="55" spans="1:3" ht="12.75">
      <c r="A55" s="73" t="s">
        <v>250</v>
      </c>
      <c r="B55" s="73"/>
      <c r="C55" s="227">
        <f>C53-C54</f>
        <v>343427.0538523868</v>
      </c>
    </row>
    <row r="56" spans="1:4" ht="12.75">
      <c r="A56" s="73"/>
      <c r="B56" s="73"/>
      <c r="C56" s="73"/>
      <c r="D56" s="35"/>
    </row>
    <row r="57" spans="1:4" ht="13.5" thickBot="1">
      <c r="A57" s="73" t="s">
        <v>251</v>
      </c>
      <c r="B57" s="225" t="s">
        <v>77</v>
      </c>
      <c r="C57" s="226">
        <f>C45/C22</f>
        <v>0.003582283507605278</v>
      </c>
      <c r="D57" s="25"/>
    </row>
    <row r="58" spans="1:4" ht="13.5" thickBot="1">
      <c r="A58" s="73" t="s">
        <v>252</v>
      </c>
      <c r="B58" s="225" t="s">
        <v>77</v>
      </c>
      <c r="D58" s="229">
        <f>'8. 2004 Rate Sch. with PILs'!B23-C57</f>
        <v>0.0031232001575331046</v>
      </c>
    </row>
    <row r="59" spans="2:4" ht="12.75">
      <c r="B59" s="57"/>
      <c r="C59" s="57"/>
      <c r="D59" s="57"/>
    </row>
    <row r="60" spans="2:4" ht="12.75">
      <c r="B60" s="57"/>
      <c r="C60" s="57"/>
      <c r="D60" s="57"/>
    </row>
    <row r="61" ht="15.75">
      <c r="A61" s="53" t="s">
        <v>256</v>
      </c>
    </row>
    <row r="62" spans="1:3" ht="12" customHeight="1">
      <c r="A62" s="217"/>
      <c r="B62" s="32"/>
      <c r="C62" s="32"/>
    </row>
    <row r="63" spans="1:3" ht="12.75">
      <c r="A63" s="73" t="s">
        <v>255</v>
      </c>
      <c r="B63" s="73"/>
      <c r="C63" s="227">
        <f>E23*D23*12</f>
        <v>181142.88</v>
      </c>
    </row>
    <row r="64" spans="1:3" ht="12.75">
      <c r="A64" s="73" t="s">
        <v>258</v>
      </c>
      <c r="B64" s="73"/>
      <c r="C64" s="228">
        <f>'8. 2004 Rate Sch. with PILs'!B32*D23*12</f>
        <v>143432.22840260027</v>
      </c>
    </row>
    <row r="65" spans="1:3" ht="12.75">
      <c r="A65" s="73" t="s">
        <v>250</v>
      </c>
      <c r="B65" s="73"/>
      <c r="C65" s="227">
        <f>C63-C64</f>
        <v>37710.65159739973</v>
      </c>
    </row>
    <row r="66" spans="1:3" ht="12.75">
      <c r="A66" s="73"/>
      <c r="B66" s="73"/>
      <c r="C66" s="73"/>
    </row>
    <row r="67" spans="1:3" ht="13.5" thickBot="1">
      <c r="A67" s="73" t="s">
        <v>251</v>
      </c>
      <c r="B67" s="225" t="s">
        <v>77</v>
      </c>
      <c r="C67" s="226">
        <f>C65/C23</f>
        <v>0.0015113917167225422</v>
      </c>
    </row>
    <row r="68" spans="1:4" ht="13.5" thickBot="1">
      <c r="A68" s="73" t="s">
        <v>252</v>
      </c>
      <c r="B68" s="225" t="s">
        <v>77</v>
      </c>
      <c r="D68" s="229">
        <f>'8. 2004 Rate Sch. with PILs'!B30-C67</f>
        <v>0.016787385493347646</v>
      </c>
    </row>
    <row r="69" spans="2:3" ht="12.75" customHeight="1">
      <c r="B69" s="57"/>
      <c r="C69" s="57"/>
    </row>
    <row r="70" ht="14.25" customHeight="1">
      <c r="A70" s="32"/>
    </row>
    <row r="71" ht="15" customHeight="1">
      <c r="A71" s="53" t="s">
        <v>259</v>
      </c>
    </row>
    <row r="72" spans="1:3" ht="13.5" customHeight="1">
      <c r="A72" s="217"/>
      <c r="B72" s="32"/>
      <c r="C72" s="32"/>
    </row>
    <row r="73" spans="1:3" ht="13.5" customHeight="1">
      <c r="A73" s="73" t="s">
        <v>255</v>
      </c>
      <c r="B73" s="73"/>
      <c r="C73" s="227">
        <f>E24*D24*12</f>
        <v>32214</v>
      </c>
    </row>
    <row r="74" spans="1:3" ht="12.75">
      <c r="A74" s="73" t="s">
        <v>258</v>
      </c>
      <c r="B74" s="73"/>
      <c r="C74" s="228">
        <f>'8. 2004 Rate Sch. with PILs'!B39*D24*12</f>
        <v>25945.217282030622</v>
      </c>
    </row>
    <row r="75" spans="1:3" ht="12.75">
      <c r="A75" s="73" t="s">
        <v>250</v>
      </c>
      <c r="B75" s="73"/>
      <c r="C75" s="227">
        <f>C73-C74</f>
        <v>6268.782717969378</v>
      </c>
    </row>
    <row r="76" spans="1:3" ht="12.75">
      <c r="A76" s="73"/>
      <c r="B76" s="73"/>
      <c r="C76" s="73"/>
    </row>
    <row r="77" spans="1:3" ht="13.5" thickBot="1">
      <c r="A77" s="73" t="s">
        <v>251</v>
      </c>
      <c r="B77" s="225" t="s">
        <v>253</v>
      </c>
      <c r="C77" s="226">
        <f>C75/B24</f>
        <v>0.05428269472800888</v>
      </c>
    </row>
    <row r="78" spans="1:4" ht="13.5" thickBot="1">
      <c r="A78" s="73" t="s">
        <v>252</v>
      </c>
      <c r="B78" s="225" t="s">
        <v>253</v>
      </c>
      <c r="D78" s="229">
        <f>'8. 2004 Rate Sch. with PILs'!B37-C77</f>
        <v>5.35093295018654</v>
      </c>
    </row>
    <row r="79" ht="12.75">
      <c r="B79" s="12"/>
    </row>
    <row r="81" ht="15.75">
      <c r="A81" s="53" t="s">
        <v>260</v>
      </c>
    </row>
    <row r="82" spans="1:3" ht="12" customHeight="1">
      <c r="A82" s="217"/>
      <c r="B82" s="32"/>
      <c r="C82" s="32"/>
    </row>
    <row r="83" spans="1:3" ht="12.75">
      <c r="A83" s="73" t="s">
        <v>255</v>
      </c>
      <c r="B83" s="73"/>
      <c r="C83" s="227">
        <f>E25*D25*12</f>
        <v>443.52</v>
      </c>
    </row>
    <row r="84" spans="1:3" ht="12.75">
      <c r="A84" s="73" t="s">
        <v>258</v>
      </c>
      <c r="B84" s="73"/>
      <c r="C84" s="228">
        <f>'8. 2004 Rate Sch. with PILs'!B46*D25*12</f>
        <v>418.85350686307765</v>
      </c>
    </row>
    <row r="85" spans="1:3" ht="12.75">
      <c r="A85" s="73" t="s">
        <v>250</v>
      </c>
      <c r="B85" s="73"/>
      <c r="C85" s="227">
        <f>C83-C84</f>
        <v>24.666493136922327</v>
      </c>
    </row>
    <row r="86" spans="1:3" ht="12" customHeight="1">
      <c r="A86" s="73"/>
      <c r="B86" s="73"/>
      <c r="C86" s="73"/>
    </row>
    <row r="87" spans="1:3" ht="12.75" customHeight="1" thickBot="1">
      <c r="A87" s="73" t="s">
        <v>251</v>
      </c>
      <c r="B87" s="225" t="s">
        <v>253</v>
      </c>
      <c r="C87" s="226">
        <f>C85/B25</f>
        <v>0.0005097330730285038</v>
      </c>
    </row>
    <row r="88" spans="1:4" ht="13.5" thickBot="1">
      <c r="A88" s="73" t="s">
        <v>252</v>
      </c>
      <c r="B88" s="225" t="s">
        <v>253</v>
      </c>
      <c r="D88" s="229">
        <f>'8. 2004 Rate Sch. with PILs'!B44-C87</f>
        <v>1.648386072799019</v>
      </c>
    </row>
    <row r="89" ht="12.75" customHeight="1">
      <c r="A89" s="32"/>
    </row>
    <row r="90" spans="1:3" ht="15">
      <c r="A90" s="32"/>
      <c r="B90" s="33"/>
      <c r="C90" s="33"/>
    </row>
    <row r="91" ht="18">
      <c r="A91" s="88" t="s">
        <v>14</v>
      </c>
    </row>
    <row r="92" spans="1:3" ht="12.75" customHeight="1">
      <c r="A92" s="217"/>
      <c r="B92" s="32"/>
      <c r="C92" s="32"/>
    </row>
    <row r="93" spans="1:3" ht="12.75">
      <c r="A93" s="73" t="s">
        <v>255</v>
      </c>
      <c r="B93" s="73"/>
      <c r="C93" s="227">
        <f>E29*D29*12</f>
        <v>16905.12</v>
      </c>
    </row>
    <row r="94" spans="1:3" ht="12.75">
      <c r="A94" s="73" t="s">
        <v>258</v>
      </c>
      <c r="B94" s="73"/>
      <c r="C94" s="228">
        <f>'8. 2004 Rate Sch. with PILs'!B53*D29*12</f>
        <v>12311.89006567384</v>
      </c>
    </row>
    <row r="95" spans="1:3" ht="12.75">
      <c r="A95" s="73" t="s">
        <v>250</v>
      </c>
      <c r="B95" s="73"/>
      <c r="C95" s="227">
        <f>C93-C94</f>
        <v>4593.229934326158</v>
      </c>
    </row>
    <row r="96" spans="1:3" ht="12.75">
      <c r="A96" s="73"/>
      <c r="B96" s="73"/>
      <c r="C96" s="73"/>
    </row>
    <row r="97" spans="1:3" ht="13.5" thickBot="1">
      <c r="A97" s="73" t="s">
        <v>251</v>
      </c>
      <c r="B97" s="225" t="s">
        <v>253</v>
      </c>
      <c r="C97" s="230">
        <f>C95/B29</f>
        <v>3.420126533377631</v>
      </c>
    </row>
    <row r="98" spans="1:4" ht="13.5" thickBot="1">
      <c r="A98" s="73" t="s">
        <v>252</v>
      </c>
      <c r="B98" s="225" t="s">
        <v>253</v>
      </c>
      <c r="D98" s="229">
        <f>'8. 2004 Rate Sch. with PILs'!B51-C97</f>
        <v>1.807162226666946</v>
      </c>
    </row>
    <row r="99" spans="1:4" ht="12.75">
      <c r="A99" s="73"/>
      <c r="B99" s="225"/>
      <c r="D99" s="280"/>
    </row>
    <row r="100" ht="12.75" customHeight="1">
      <c r="A100" s="32"/>
    </row>
    <row r="101" ht="15.75">
      <c r="A101" s="53" t="s">
        <v>261</v>
      </c>
    </row>
    <row r="102" spans="1:3" ht="15.75">
      <c r="A102" s="217"/>
      <c r="B102" s="32"/>
      <c r="C102" s="32"/>
    </row>
    <row r="103" spans="1:3" ht="12.75">
      <c r="A103" s="73" t="s">
        <v>255</v>
      </c>
      <c r="B103" s="73"/>
      <c r="C103" s="227">
        <f>E30*D30*12</f>
        <v>37750.56</v>
      </c>
    </row>
    <row r="104" spans="1:3" ht="12.75">
      <c r="A104" s="73" t="s">
        <v>258</v>
      </c>
      <c r="B104" s="73"/>
      <c r="C104" s="228">
        <f>'8. 2004 Rate Sch. with PILs'!B60*D30*12</f>
        <v>33307.344213042124</v>
      </c>
    </row>
    <row r="105" spans="1:3" ht="13.5" customHeight="1">
      <c r="A105" s="73" t="s">
        <v>250</v>
      </c>
      <c r="B105" s="73"/>
      <c r="C105" s="227">
        <f>C103-C104</f>
        <v>4443.215786957873</v>
      </c>
    </row>
    <row r="106" spans="1:3" ht="12" customHeight="1">
      <c r="A106" s="73"/>
      <c r="B106" s="73"/>
      <c r="C106" s="73"/>
    </row>
    <row r="107" spans="1:3" ht="15" customHeight="1" thickBot="1">
      <c r="A107" s="73" t="s">
        <v>251</v>
      </c>
      <c r="B107" s="225" t="s">
        <v>253</v>
      </c>
      <c r="C107" s="232">
        <f>C105/B30</f>
        <v>0.761085266693709</v>
      </c>
    </row>
    <row r="108" spans="1:4" ht="12.75" customHeight="1" thickBot="1">
      <c r="A108" s="73" t="s">
        <v>252</v>
      </c>
      <c r="B108" s="225" t="s">
        <v>253</v>
      </c>
      <c r="D108" s="229">
        <f>'8. 2004 Rate Sch. with PILs'!B58-C107</f>
        <v>2.705519059138783</v>
      </c>
    </row>
    <row r="109" ht="15">
      <c r="A109" s="32"/>
    </row>
    <row r="111" ht="18">
      <c r="A111" s="126" t="s">
        <v>302</v>
      </c>
    </row>
    <row r="112" spans="1:3" ht="12" customHeight="1">
      <c r="A112" s="281"/>
      <c r="B112" s="32"/>
      <c r="C112" s="32"/>
    </row>
    <row r="113" spans="1:3" ht="12.75">
      <c r="A113" s="282" t="s">
        <v>255</v>
      </c>
      <c r="B113" s="73"/>
      <c r="C113" s="227">
        <f>E31*D31*12</f>
        <v>0</v>
      </c>
    </row>
    <row r="114" spans="1:4" ht="12.75" customHeight="1">
      <c r="A114" s="282" t="s">
        <v>258</v>
      </c>
      <c r="B114" s="73"/>
      <c r="C114" s="228">
        <f>'8. 2004 Rate Sch. with PILs'!B67*D31*12</f>
        <v>0</v>
      </c>
      <c r="D114" s="25"/>
    </row>
    <row r="115" spans="1:3" ht="14.25" customHeight="1">
      <c r="A115" s="282" t="s">
        <v>250</v>
      </c>
      <c r="B115" s="73"/>
      <c r="C115" s="227">
        <f>C113-C114</f>
        <v>0</v>
      </c>
    </row>
    <row r="116" spans="1:4" ht="12.75">
      <c r="A116" s="282"/>
      <c r="B116" s="73"/>
      <c r="C116" s="73"/>
      <c r="D116" s="35"/>
    </row>
    <row r="117" spans="1:4" ht="13.5" thickBot="1">
      <c r="A117" s="282" t="s">
        <v>251</v>
      </c>
      <c r="B117" s="225" t="s">
        <v>77</v>
      </c>
      <c r="C117" s="230" t="e">
        <f>C115/C31</f>
        <v>#DIV/0!</v>
      </c>
      <c r="D117" s="25"/>
    </row>
    <row r="118" spans="1:4" ht="13.5" thickBot="1">
      <c r="A118" s="282" t="s">
        <v>252</v>
      </c>
      <c r="B118" s="225" t="s">
        <v>77</v>
      </c>
      <c r="D118" s="229" t="e">
        <f>'8. 2004 Rate Sch. with PILs'!B65-C117</f>
        <v>#DIV/0!</v>
      </c>
    </row>
    <row r="119" spans="1:4" ht="12.75">
      <c r="A119" s="124"/>
      <c r="B119" s="57"/>
      <c r="C119" s="57"/>
      <c r="D119" s="57"/>
    </row>
    <row r="120" spans="1:4" ht="12.75">
      <c r="A120" s="124"/>
      <c r="B120" s="57"/>
      <c r="C120" s="57"/>
      <c r="D120" s="57"/>
    </row>
    <row r="121" ht="18">
      <c r="A121" s="126" t="s">
        <v>277</v>
      </c>
    </row>
    <row r="122" spans="1:3" ht="15.75">
      <c r="A122" s="281"/>
      <c r="B122" s="32"/>
      <c r="C122" s="32"/>
    </row>
    <row r="123" spans="1:3" ht="12.75">
      <c r="A123" s="282" t="s">
        <v>255</v>
      </c>
      <c r="B123" s="73"/>
      <c r="C123" s="227">
        <f>E32*D32*12</f>
        <v>893313.96</v>
      </c>
    </row>
    <row r="124" spans="1:4" ht="12.75">
      <c r="A124" s="282" t="s">
        <v>258</v>
      </c>
      <c r="B124" s="73"/>
      <c r="C124" s="228">
        <f>'8. 2004 Rate Sch. with PILs'!B74*D32*12</f>
        <v>711951.7773573601</v>
      </c>
      <c r="D124" s="25"/>
    </row>
    <row r="125" spans="1:3" ht="12.75">
      <c r="A125" s="282" t="s">
        <v>250</v>
      </c>
      <c r="B125" s="73"/>
      <c r="C125" s="227">
        <f>C123-C124</f>
        <v>181362.18264263985</v>
      </c>
    </row>
    <row r="126" spans="1:4" ht="12.75">
      <c r="A126" s="282"/>
      <c r="B126" s="73"/>
      <c r="C126" s="73"/>
      <c r="D126" s="35"/>
    </row>
    <row r="127" spans="1:4" ht="13.5" thickBot="1">
      <c r="A127" s="282" t="s">
        <v>251</v>
      </c>
      <c r="B127" s="225" t="s">
        <v>77</v>
      </c>
      <c r="C127" s="271">
        <f>C125/C32</f>
        <v>0.002223963155478793</v>
      </c>
      <c r="D127" s="25"/>
    </row>
    <row r="128" spans="1:4" ht="13.5" thickBot="1">
      <c r="A128" s="282" t="s">
        <v>252</v>
      </c>
      <c r="B128" s="225" t="s">
        <v>77</v>
      </c>
      <c r="D128" s="249">
        <f>'8. 2004 Rate Sch. with PILs'!B72-C127</f>
        <v>0.01926605725942607</v>
      </c>
    </row>
    <row r="129" spans="1:4" ht="12.75">
      <c r="A129" s="124"/>
      <c r="B129" s="57"/>
      <c r="C129" s="57"/>
      <c r="D129" s="57"/>
    </row>
    <row r="130" spans="1:4" ht="9.75" customHeight="1">
      <c r="A130" s="124"/>
      <c r="B130" s="57"/>
      <c r="C130" s="57"/>
      <c r="D130" s="57"/>
    </row>
    <row r="131" ht="18">
      <c r="A131" s="126" t="s">
        <v>278</v>
      </c>
    </row>
    <row r="132" spans="1:3" ht="12.75" customHeight="1">
      <c r="A132" s="281"/>
      <c r="B132" s="32"/>
      <c r="C132" s="32"/>
    </row>
    <row r="133" spans="1:7" ht="15.75" customHeight="1">
      <c r="A133" s="282" t="s">
        <v>255</v>
      </c>
      <c r="B133" s="73"/>
      <c r="C133" s="227">
        <f>E33*D33*12</f>
        <v>284302.08</v>
      </c>
      <c r="G133" s="25"/>
    </row>
    <row r="134" spans="1:3" ht="12.75">
      <c r="A134" s="282" t="s">
        <v>258</v>
      </c>
      <c r="B134" s="73"/>
      <c r="C134" s="228">
        <f>'8. 2004 Rate Sch. with PILs'!B81*D33*12</f>
        <v>214510.1546611553</v>
      </c>
    </row>
    <row r="135" spans="1:3" ht="12.75">
      <c r="A135" s="282" t="s">
        <v>250</v>
      </c>
      <c r="B135" s="73"/>
      <c r="C135" s="227">
        <f>C133-C134</f>
        <v>69791.92533884471</v>
      </c>
    </row>
    <row r="136" spans="1:3" ht="12.75">
      <c r="A136" s="282"/>
      <c r="B136" s="73"/>
      <c r="C136" s="73"/>
    </row>
    <row r="137" spans="1:3" ht="13.5" thickBot="1">
      <c r="A137" s="282" t="s">
        <v>251</v>
      </c>
      <c r="B137" s="225" t="s">
        <v>77</v>
      </c>
      <c r="C137" s="230">
        <f>C135/C33</f>
        <v>0.0032605342783394798</v>
      </c>
    </row>
    <row r="138" spans="1:4" ht="13.5" thickBot="1">
      <c r="A138" s="282" t="s">
        <v>252</v>
      </c>
      <c r="B138" s="225" t="s">
        <v>77</v>
      </c>
      <c r="D138" s="249">
        <f>'8. 2004 Rate Sch. with PILs'!B79-C137</f>
        <v>0.01516938307993379</v>
      </c>
    </row>
    <row r="139" spans="1:3" ht="12.75">
      <c r="A139" s="124"/>
      <c r="B139" s="57"/>
      <c r="C139" s="57"/>
    </row>
    <row r="140" ht="15">
      <c r="A140" s="269"/>
    </row>
    <row r="141" ht="18">
      <c r="A141" s="126" t="s">
        <v>279</v>
      </c>
    </row>
    <row r="142" spans="1:3" ht="15.75">
      <c r="A142" s="281"/>
      <c r="B142" s="32"/>
      <c r="C142" s="32"/>
    </row>
    <row r="143" spans="1:3" ht="12.75">
      <c r="A143" s="282" t="s">
        <v>255</v>
      </c>
      <c r="B143" s="73"/>
      <c r="C143" s="227">
        <f>E34*D34*12</f>
        <v>32389.199999999997</v>
      </c>
    </row>
    <row r="144" spans="1:3" ht="12.75">
      <c r="A144" s="282" t="s">
        <v>258</v>
      </c>
      <c r="B144" s="73"/>
      <c r="C144" s="228">
        <f>'8. 2004 Rate Sch. with PILs'!B88*D34*12</f>
        <v>25562.24355756878</v>
      </c>
    </row>
    <row r="145" spans="1:3" ht="12.75">
      <c r="A145" s="282" t="s">
        <v>250</v>
      </c>
      <c r="B145" s="73"/>
      <c r="C145" s="227">
        <f>C143-C144</f>
        <v>6826.956442431216</v>
      </c>
    </row>
    <row r="146" spans="1:3" ht="12.75">
      <c r="A146" s="282"/>
      <c r="B146" s="73"/>
      <c r="C146" s="73"/>
    </row>
    <row r="147" spans="1:3" ht="13.5" thickBot="1">
      <c r="A147" s="282" t="s">
        <v>251</v>
      </c>
      <c r="B147" s="225" t="s">
        <v>253</v>
      </c>
      <c r="C147" s="230">
        <f>C145/B34</f>
        <v>0.03580396296561295</v>
      </c>
    </row>
    <row r="148" spans="1:4" ht="13.5" thickBot="1">
      <c r="A148" s="282" t="s">
        <v>252</v>
      </c>
      <c r="B148" s="225" t="s">
        <v>253</v>
      </c>
      <c r="D148" s="249">
        <f>'8. 2004 Rate Sch. with PILs'!B86-C147</f>
        <v>5.533049579480832</v>
      </c>
    </row>
    <row r="149" spans="1:2" ht="12.75">
      <c r="A149" s="124"/>
      <c r="B149" s="12"/>
    </row>
    <row r="150" ht="12.75">
      <c r="A150" s="124"/>
    </row>
    <row r="151" spans="2:4" ht="12.75">
      <c r="B151" s="57"/>
      <c r="C151" s="57"/>
      <c r="D151" s="57"/>
    </row>
    <row r="152" spans="2:4" ht="12.75">
      <c r="B152" s="57"/>
      <c r="C152" s="57"/>
      <c r="D152" s="57"/>
    </row>
  </sheetData>
  <sheetProtection/>
  <printOptions gridLines="1" horizontalCentered="1"/>
  <pageMargins left="0.5118110236220472" right="0.1968503937007874" top="0.7086614173228347" bottom="0.6299212598425197" header="0.2755905511811024" footer="0.2362204724409449"/>
  <pageSetup horizontalDpi="600" verticalDpi="600" orientation="portrait" scale="74" r:id="rId1"/>
  <headerFooter alignWithMargins="0">
    <oddFooter>&amp;L&amp;9Haldimand County Hydro Inc.
Page &amp;P of &amp;N&amp;R&amp;"Arial,Bold"&amp;F
&amp;A</oddFooter>
  </headerFooter>
  <rowBreaks count="1" manualBreakCount="1"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Sherry Graham</cp:lastModifiedBy>
  <cp:lastPrinted>2012-01-26T19:38:01Z</cp:lastPrinted>
  <dcterms:created xsi:type="dcterms:W3CDTF">2001-10-05T18:25:02Z</dcterms:created>
  <dcterms:modified xsi:type="dcterms:W3CDTF">2012-01-26T19:38:06Z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