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90" activeTab="1"/>
  </bookViews>
  <sheets>
    <sheet name="A1 LDC Information" sheetId="1" r:id="rId1"/>
    <sheet name="B1 LRAM Tables_Revised" sheetId="2" r:id="rId2"/>
  </sheets>
  <definedNames>
    <definedName name="_xlnm.Print_Area" localSheetId="0">'A1 LDC Information'!$B$2:$J$28</definedName>
    <definedName name="_xlnm.Print_Area" localSheetId="1">'B1 LRAM Tables_Revised'!$A$1:$J$127</definedName>
    <definedName name="_xlnm.Print_Titles" localSheetId="1">'B1 LRAM Tables_Revised'!$1:$7</definedName>
  </definedNames>
  <calcPr fullCalcOnLoad="1"/>
</workbook>
</file>

<file path=xl/sharedStrings.xml><?xml version="1.0" encoding="utf-8"?>
<sst xmlns="http://schemas.openxmlformats.org/spreadsheetml/2006/main" count="208" uniqueCount="75">
  <si>
    <t>OPA Initiative Name</t>
  </si>
  <si>
    <t>Program Year</t>
  </si>
  <si>
    <t>Results Status</t>
  </si>
  <si>
    <t>Total kWh Saved</t>
  </si>
  <si>
    <t>Secondary Refrigerator Retirement Pilot</t>
  </si>
  <si>
    <t>Final</t>
  </si>
  <si>
    <t>Cool &amp; Hot Savings Rebate</t>
  </si>
  <si>
    <t>Every Kilowatt Counts</t>
  </si>
  <si>
    <t>Great Refrigerator Roundup</t>
  </si>
  <si>
    <t>Summer Savings</t>
  </si>
  <si>
    <t>Affordable Housing Pilot</t>
  </si>
  <si>
    <t>Social Housing Pilot</t>
  </si>
  <si>
    <t>Electricity Retrofit Incentive</t>
  </si>
  <si>
    <t>Cool Savings Rebate</t>
  </si>
  <si>
    <t>Every Kilowatt Counts Power Savings Event</t>
  </si>
  <si>
    <t>peaksaver®</t>
  </si>
  <si>
    <t>Summer Sweepstakes</t>
  </si>
  <si>
    <t>High Performance New Construction</t>
  </si>
  <si>
    <t>Power Savings Blitz</t>
  </si>
  <si>
    <t xml:space="preserve">Total </t>
  </si>
  <si>
    <t>Residential</t>
  </si>
  <si>
    <t xml:space="preserve">Free Ridership % </t>
  </si>
  <si>
    <t xml:space="preserve">Rate Class Allocation </t>
  </si>
  <si>
    <t>Residential (Market - Consumer) (kWh)</t>
  </si>
  <si>
    <t>General Service Less Than 50 kW (Market - Business) (kWh)</t>
  </si>
  <si>
    <t>General Service 50 to 4,999 kW (Market - Business, Industrial) (kWh)</t>
  </si>
  <si>
    <t>General Service 50 to 4,999 kW (kW/kWh factor from 2010 Rate Appl)</t>
  </si>
  <si>
    <t>General Service 50 to 4,999 kW (kW)</t>
  </si>
  <si>
    <t>Rate Class Distribution Volumetric Rates</t>
  </si>
  <si>
    <t>Eff: May 1, 2009</t>
  </si>
  <si>
    <t>Residential ($/kWh)</t>
  </si>
  <si>
    <t>General Service Less Than 50 kW ($/kWh)</t>
  </si>
  <si>
    <t>General Service 50 to 4,999 kW ($/kW)</t>
  </si>
  <si>
    <t>Rate Class Distribution Volumetric Rates (Annualized)</t>
  </si>
  <si>
    <t>LRAM ($)</t>
  </si>
  <si>
    <t>Total</t>
  </si>
  <si>
    <t xml:space="preserve">General Service Less Than 50 kW </t>
  </si>
  <si>
    <t xml:space="preserve">General Service 50 to 4,999 kW </t>
  </si>
  <si>
    <t>LRAM Rate Rider</t>
  </si>
  <si>
    <t>LRAM</t>
  </si>
  <si>
    <t>Interest</t>
  </si>
  <si>
    <t>Total LRAM Claim</t>
  </si>
  <si>
    <t>2010 Approved Billing Determinant</t>
  </si>
  <si>
    <t>UOM</t>
  </si>
  <si>
    <t>LRAM Rider</t>
  </si>
  <si>
    <t>kWh</t>
  </si>
  <si>
    <t>kW</t>
  </si>
  <si>
    <t>Date</t>
  </si>
  <si>
    <t xml:space="preserve">Opening </t>
  </si>
  <si>
    <t>Int. Rate</t>
  </si>
  <si>
    <t>Name of LDC:</t>
  </si>
  <si>
    <t xml:space="preserve">Orillia Power Distribution Corporation  </t>
  </si>
  <si>
    <t xml:space="preserve">File Number: </t>
  </si>
  <si>
    <t xml:space="preserve">Effective Date:            </t>
  </si>
  <si>
    <t>Gross KWh saved from OPA programs</t>
  </si>
  <si>
    <t>Lost Revenue Adjustment Mechanism (LRAM) Recovery Rate Rider</t>
  </si>
  <si>
    <t>Net KWh saved from OPA programs</t>
  </si>
  <si>
    <t>LDC Information</t>
  </si>
  <si>
    <t>Applicant Name</t>
  </si>
  <si>
    <t>Orillia Power Distribution Corporation</t>
  </si>
  <si>
    <t>OEB Application Number</t>
  </si>
  <si>
    <t>LDC Licence Number</t>
  </si>
  <si>
    <t>ED-2002-0530</t>
  </si>
  <si>
    <t>Application Type</t>
  </si>
  <si>
    <t>IRM3</t>
  </si>
  <si>
    <t>Electricity Retrofit Incentive Program</t>
  </si>
  <si>
    <t>High Performance New Construction*</t>
  </si>
  <si>
    <t>Multifamily Energy Efficiency Rebates</t>
  </si>
  <si>
    <t>Eff: May 1, 2010</t>
  </si>
  <si>
    <t>EB-2011-0191</t>
  </si>
  <si>
    <t>Interest from Jan 2010 to Apr 2012</t>
  </si>
  <si>
    <t>2010 kWh Results Final</t>
  </si>
  <si>
    <t>Version : 2.0</t>
  </si>
  <si>
    <t>Source of Data: 2006-2010 Final OPA CDM Results.Orillia Power Distribution Corporation</t>
  </si>
  <si>
    <t>LRAM Calculation Based on 2010 Final Results of OPA Programs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</si>
</sst>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_ ;\-#,##0\ "/>
    <numFmt numFmtId="174" formatCode="#,##0.000"/>
    <numFmt numFmtId="175" formatCode="0.000"/>
    <numFmt numFmtId="176" formatCode="0.0000"/>
    <numFmt numFmtId="177" formatCode="#,##0.0_ ;\-#,##0.0\ "/>
    <numFmt numFmtId="178" formatCode="#,##0.00_ ;\-#,##0.00\ "/>
    <numFmt numFmtId="179" formatCode="#,##0.000_ ;\-#,##0.000\ "/>
    <numFmt numFmtId="180" formatCode="#,##0.0000_ ;\-#,##0.0000\ "/>
    <numFmt numFmtId="181" formatCode="&quot;$&quot;#,##0"/>
    <numFmt numFmtId="182" formatCode="#,##0_);\(#,##0\ \)"/>
    <numFmt numFmtId="183" formatCode="[$-1009]mmmm\ d\,\ yyyy"/>
    <numFmt numFmtId="184" formatCode="[$-1009]mmmm\ d\,\ yyyy;@"/>
    <numFmt numFmtId="185" formatCode="&quot;$&quot;#,##0.0;\-&quot;$&quot;#,##0.0"/>
    <numFmt numFmtId="186" formatCode="&quot;$&quot;#,##0.000;\-&quot;$&quot;#,##0.000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&quot;$&quot;#,###;\(&quot;$&quot;#,###\)"/>
    <numFmt numFmtId="191" formatCode="[$-409]dddd\,\ mmmm\ dd\,\ yyyy"/>
    <numFmt numFmtId="192" formatCode="[$-409]mmmm\ d\,\ yyyy;@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  <numFmt numFmtId="199" formatCode="d/m/yy;@"/>
    <numFmt numFmtId="200" formatCode="#,##0.0000"/>
    <numFmt numFmtId="201" formatCode="#,##0.0_);\(#,##0.0\)"/>
    <numFmt numFmtId="202" formatCode="&quot;$&quot;#,##0.000_);\(&quot;$&quot;#,##0.000\)"/>
    <numFmt numFmtId="203" formatCode="&quot;$&quot;#,##0.0000_);\(&quot;$&quot;#,##0.0000\)"/>
    <numFmt numFmtId="204" formatCode="&quot;$&quot;#,##0.00"/>
    <numFmt numFmtId="205" formatCode="0.000000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color indexed="18"/>
      <name val="Cooper Black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24" borderId="9" applyNumberFormat="0" applyProtection="0">
      <alignment horizontal="left" vertical="center"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173" fontId="0" fillId="0" borderId="9" xfId="42" applyNumberFormat="1" applyBorder="1" applyAlignment="1">
      <alignment horizontal="center"/>
    </xf>
    <xf numFmtId="0" fontId="5" fillId="0" borderId="9" xfId="0" applyFont="1" applyFill="1" applyBorder="1" applyAlignment="1">
      <alignment/>
    </xf>
    <xf numFmtId="173" fontId="0" fillId="0" borderId="12" xfId="42" applyNumberFormat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9" fontId="0" fillId="0" borderId="9" xfId="63" applyBorder="1" applyAlignment="1">
      <alignment horizontal="center"/>
    </xf>
    <xf numFmtId="173" fontId="0" fillId="0" borderId="0" xfId="42" applyNumberFormat="1" applyAlignment="1">
      <alignment horizontal="center"/>
    </xf>
    <xf numFmtId="0" fontId="0" fillId="0" borderId="0" xfId="0" applyFill="1" applyAlignment="1">
      <alignment vertical="top"/>
    </xf>
    <xf numFmtId="173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5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" fontId="0" fillId="0" borderId="9" xfId="0" applyNumberFormat="1" applyFill="1" applyBorder="1" applyAlignment="1">
      <alignment horizontal="center"/>
    </xf>
    <xf numFmtId="10" fontId="0" fillId="0" borderId="9" xfId="63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0" fillId="0" borderId="9" xfId="42" applyNumberFormat="1" applyFill="1" applyBorder="1" applyAlignment="1">
      <alignment horizontal="center"/>
    </xf>
    <xf numFmtId="173" fontId="0" fillId="0" borderId="0" xfId="42" applyNumberFormat="1" applyFill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180" fontId="0" fillId="0" borderId="9" xfId="0" applyNumberForma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27" fillId="25" borderId="11" xfId="0" applyFont="1" applyFill="1" applyBorder="1" applyAlignment="1">
      <alignment horizontal="center"/>
    </xf>
    <xf numFmtId="0" fontId="27" fillId="25" borderId="9" xfId="0" applyFont="1" applyFill="1" applyBorder="1" applyAlignment="1">
      <alignment/>
    </xf>
    <xf numFmtId="0" fontId="27" fillId="25" borderId="9" xfId="0" applyFont="1" applyFill="1" applyBorder="1" applyAlignment="1">
      <alignment horizontal="center"/>
    </xf>
    <xf numFmtId="0" fontId="27" fillId="25" borderId="9" xfId="0" applyFont="1" applyFill="1" applyBorder="1" applyAlignment="1">
      <alignment horizontal="center" wrapText="1"/>
    </xf>
    <xf numFmtId="0" fontId="26" fillId="25" borderId="9" xfId="0" applyFont="1" applyFill="1" applyBorder="1" applyAlignment="1">
      <alignment wrapText="1"/>
    </xf>
    <xf numFmtId="0" fontId="27" fillId="25" borderId="0" xfId="0" applyFont="1" applyFill="1" applyAlignment="1">
      <alignment horizontal="center" wrapText="1"/>
    </xf>
    <xf numFmtId="0" fontId="28" fillId="0" borderId="9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5" fontId="4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5" fontId="28" fillId="0" borderId="9" xfId="0" applyNumberFormat="1" applyFont="1" applyFill="1" applyBorder="1" applyAlignment="1">
      <alignment horizontal="center"/>
    </xf>
    <xf numFmtId="181" fontId="28" fillId="0" borderId="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173" fontId="28" fillId="0" borderId="12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73" fontId="28" fillId="0" borderId="9" xfId="0" applyNumberFormat="1" applyFont="1" applyFill="1" applyBorder="1" applyAlignment="1">
      <alignment horizontal="center"/>
    </xf>
    <xf numFmtId="9" fontId="28" fillId="0" borderId="9" xfId="63" applyFont="1" applyBorder="1" applyAlignment="1">
      <alignment horizontal="center"/>
    </xf>
    <xf numFmtId="173" fontId="4" fillId="0" borderId="9" xfId="0" applyNumberFormat="1" applyFont="1" applyFill="1" applyBorder="1" applyAlignment="1">
      <alignment horizontal="center"/>
    </xf>
    <xf numFmtId="173" fontId="4" fillId="0" borderId="9" xfId="42" applyNumberFormat="1" applyFont="1" applyBorder="1" applyAlignment="1">
      <alignment horizontal="center"/>
    </xf>
    <xf numFmtId="192" fontId="24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42" applyNumberFormat="1" applyBorder="1" applyAlignment="1">
      <alignment horizontal="center"/>
    </xf>
    <xf numFmtId="173" fontId="0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3" fontId="28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3" fontId="0" fillId="0" borderId="0" xfId="42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0" xfId="0" applyFont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6" fillId="25" borderId="14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92" fontId="24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tyle 23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8" sqref="G8"/>
    </sheetView>
  </sheetViews>
  <sheetFormatPr defaultColWidth="9.140625" defaultRowHeight="12.75"/>
  <cols>
    <col min="6" max="6" width="17.00390625" style="0" bestFit="1" customWidth="1"/>
  </cols>
  <sheetData>
    <row r="1" spans="1:10" ht="15.75">
      <c r="A1" s="31"/>
      <c r="B1" s="31"/>
      <c r="C1" s="31"/>
      <c r="D1" s="31"/>
      <c r="E1" s="32"/>
      <c r="F1" s="31"/>
      <c r="G1" s="31"/>
      <c r="H1" s="31"/>
      <c r="I1" s="31"/>
      <c r="J1" s="31"/>
    </row>
    <row r="2" spans="1:10" ht="18">
      <c r="A2" s="31"/>
      <c r="B2" s="31"/>
      <c r="C2" s="28" t="s">
        <v>50</v>
      </c>
      <c r="D2" s="28"/>
      <c r="E2" s="30"/>
      <c r="F2" s="28" t="s">
        <v>51</v>
      </c>
      <c r="G2" s="28"/>
      <c r="H2" s="28"/>
      <c r="I2" s="31"/>
      <c r="J2" s="31"/>
    </row>
    <row r="3" spans="1:10" ht="18">
      <c r="A3" s="31"/>
      <c r="B3" s="31"/>
      <c r="C3" s="28" t="s">
        <v>52</v>
      </c>
      <c r="D3" s="28"/>
      <c r="E3" s="30"/>
      <c r="F3" s="28" t="str">
        <f>G22</f>
        <v>EB-2011-0191</v>
      </c>
      <c r="G3" s="28"/>
      <c r="H3" s="28"/>
      <c r="I3" s="31"/>
      <c r="J3" s="31"/>
    </row>
    <row r="4" spans="1:10" ht="18">
      <c r="A4" s="31"/>
      <c r="B4" s="31"/>
      <c r="C4" s="28" t="s">
        <v>53</v>
      </c>
      <c r="D4" s="28"/>
      <c r="E4" s="30"/>
      <c r="F4" s="58">
        <v>41030</v>
      </c>
      <c r="G4" s="28"/>
      <c r="H4" s="28"/>
      <c r="I4" s="31"/>
      <c r="J4" s="31"/>
    </row>
    <row r="5" spans="1:10" ht="18">
      <c r="A5" s="31"/>
      <c r="B5" s="31"/>
      <c r="C5" s="28" t="s">
        <v>72</v>
      </c>
      <c r="D5" s="28"/>
      <c r="E5" s="30"/>
      <c r="F5" s="28"/>
      <c r="G5" s="28"/>
      <c r="H5" s="28"/>
      <c r="I5" s="31"/>
      <c r="J5" s="31"/>
    </row>
    <row r="6" spans="1:10" ht="15.75">
      <c r="A6" s="31"/>
      <c r="B6" s="31"/>
      <c r="C6" s="31"/>
      <c r="D6" s="31"/>
      <c r="E6" s="32"/>
      <c r="F6" s="31"/>
      <c r="G6" s="31"/>
      <c r="H6" s="31"/>
      <c r="I6" s="31"/>
      <c r="J6" s="31"/>
    </row>
    <row r="7" spans="1:10" ht="15.75">
      <c r="A7" s="31"/>
      <c r="B7" s="31"/>
      <c r="C7" s="31"/>
      <c r="D7" s="31"/>
      <c r="E7" s="32"/>
      <c r="F7" s="31"/>
      <c r="G7" s="31"/>
      <c r="H7" s="31"/>
      <c r="I7" s="31"/>
      <c r="J7" s="31"/>
    </row>
    <row r="8" spans="1:10" ht="15.75">
      <c r="A8" s="31"/>
      <c r="B8" s="31"/>
      <c r="C8" s="31"/>
      <c r="D8" s="31"/>
      <c r="E8" s="32"/>
      <c r="F8" s="31"/>
      <c r="G8" s="31"/>
      <c r="H8" s="31"/>
      <c r="I8" s="31"/>
      <c r="J8" s="31"/>
    </row>
    <row r="9" spans="1:10" ht="15.75">
      <c r="A9" s="31"/>
      <c r="B9" s="31"/>
      <c r="C9" s="31"/>
      <c r="D9" s="31"/>
      <c r="E9" s="32"/>
      <c r="F9" s="31"/>
      <c r="G9" s="31"/>
      <c r="H9" s="31"/>
      <c r="I9" s="31"/>
      <c r="J9" s="31"/>
    </row>
    <row r="10" spans="1:10" ht="26.25">
      <c r="A10" s="31"/>
      <c r="B10" s="31"/>
      <c r="C10" s="59" t="s">
        <v>57</v>
      </c>
      <c r="D10" s="31"/>
      <c r="E10" s="32"/>
      <c r="F10" s="31"/>
      <c r="G10" s="31"/>
      <c r="H10" s="31"/>
      <c r="I10" s="31"/>
      <c r="J10" s="31"/>
    </row>
    <row r="11" spans="1:10" ht="15.75">
      <c r="A11" s="31"/>
      <c r="B11" s="31"/>
      <c r="C11" s="31"/>
      <c r="D11" s="31"/>
      <c r="E11" s="32"/>
      <c r="F11" s="31"/>
      <c r="G11" s="31"/>
      <c r="H11" s="31"/>
      <c r="I11" s="31"/>
      <c r="J11" s="31"/>
    </row>
    <row r="12" spans="1:10" ht="15.75">
      <c r="A12" s="31"/>
      <c r="B12" s="31"/>
      <c r="C12" s="31"/>
      <c r="D12" s="31"/>
      <c r="E12" s="32"/>
      <c r="F12" s="31"/>
      <c r="G12" s="31"/>
      <c r="H12" s="31"/>
      <c r="I12" s="31"/>
      <c r="J12" s="31"/>
    </row>
    <row r="13" spans="1:10" ht="15.75">
      <c r="A13" s="31"/>
      <c r="B13" s="31"/>
      <c r="C13" s="31"/>
      <c r="D13" s="31"/>
      <c r="E13" s="32"/>
      <c r="F13" s="31"/>
      <c r="G13" s="31"/>
      <c r="H13" s="31"/>
      <c r="I13" s="31"/>
      <c r="J13" s="31"/>
    </row>
    <row r="14" spans="1:10" ht="15.75">
      <c r="A14" s="31"/>
      <c r="B14" s="31"/>
      <c r="C14" s="31"/>
      <c r="D14" s="31"/>
      <c r="E14" s="32"/>
      <c r="F14" s="31"/>
      <c r="G14" s="31"/>
      <c r="H14" s="31"/>
      <c r="I14" s="31"/>
      <c r="J14" s="31"/>
    </row>
    <row r="15" spans="1:10" ht="15.75">
      <c r="A15" s="31"/>
      <c r="B15" s="31"/>
      <c r="C15" s="31"/>
      <c r="D15" s="31"/>
      <c r="E15" s="32"/>
      <c r="F15" s="31"/>
      <c r="G15" s="31"/>
      <c r="H15" s="31"/>
      <c r="I15" s="31"/>
      <c r="J15" s="31"/>
    </row>
    <row r="16" spans="1:10" ht="15.75">
      <c r="A16" s="31"/>
      <c r="B16" s="31"/>
      <c r="C16" s="31"/>
      <c r="D16" s="31"/>
      <c r="E16" s="32"/>
      <c r="F16" s="31"/>
      <c r="G16" s="31"/>
      <c r="H16" s="31"/>
      <c r="I16" s="31"/>
      <c r="J16" s="31"/>
    </row>
    <row r="17" spans="1:10" ht="15.75">
      <c r="A17" s="31"/>
      <c r="B17" s="31"/>
      <c r="C17" s="31"/>
      <c r="D17" s="31"/>
      <c r="E17" s="32"/>
      <c r="F17" s="31"/>
      <c r="G17" s="31"/>
      <c r="H17" s="31"/>
      <c r="I17" s="31"/>
      <c r="J17" s="31"/>
    </row>
    <row r="18" spans="1:10" ht="15.75">
      <c r="A18" s="31"/>
      <c r="B18" s="31"/>
      <c r="C18" s="31"/>
      <c r="D18" s="31"/>
      <c r="E18" s="32"/>
      <c r="F18" s="31"/>
      <c r="G18" s="31"/>
      <c r="H18" s="31"/>
      <c r="I18" s="31"/>
      <c r="J18" s="31"/>
    </row>
    <row r="19" spans="1:10" ht="15.75">
      <c r="A19" s="31"/>
      <c r="B19" s="31"/>
      <c r="C19" s="85"/>
      <c r="D19" s="85"/>
      <c r="E19" s="85"/>
      <c r="F19" s="85"/>
      <c r="G19" s="85"/>
      <c r="H19" s="85"/>
      <c r="I19" s="31"/>
      <c r="J19" s="31"/>
    </row>
    <row r="20" spans="1:10" ht="15.75">
      <c r="A20" s="31"/>
      <c r="B20" s="31"/>
      <c r="C20" s="60" t="s">
        <v>58</v>
      </c>
      <c r="D20" s="61"/>
      <c r="E20" s="62"/>
      <c r="G20" s="63" t="s">
        <v>59</v>
      </c>
      <c r="H20" s="31"/>
      <c r="I20" s="31"/>
      <c r="J20" s="31"/>
    </row>
    <row r="21" spans="1:10" ht="15.75">
      <c r="A21" s="31"/>
      <c r="B21" s="31"/>
      <c r="C21" s="60"/>
      <c r="D21" s="64"/>
      <c r="E21" s="62"/>
      <c r="G21" s="63"/>
      <c r="H21" s="31"/>
      <c r="I21" s="31"/>
      <c r="J21" s="31"/>
    </row>
    <row r="22" spans="1:10" ht="15.75">
      <c r="A22" s="31"/>
      <c r="B22" s="31"/>
      <c r="C22" s="60" t="s">
        <v>60</v>
      </c>
      <c r="D22" s="62"/>
      <c r="E22" s="62"/>
      <c r="G22" s="63" t="s">
        <v>69</v>
      </c>
      <c r="H22" s="31"/>
      <c r="I22" s="31"/>
      <c r="J22" s="31"/>
    </row>
    <row r="23" spans="1:10" ht="15.75">
      <c r="A23" s="31"/>
      <c r="B23" s="31"/>
      <c r="C23" s="60"/>
      <c r="D23" s="64"/>
      <c r="E23" s="62"/>
      <c r="G23" s="63"/>
      <c r="H23" s="31"/>
      <c r="I23" s="31"/>
      <c r="J23" s="31"/>
    </row>
    <row r="24" spans="1:10" ht="15.75">
      <c r="A24" s="31"/>
      <c r="B24" s="31"/>
      <c r="C24" s="60" t="s">
        <v>61</v>
      </c>
      <c r="D24" s="62"/>
      <c r="E24" s="62"/>
      <c r="G24" s="63" t="s">
        <v>62</v>
      </c>
      <c r="H24" s="31"/>
      <c r="I24" s="31"/>
      <c r="J24" s="31"/>
    </row>
    <row r="25" spans="1:10" ht="15.75">
      <c r="A25" s="31"/>
      <c r="B25" s="31"/>
      <c r="C25" s="60"/>
      <c r="D25" s="64"/>
      <c r="E25" s="62"/>
      <c r="G25" s="63"/>
      <c r="H25" s="31"/>
      <c r="I25" s="31"/>
      <c r="J25" s="31"/>
    </row>
    <row r="26" spans="1:10" ht="15.75">
      <c r="A26" s="31"/>
      <c r="B26" s="31"/>
      <c r="C26" s="60" t="s">
        <v>63</v>
      </c>
      <c r="D26" s="62"/>
      <c r="E26" s="62"/>
      <c r="G26" s="65" t="s">
        <v>64</v>
      </c>
      <c r="H26" s="31"/>
      <c r="I26" s="66"/>
      <c r="J26" s="31"/>
    </row>
  </sheetData>
  <sheetProtection/>
  <mergeCells count="1">
    <mergeCell ref="C19:H19"/>
  </mergeCells>
  <dataValidations count="1">
    <dataValidation type="list" allowBlank="1" showInputMessage="1" showErrorMessage="1" sqref="D20">
      <formula1>$AA$21:$AA108</formula1>
    </dataValidation>
  </dataValidations>
  <printOptions horizontalCentered="1"/>
  <pageMargins left="0.25" right="0.25" top="0.75" bottom="0.75" header="0.25" footer="0.25"/>
  <pageSetup horizontalDpi="1200" verticalDpi="1200" orientation="portrait" scale="95" r:id="rId1"/>
  <headerFooter alignWithMargins="0">
    <oddFooter>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173"/>
  <sheetViews>
    <sheetView tabSelected="1" zoomScalePageLayoutView="0" workbookViewId="0" topLeftCell="A22">
      <selection activeCell="L116" sqref="L116"/>
    </sheetView>
  </sheetViews>
  <sheetFormatPr defaultColWidth="9.140625" defaultRowHeight="12.75"/>
  <cols>
    <col min="1" max="1" width="38.00390625" style="1" bestFit="1" customWidth="1"/>
    <col min="2" max="2" width="10.140625" style="24" customWidth="1"/>
    <col min="3" max="3" width="9.57421875" style="24" customWidth="1"/>
    <col min="4" max="4" width="9.8515625" style="24" customWidth="1"/>
    <col min="5" max="5" width="11.57421875" style="24" customWidth="1"/>
    <col min="6" max="7" width="10.8515625" style="24" bestFit="1" customWidth="1"/>
    <col min="8" max="8" width="11.57421875" style="0" bestFit="1" customWidth="1"/>
    <col min="9" max="9" width="10.140625" style="0" customWidth="1"/>
    <col min="10" max="10" width="1.28515625" style="0" customWidth="1"/>
    <col min="11" max="11" width="11.28125" style="0" customWidth="1"/>
    <col min="12" max="12" width="12.421875" style="0" customWidth="1"/>
    <col min="13" max="13" width="10.421875" style="0" customWidth="1"/>
    <col min="64" max="16384" width="9.140625" style="1" customWidth="1"/>
  </cols>
  <sheetData>
    <row r="1" spans="1:10" ht="18">
      <c r="A1" s="28" t="s">
        <v>50</v>
      </c>
      <c r="B1" s="29" t="s">
        <v>51</v>
      </c>
      <c r="C1" s="30"/>
      <c r="D1"/>
      <c r="E1" s="28"/>
      <c r="F1"/>
      <c r="G1"/>
      <c r="H1" s="28"/>
      <c r="I1" s="31"/>
      <c r="J1" s="31"/>
    </row>
    <row r="2" spans="1:10" ht="18">
      <c r="A2" s="28" t="s">
        <v>52</v>
      </c>
      <c r="B2" s="29" t="str">
        <f>'A1 LDC Information'!G22</f>
        <v>EB-2011-0191</v>
      </c>
      <c r="C2" s="30"/>
      <c r="D2"/>
      <c r="E2" s="28"/>
      <c r="F2"/>
      <c r="G2"/>
      <c r="H2" s="28"/>
      <c r="I2" s="31"/>
      <c r="J2" s="31"/>
    </row>
    <row r="3" spans="1:10" ht="18">
      <c r="A3" s="28" t="s">
        <v>53</v>
      </c>
      <c r="B3" s="94">
        <v>41030</v>
      </c>
      <c r="C3" s="94"/>
      <c r="D3"/>
      <c r="E3" s="28"/>
      <c r="F3"/>
      <c r="G3"/>
      <c r="H3" s="28"/>
      <c r="I3" s="31"/>
      <c r="J3" s="31"/>
    </row>
    <row r="4" spans="1:10" ht="18">
      <c r="A4" s="28" t="s">
        <v>72</v>
      </c>
      <c r="B4" s="28"/>
      <c r="C4" s="30"/>
      <c r="D4" s="28"/>
      <c r="E4" s="28"/>
      <c r="F4"/>
      <c r="G4"/>
      <c r="H4" s="28"/>
      <c r="I4" s="31"/>
      <c r="J4" s="31"/>
    </row>
    <row r="5" spans="1:10" ht="15.75">
      <c r="A5" s="31"/>
      <c r="B5" s="31"/>
      <c r="C5" s="31"/>
      <c r="D5" s="31"/>
      <c r="E5" s="32"/>
      <c r="F5" s="31"/>
      <c r="G5" s="31"/>
      <c r="H5" s="31"/>
      <c r="I5" s="31"/>
      <c r="J5" s="31"/>
    </row>
    <row r="6" spans="1:10" ht="54" customHeight="1">
      <c r="A6" s="95" t="s">
        <v>55</v>
      </c>
      <c r="B6" s="95"/>
      <c r="C6" s="95"/>
      <c r="D6" s="95"/>
      <c r="E6" s="95"/>
      <c r="F6" s="95"/>
      <c r="G6" s="95"/>
      <c r="H6" s="95"/>
      <c r="I6" s="95"/>
      <c r="J6" s="31"/>
    </row>
    <row r="7" spans="1:14" ht="17.25">
      <c r="A7" s="96" t="s">
        <v>74</v>
      </c>
      <c r="B7" s="97"/>
      <c r="C7" s="97"/>
      <c r="D7" s="97"/>
      <c r="E7" s="97"/>
      <c r="F7" s="97"/>
      <c r="G7" s="97"/>
      <c r="H7" s="97"/>
      <c r="I7" s="98"/>
      <c r="K7" s="72"/>
      <c r="L7" s="73"/>
      <c r="M7" s="73"/>
      <c r="N7" s="73"/>
    </row>
    <row r="8" spans="1:14" ht="12.75">
      <c r="A8" s="87"/>
      <c r="B8" s="88"/>
      <c r="C8" s="88"/>
      <c r="D8" s="88"/>
      <c r="E8" s="88"/>
      <c r="F8" s="88"/>
      <c r="G8" s="88"/>
      <c r="H8" s="88"/>
      <c r="I8" s="89"/>
      <c r="K8" s="72"/>
      <c r="L8" s="73"/>
      <c r="M8" s="73"/>
      <c r="N8" s="73"/>
    </row>
    <row r="9" spans="1:14" ht="12.75">
      <c r="A9" s="90" t="s">
        <v>54</v>
      </c>
      <c r="B9" s="90"/>
      <c r="C9" s="90"/>
      <c r="D9" s="90"/>
      <c r="E9" s="90"/>
      <c r="F9" s="90"/>
      <c r="G9" s="90"/>
      <c r="H9" s="90"/>
      <c r="I9" s="90"/>
      <c r="K9" s="73"/>
      <c r="L9" s="73"/>
      <c r="M9" s="73"/>
      <c r="N9" s="73"/>
    </row>
    <row r="10" spans="1:14" ht="12.75">
      <c r="A10" s="91" t="s">
        <v>73</v>
      </c>
      <c r="B10" s="92"/>
      <c r="C10" s="92"/>
      <c r="D10" s="92"/>
      <c r="E10" s="92"/>
      <c r="F10" s="92"/>
      <c r="G10" s="92"/>
      <c r="H10" s="92"/>
      <c r="I10" s="93"/>
      <c r="K10" s="73"/>
      <c r="L10" s="73"/>
      <c r="M10" s="73"/>
      <c r="N10" s="73"/>
    </row>
    <row r="11" spans="1:14" ht="38.25">
      <c r="A11" s="2" t="s">
        <v>0</v>
      </c>
      <c r="B11" s="3" t="s">
        <v>1</v>
      </c>
      <c r="C11" s="3" t="s">
        <v>2</v>
      </c>
      <c r="D11" s="3" t="s">
        <v>71</v>
      </c>
      <c r="E11" s="3"/>
      <c r="F11" s="3"/>
      <c r="G11" s="3"/>
      <c r="H11" s="3" t="s">
        <v>3</v>
      </c>
      <c r="I11" s="4"/>
      <c r="K11" s="70"/>
      <c r="L11" s="73"/>
      <c r="M11" s="73"/>
      <c r="N11" s="73"/>
    </row>
    <row r="12" spans="1:14" ht="12.75">
      <c r="A12" s="5" t="s">
        <v>4</v>
      </c>
      <c r="B12" s="4">
        <v>2006</v>
      </c>
      <c r="C12" s="4" t="s">
        <v>5</v>
      </c>
      <c r="D12" s="6">
        <v>16686.113591703</v>
      </c>
      <c r="E12" s="6"/>
      <c r="F12" s="6"/>
      <c r="G12" s="6"/>
      <c r="H12" s="6">
        <f>SUM(D12:D12)</f>
        <v>16686.113591703</v>
      </c>
      <c r="I12" s="4"/>
      <c r="K12" s="74"/>
      <c r="L12" s="73"/>
      <c r="M12" s="73"/>
      <c r="N12" s="73"/>
    </row>
    <row r="13" spans="1:14" ht="12.75">
      <c r="A13" s="5" t="s">
        <v>6</v>
      </c>
      <c r="B13" s="4">
        <v>2006</v>
      </c>
      <c r="C13" s="4" t="s">
        <v>5</v>
      </c>
      <c r="D13" s="6">
        <v>46963.3675507278</v>
      </c>
      <c r="E13" s="6"/>
      <c r="F13" s="6"/>
      <c r="G13" s="6"/>
      <c r="H13" s="6">
        <f aca="true" t="shared" si="0" ref="H13:H42">SUM(D13:D13)</f>
        <v>46963.3675507278</v>
      </c>
      <c r="I13" s="4"/>
      <c r="K13" s="74"/>
      <c r="L13" s="73"/>
      <c r="M13" s="73"/>
      <c r="N13" s="73"/>
    </row>
    <row r="14" spans="1:14" ht="12.75">
      <c r="A14" s="5" t="s">
        <v>7</v>
      </c>
      <c r="B14" s="4">
        <v>2006</v>
      </c>
      <c r="C14" s="4" t="s">
        <v>5</v>
      </c>
      <c r="D14" s="6">
        <v>137803.335746336</v>
      </c>
      <c r="E14" s="6"/>
      <c r="F14" s="6"/>
      <c r="G14" s="6"/>
      <c r="H14" s="6">
        <f t="shared" si="0"/>
        <v>137803.335746336</v>
      </c>
      <c r="I14" s="4"/>
      <c r="K14" s="75"/>
      <c r="L14" s="73"/>
      <c r="M14" s="73"/>
      <c r="N14" s="73"/>
    </row>
    <row r="15" spans="1:14" ht="12.75">
      <c r="A15" s="5" t="s">
        <v>8</v>
      </c>
      <c r="B15" s="4">
        <v>2007</v>
      </c>
      <c r="C15" s="4" t="s">
        <v>5</v>
      </c>
      <c r="D15" s="6">
        <v>278169.842075567</v>
      </c>
      <c r="E15" s="6"/>
      <c r="F15" s="6"/>
      <c r="G15" s="6"/>
      <c r="H15" s="6">
        <f t="shared" si="0"/>
        <v>278169.842075567</v>
      </c>
      <c r="I15" s="4"/>
      <c r="K15" s="74"/>
      <c r="L15" s="73"/>
      <c r="M15" s="73"/>
      <c r="N15" s="73"/>
    </row>
    <row r="16" spans="1:14" ht="12.75">
      <c r="A16" s="5" t="s">
        <v>6</v>
      </c>
      <c r="B16" s="4">
        <v>2007</v>
      </c>
      <c r="C16" s="4" t="s">
        <v>5</v>
      </c>
      <c r="D16" s="6">
        <v>114309.25452369</v>
      </c>
      <c r="E16" s="6"/>
      <c r="F16" s="6"/>
      <c r="G16" s="6"/>
      <c r="H16" s="6">
        <f t="shared" si="0"/>
        <v>114309.25452369</v>
      </c>
      <c r="I16" s="4"/>
      <c r="K16" s="74"/>
      <c r="L16" s="73"/>
      <c r="M16" s="73"/>
      <c r="N16" s="73"/>
    </row>
    <row r="17" spans="1:14" ht="12.75">
      <c r="A17" s="5" t="s">
        <v>7</v>
      </c>
      <c r="B17" s="4">
        <v>2007</v>
      </c>
      <c r="C17" s="4" t="s">
        <v>5</v>
      </c>
      <c r="D17" s="6">
        <v>468197.050723394</v>
      </c>
      <c r="E17" s="6"/>
      <c r="F17" s="6"/>
      <c r="G17" s="6"/>
      <c r="H17" s="6">
        <f t="shared" si="0"/>
        <v>468197.050723394</v>
      </c>
      <c r="I17" s="4"/>
      <c r="K17" s="74"/>
      <c r="L17" s="73"/>
      <c r="M17" s="73"/>
      <c r="N17" s="73"/>
    </row>
    <row r="18" spans="1:14" ht="12.75">
      <c r="A18" s="5" t="s">
        <v>9</v>
      </c>
      <c r="B18" s="4">
        <v>2007</v>
      </c>
      <c r="C18" s="4" t="s">
        <v>5</v>
      </c>
      <c r="D18" s="25">
        <v>97144.130707774</v>
      </c>
      <c r="E18" s="25"/>
      <c r="F18" s="25"/>
      <c r="G18" s="25"/>
      <c r="H18" s="6">
        <f t="shared" si="0"/>
        <v>97144.130707774</v>
      </c>
      <c r="I18" s="4"/>
      <c r="K18" s="74"/>
      <c r="L18" s="73"/>
      <c r="M18" s="73"/>
      <c r="N18" s="73"/>
    </row>
    <row r="19" spans="1:14" ht="12.75">
      <c r="A19" s="5" t="s">
        <v>10</v>
      </c>
      <c r="B19" s="4">
        <v>2007</v>
      </c>
      <c r="C19" s="4" t="s">
        <v>5</v>
      </c>
      <c r="D19" s="6">
        <v>4209</v>
      </c>
      <c r="E19" s="6"/>
      <c r="F19" s="6"/>
      <c r="G19" s="6"/>
      <c r="H19" s="6">
        <f t="shared" si="0"/>
        <v>4209</v>
      </c>
      <c r="I19" s="4"/>
      <c r="K19" s="74"/>
      <c r="L19" s="73"/>
      <c r="M19" s="73"/>
      <c r="N19" s="73"/>
    </row>
    <row r="20" spans="1:14" ht="12.75">
      <c r="A20" s="5" t="s">
        <v>11</v>
      </c>
      <c r="B20" s="4">
        <v>2007</v>
      </c>
      <c r="C20" s="4" t="s">
        <v>5</v>
      </c>
      <c r="D20" s="6">
        <v>31708.0963363647</v>
      </c>
      <c r="E20" s="6"/>
      <c r="F20" s="6"/>
      <c r="G20" s="6"/>
      <c r="H20" s="6">
        <f t="shared" si="0"/>
        <v>31708.0963363647</v>
      </c>
      <c r="I20" s="4"/>
      <c r="K20" s="74"/>
      <c r="L20" s="73"/>
      <c r="M20" s="73"/>
      <c r="N20" s="73"/>
    </row>
    <row r="21" spans="1:14" ht="12.75">
      <c r="A21" s="5" t="s">
        <v>12</v>
      </c>
      <c r="B21" s="4">
        <v>2007</v>
      </c>
      <c r="C21" s="4" t="s">
        <v>5</v>
      </c>
      <c r="D21" s="6">
        <v>48033.0858408232</v>
      </c>
      <c r="E21" s="6"/>
      <c r="F21" s="6"/>
      <c r="G21" s="6"/>
      <c r="H21" s="6">
        <f t="shared" si="0"/>
        <v>48033.0858408232</v>
      </c>
      <c r="I21" s="4"/>
      <c r="K21" s="75"/>
      <c r="L21" s="73"/>
      <c r="M21" s="73"/>
      <c r="N21" s="73"/>
    </row>
    <row r="22" spans="1:14" ht="12.75">
      <c r="A22" s="5" t="s">
        <v>8</v>
      </c>
      <c r="B22" s="4">
        <v>2008</v>
      </c>
      <c r="C22" s="4" t="s">
        <v>5</v>
      </c>
      <c r="D22" s="6">
        <v>392779</v>
      </c>
      <c r="E22" s="6"/>
      <c r="F22" s="6"/>
      <c r="G22" s="6"/>
      <c r="H22" s="6">
        <f t="shared" si="0"/>
        <v>392779</v>
      </c>
      <c r="I22" s="4"/>
      <c r="K22" s="74"/>
      <c r="L22" s="73"/>
      <c r="M22" s="73"/>
      <c r="N22" s="73"/>
    </row>
    <row r="23" spans="1:14" ht="12.75">
      <c r="A23" s="5" t="s">
        <v>13</v>
      </c>
      <c r="B23" s="4">
        <v>2008</v>
      </c>
      <c r="C23" s="4" t="s">
        <v>5</v>
      </c>
      <c r="D23" s="6">
        <v>110023.491235617</v>
      </c>
      <c r="E23" s="6"/>
      <c r="F23" s="6"/>
      <c r="G23" s="6"/>
      <c r="H23" s="6">
        <f t="shared" si="0"/>
        <v>110023.491235617</v>
      </c>
      <c r="I23" s="4"/>
      <c r="K23" s="74"/>
      <c r="L23" s="73"/>
      <c r="M23" s="73"/>
      <c r="N23" s="73"/>
    </row>
    <row r="24" spans="1:14" ht="12.75">
      <c r="A24" s="7" t="s">
        <v>14</v>
      </c>
      <c r="B24" s="4">
        <v>2008</v>
      </c>
      <c r="C24" s="4" t="s">
        <v>5</v>
      </c>
      <c r="D24" s="6">
        <v>791726.226026242</v>
      </c>
      <c r="E24" s="6"/>
      <c r="F24" s="6"/>
      <c r="G24" s="6"/>
      <c r="H24" s="6">
        <f t="shared" si="0"/>
        <v>791726.226026242</v>
      </c>
      <c r="I24" s="4"/>
      <c r="K24" s="74"/>
      <c r="L24" s="73"/>
      <c r="M24" s="73"/>
      <c r="N24" s="73"/>
    </row>
    <row r="25" spans="1:14" ht="12.75">
      <c r="A25" s="5" t="s">
        <v>15</v>
      </c>
      <c r="B25" s="4">
        <v>2008</v>
      </c>
      <c r="C25" s="4" t="s">
        <v>5</v>
      </c>
      <c r="D25" s="6">
        <v>7006.5</v>
      </c>
      <c r="E25" s="6"/>
      <c r="F25" s="6"/>
      <c r="G25" s="6"/>
      <c r="H25" s="6">
        <f t="shared" si="0"/>
        <v>7006.5</v>
      </c>
      <c r="I25" s="4"/>
      <c r="K25" s="74"/>
      <c r="L25" s="73"/>
      <c r="M25" s="73"/>
      <c r="N25" s="73"/>
    </row>
    <row r="26" spans="1:14" ht="12.75">
      <c r="A26" s="5" t="s">
        <v>16</v>
      </c>
      <c r="B26" s="4">
        <v>2008</v>
      </c>
      <c r="C26" s="4" t="s">
        <v>5</v>
      </c>
      <c r="D26" s="6">
        <v>71620.7190630179</v>
      </c>
      <c r="E26" s="6"/>
      <c r="F26" s="6"/>
      <c r="G26" s="6"/>
      <c r="H26" s="6">
        <f t="shared" si="0"/>
        <v>71620.7190630179</v>
      </c>
      <c r="I26" s="4"/>
      <c r="K26" s="74"/>
      <c r="L26" s="73"/>
      <c r="M26" s="73"/>
      <c r="N26" s="73"/>
    </row>
    <row r="27" spans="1:14" ht="12.75">
      <c r="A27" s="5" t="s">
        <v>12</v>
      </c>
      <c r="B27" s="4">
        <v>2008</v>
      </c>
      <c r="C27" s="4" t="s">
        <v>5</v>
      </c>
      <c r="D27" s="6">
        <v>43278.9245013763</v>
      </c>
      <c r="E27" s="6"/>
      <c r="F27" s="6"/>
      <c r="G27" s="6"/>
      <c r="H27" s="6">
        <f t="shared" si="0"/>
        <v>43278.9245013763</v>
      </c>
      <c r="I27" s="4"/>
      <c r="K27" s="74"/>
      <c r="L27" s="73"/>
      <c r="M27" s="73"/>
      <c r="N27" s="73"/>
    </row>
    <row r="28" spans="1:14" ht="12.75">
      <c r="A28" s="5" t="s">
        <v>17</v>
      </c>
      <c r="B28" s="4">
        <v>2008</v>
      </c>
      <c r="C28" s="4" t="s">
        <v>5</v>
      </c>
      <c r="D28" s="6">
        <v>1044.99652022613</v>
      </c>
      <c r="E28" s="6"/>
      <c r="F28" s="6"/>
      <c r="G28" s="6"/>
      <c r="H28" s="6">
        <f t="shared" si="0"/>
        <v>1044.99652022613</v>
      </c>
      <c r="I28" s="4"/>
      <c r="K28" s="74"/>
      <c r="L28" s="73"/>
      <c r="M28" s="73"/>
      <c r="N28" s="73"/>
    </row>
    <row r="29" spans="1:14" ht="12.75">
      <c r="A29" s="5" t="s">
        <v>18</v>
      </c>
      <c r="B29" s="4">
        <v>2008</v>
      </c>
      <c r="C29" s="4" t="s">
        <v>5</v>
      </c>
      <c r="D29" s="6">
        <v>71049.69</v>
      </c>
      <c r="E29" s="6"/>
      <c r="F29" s="6"/>
      <c r="G29" s="6"/>
      <c r="H29" s="6">
        <f t="shared" si="0"/>
        <v>71049.69</v>
      </c>
      <c r="I29" s="4"/>
      <c r="K29" s="75"/>
      <c r="L29" s="73"/>
      <c r="M29" s="73"/>
      <c r="N29" s="73"/>
    </row>
    <row r="30" spans="1:14" ht="12.75">
      <c r="A30" s="5" t="s">
        <v>8</v>
      </c>
      <c r="B30" s="4">
        <v>2009</v>
      </c>
      <c r="C30" s="4" t="s">
        <v>5</v>
      </c>
      <c r="D30" s="8">
        <v>289441.364336789</v>
      </c>
      <c r="E30" s="6"/>
      <c r="F30" s="8"/>
      <c r="G30" s="8"/>
      <c r="H30" s="6">
        <f t="shared" si="0"/>
        <v>289441.364336789</v>
      </c>
      <c r="I30" s="4"/>
      <c r="K30" s="74"/>
      <c r="L30" s="73"/>
      <c r="M30" s="73"/>
      <c r="N30" s="73"/>
    </row>
    <row r="31" spans="1:14" ht="12.75">
      <c r="A31" s="5" t="s">
        <v>13</v>
      </c>
      <c r="B31" s="4">
        <v>2009</v>
      </c>
      <c r="C31" s="4" t="s">
        <v>5</v>
      </c>
      <c r="D31" s="8">
        <v>184599.697318351</v>
      </c>
      <c r="E31" s="6"/>
      <c r="F31" s="8"/>
      <c r="G31" s="8"/>
      <c r="H31" s="6">
        <f t="shared" si="0"/>
        <v>184599.697318351</v>
      </c>
      <c r="I31" s="4"/>
      <c r="K31" s="74"/>
      <c r="L31" s="73"/>
      <c r="M31" s="73"/>
      <c r="N31" s="73"/>
    </row>
    <row r="32" spans="1:14" ht="12.75">
      <c r="A32" s="5" t="s">
        <v>14</v>
      </c>
      <c r="B32" s="4">
        <v>2009</v>
      </c>
      <c r="C32" s="4" t="s">
        <v>5</v>
      </c>
      <c r="D32" s="8">
        <v>338051.939611261</v>
      </c>
      <c r="E32" s="6"/>
      <c r="F32" s="8"/>
      <c r="G32" s="8"/>
      <c r="H32" s="6">
        <f t="shared" si="0"/>
        <v>338051.939611261</v>
      </c>
      <c r="I32" s="4"/>
      <c r="K32" s="74"/>
      <c r="L32" s="73"/>
      <c r="M32" s="73"/>
      <c r="N32" s="73"/>
    </row>
    <row r="33" spans="1:14" ht="12.75">
      <c r="A33" s="5" t="s">
        <v>12</v>
      </c>
      <c r="B33" s="4">
        <v>2009</v>
      </c>
      <c r="C33" s="4" t="s">
        <v>5</v>
      </c>
      <c r="D33" s="8">
        <v>303157.894736842</v>
      </c>
      <c r="E33" s="6"/>
      <c r="F33" s="8"/>
      <c r="G33" s="8"/>
      <c r="H33" s="6">
        <f t="shared" si="0"/>
        <v>303157.894736842</v>
      </c>
      <c r="I33" s="4"/>
      <c r="K33" s="74"/>
      <c r="L33" s="73"/>
      <c r="M33" s="73"/>
      <c r="N33" s="73"/>
    </row>
    <row r="34" spans="1:14" ht="12.75">
      <c r="A34" s="5" t="s">
        <v>17</v>
      </c>
      <c r="B34" s="4">
        <v>2009</v>
      </c>
      <c r="C34" s="4" t="s">
        <v>5</v>
      </c>
      <c r="D34" s="8">
        <v>32265.4328808366</v>
      </c>
      <c r="E34" s="6"/>
      <c r="F34" s="8"/>
      <c r="G34" s="8"/>
      <c r="H34" s="6">
        <f t="shared" si="0"/>
        <v>32265.4328808366</v>
      </c>
      <c r="I34" s="4"/>
      <c r="K34" s="74"/>
      <c r="L34" s="73"/>
      <c r="M34" s="73"/>
      <c r="N34" s="73"/>
    </row>
    <row r="35" spans="1:14" ht="12.75">
      <c r="A35" s="5" t="s">
        <v>18</v>
      </c>
      <c r="B35" s="4">
        <v>2009</v>
      </c>
      <c r="C35" s="4" t="s">
        <v>5</v>
      </c>
      <c r="D35" s="8">
        <v>699333.20743205</v>
      </c>
      <c r="E35" s="6"/>
      <c r="F35" s="8"/>
      <c r="G35" s="8"/>
      <c r="H35" s="6">
        <f t="shared" si="0"/>
        <v>699333.20743205</v>
      </c>
      <c r="I35" s="4"/>
      <c r="K35" s="75"/>
      <c r="L35" s="73"/>
      <c r="M35" s="73"/>
      <c r="N35" s="73"/>
    </row>
    <row r="36" spans="1:14" ht="12.75">
      <c r="A36" s="67" t="s">
        <v>13</v>
      </c>
      <c r="B36" s="68">
        <v>2010</v>
      </c>
      <c r="C36" s="4" t="s">
        <v>5</v>
      </c>
      <c r="D36" s="6">
        <v>231921.302783145</v>
      </c>
      <c r="E36" s="6"/>
      <c r="F36" s="6"/>
      <c r="G36" s="6"/>
      <c r="H36" s="6">
        <f t="shared" si="0"/>
        <v>231921.302783145</v>
      </c>
      <c r="I36" s="4"/>
      <c r="K36" s="74"/>
      <c r="L36" s="76"/>
      <c r="M36" s="73"/>
      <c r="N36" s="73"/>
    </row>
    <row r="37" spans="1:14" ht="12.75">
      <c r="A37" s="67" t="s">
        <v>14</v>
      </c>
      <c r="B37" s="68">
        <v>2010</v>
      </c>
      <c r="C37" s="4" t="s">
        <v>5</v>
      </c>
      <c r="D37" s="6">
        <v>108821.462648061</v>
      </c>
      <c r="E37" s="6"/>
      <c r="F37" s="6"/>
      <c r="G37" s="6"/>
      <c r="H37" s="6">
        <f t="shared" si="0"/>
        <v>108821.462648061</v>
      </c>
      <c r="I37" s="4"/>
      <c r="K37" s="74"/>
      <c r="L37" s="76"/>
      <c r="M37" s="73"/>
      <c r="N37" s="73"/>
    </row>
    <row r="38" spans="1:14" ht="12.75">
      <c r="A38" s="67" t="s">
        <v>8</v>
      </c>
      <c r="B38" s="68">
        <v>2010</v>
      </c>
      <c r="C38" s="4" t="s">
        <v>5</v>
      </c>
      <c r="D38" s="6">
        <v>352323.64353161</v>
      </c>
      <c r="E38" s="6"/>
      <c r="F38" s="6"/>
      <c r="G38" s="6"/>
      <c r="H38" s="6">
        <f t="shared" si="0"/>
        <v>352323.64353161</v>
      </c>
      <c r="I38" s="4"/>
      <c r="K38" s="74"/>
      <c r="L38" s="76"/>
      <c r="M38" s="73"/>
      <c r="N38" s="73"/>
    </row>
    <row r="39" spans="1:14" ht="12.75">
      <c r="A39" s="67" t="s">
        <v>65</v>
      </c>
      <c r="B39" s="68">
        <v>2010</v>
      </c>
      <c r="C39" s="4" t="s">
        <v>5</v>
      </c>
      <c r="D39" s="6">
        <v>90861.8339344591</v>
      </c>
      <c r="E39" s="6"/>
      <c r="F39" s="6"/>
      <c r="G39" s="6"/>
      <c r="H39" s="6">
        <f t="shared" si="0"/>
        <v>90861.8339344591</v>
      </c>
      <c r="I39" s="4"/>
      <c r="K39" s="74"/>
      <c r="L39" s="77"/>
      <c r="M39" s="73"/>
      <c r="N39" s="73"/>
    </row>
    <row r="40" spans="1:14" ht="12.75">
      <c r="A40" s="67" t="s">
        <v>66</v>
      </c>
      <c r="B40" s="68">
        <v>2010</v>
      </c>
      <c r="C40" s="4" t="s">
        <v>5</v>
      </c>
      <c r="D40" s="6">
        <v>107885.367674122</v>
      </c>
      <c r="E40" s="6"/>
      <c r="F40" s="6"/>
      <c r="G40" s="6"/>
      <c r="H40" s="6">
        <f t="shared" si="0"/>
        <v>107885.367674122</v>
      </c>
      <c r="I40" s="4"/>
      <c r="K40" s="74"/>
      <c r="L40" s="78"/>
      <c r="M40" s="75"/>
      <c r="N40" s="73"/>
    </row>
    <row r="41" spans="1:14" ht="12.75">
      <c r="A41" s="67" t="s">
        <v>67</v>
      </c>
      <c r="B41" s="68">
        <v>2010</v>
      </c>
      <c r="C41" s="4" t="s">
        <v>5</v>
      </c>
      <c r="D41" s="6">
        <v>17936.3364586138</v>
      </c>
      <c r="E41" s="6"/>
      <c r="F41" s="6"/>
      <c r="G41" s="6"/>
      <c r="H41" s="6">
        <f t="shared" si="0"/>
        <v>17936.3364586138</v>
      </c>
      <c r="I41" s="4"/>
      <c r="K41" s="74"/>
      <c r="L41" s="78"/>
      <c r="M41" s="75"/>
      <c r="N41" s="73"/>
    </row>
    <row r="42" spans="1:14" ht="12.75">
      <c r="A42" s="67" t="s">
        <v>18</v>
      </c>
      <c r="B42" s="68">
        <v>2010</v>
      </c>
      <c r="C42" s="4" t="s">
        <v>5</v>
      </c>
      <c r="D42" s="6">
        <v>301962.285075753</v>
      </c>
      <c r="E42" s="6"/>
      <c r="F42" s="6"/>
      <c r="G42" s="6"/>
      <c r="H42" s="6">
        <f t="shared" si="0"/>
        <v>301962.285075753</v>
      </c>
      <c r="I42" s="4"/>
      <c r="K42" s="75"/>
      <c r="L42" s="76"/>
      <c r="M42" s="75"/>
      <c r="N42" s="73"/>
    </row>
    <row r="43" spans="1:14" ht="12.75">
      <c r="A43" s="50" t="s">
        <v>19</v>
      </c>
      <c r="B43" s="51"/>
      <c r="C43" s="51"/>
      <c r="D43" s="52">
        <f>SUM(D12:D42)</f>
        <v>5790314.592864753</v>
      </c>
      <c r="E43" s="52"/>
      <c r="F43" s="52"/>
      <c r="G43" s="52"/>
      <c r="H43" s="52">
        <f>SUM(H12:H42)</f>
        <v>5790314.592864753</v>
      </c>
      <c r="I43" s="53"/>
      <c r="K43" s="79"/>
      <c r="L43" s="72"/>
      <c r="M43" s="80"/>
      <c r="N43" s="73"/>
    </row>
    <row r="44" spans="1:14" ht="12.75">
      <c r="A44" s="87"/>
      <c r="B44" s="88"/>
      <c r="C44" s="88"/>
      <c r="D44" s="88"/>
      <c r="E44" s="88"/>
      <c r="F44" s="88"/>
      <c r="G44" s="88"/>
      <c r="H44" s="88"/>
      <c r="I44" s="89"/>
      <c r="K44" s="73"/>
      <c r="L44" s="81"/>
      <c r="M44" s="75"/>
      <c r="N44" s="73"/>
    </row>
    <row r="45" spans="1:14" ht="12.75">
      <c r="A45" s="90" t="s">
        <v>56</v>
      </c>
      <c r="B45" s="90"/>
      <c r="C45" s="90"/>
      <c r="D45" s="90"/>
      <c r="E45" s="90"/>
      <c r="F45" s="90"/>
      <c r="G45" s="90"/>
      <c r="H45" s="90"/>
      <c r="I45" s="90"/>
      <c r="K45" s="79"/>
      <c r="L45" s="81"/>
      <c r="M45" s="75"/>
      <c r="N45" s="73"/>
    </row>
    <row r="46" spans="1:14" ht="12.75">
      <c r="A46" s="91" t="s">
        <v>73</v>
      </c>
      <c r="B46" s="92"/>
      <c r="C46" s="92"/>
      <c r="D46" s="92"/>
      <c r="E46" s="92"/>
      <c r="F46" s="92"/>
      <c r="G46" s="92"/>
      <c r="H46" s="92"/>
      <c r="I46" s="93"/>
      <c r="K46" s="73"/>
      <c r="L46" s="73"/>
      <c r="M46" s="73"/>
      <c r="N46" s="73"/>
    </row>
    <row r="47" spans="1:14" ht="40.5" customHeight="1">
      <c r="A47" s="2" t="s">
        <v>0</v>
      </c>
      <c r="B47" s="3" t="s">
        <v>1</v>
      </c>
      <c r="C47" s="3" t="s">
        <v>2</v>
      </c>
      <c r="D47" s="3" t="str">
        <f>D11</f>
        <v>2010 kWh Results Final</v>
      </c>
      <c r="E47" s="3"/>
      <c r="F47" s="3"/>
      <c r="G47" s="3"/>
      <c r="H47" s="3" t="s">
        <v>3</v>
      </c>
      <c r="I47" s="9" t="s">
        <v>21</v>
      </c>
      <c r="K47" s="70"/>
      <c r="L47" s="73"/>
      <c r="M47" s="73"/>
      <c r="N47" s="73"/>
    </row>
    <row r="48" spans="1:63" s="12" customFormat="1" ht="12.75">
      <c r="A48" s="5" t="s">
        <v>4</v>
      </c>
      <c r="B48" s="4">
        <v>2006</v>
      </c>
      <c r="C48" s="4" t="s">
        <v>5</v>
      </c>
      <c r="D48" s="6">
        <v>15017.5022325327</v>
      </c>
      <c r="E48" s="6"/>
      <c r="F48" s="6"/>
      <c r="G48" s="6"/>
      <c r="H48" s="6">
        <f>SUM(D48:D48)</f>
        <v>15017.5022325327</v>
      </c>
      <c r="I48" s="10">
        <f aca="true" t="shared" si="1" ref="I48:I79">(H12-H48)/H12</f>
        <v>0.09999999999999998</v>
      </c>
      <c r="J48" s="11"/>
      <c r="K48" s="74"/>
      <c r="L48" s="76"/>
      <c r="M48" s="73"/>
      <c r="N48" s="7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s="12" customFormat="1" ht="12.75">
      <c r="A49" s="5" t="s">
        <v>6</v>
      </c>
      <c r="B49" s="4">
        <v>2006</v>
      </c>
      <c r="C49" s="4" t="s">
        <v>5</v>
      </c>
      <c r="D49" s="6">
        <v>37071.902649976</v>
      </c>
      <c r="E49" s="6"/>
      <c r="F49" s="6"/>
      <c r="G49" s="6"/>
      <c r="H49" s="6">
        <f aca="true" t="shared" si="2" ref="H49:H78">SUM(D49:D49)</f>
        <v>37071.902649976</v>
      </c>
      <c r="I49" s="10">
        <f t="shared" si="1"/>
        <v>0.2106208608245026</v>
      </c>
      <c r="J49" s="11"/>
      <c r="K49" s="74"/>
      <c r="L49" s="76"/>
      <c r="M49" s="73"/>
      <c r="N49" s="7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s="12" customFormat="1" ht="12.75">
      <c r="A50" s="5" t="s">
        <v>7</v>
      </c>
      <c r="B50" s="4">
        <v>2006</v>
      </c>
      <c r="C50" s="4" t="s">
        <v>5</v>
      </c>
      <c r="D50" s="25">
        <v>124023.002171702</v>
      </c>
      <c r="E50" s="25"/>
      <c r="F50" s="25"/>
      <c r="G50" s="25"/>
      <c r="H50" s="6">
        <f t="shared" si="2"/>
        <v>124023.002171702</v>
      </c>
      <c r="I50" s="10">
        <f t="shared" si="1"/>
        <v>0.10000000000000292</v>
      </c>
      <c r="J50" s="26"/>
      <c r="K50" s="75"/>
      <c r="L50" s="82"/>
      <c r="M50" s="83"/>
      <c r="N50" s="8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12" customFormat="1" ht="12.75">
      <c r="A51" s="5" t="s">
        <v>8</v>
      </c>
      <c r="B51" s="4">
        <v>2007</v>
      </c>
      <c r="C51" s="4" t="s">
        <v>5</v>
      </c>
      <c r="D51" s="25">
        <v>112951.67119266</v>
      </c>
      <c r="E51" s="25"/>
      <c r="F51" s="25"/>
      <c r="G51" s="25"/>
      <c r="H51" s="6">
        <f t="shared" si="2"/>
        <v>112951.67119266</v>
      </c>
      <c r="I51" s="10">
        <f t="shared" si="1"/>
        <v>0.5939470995494336</v>
      </c>
      <c r="J51" s="26"/>
      <c r="K51" s="74"/>
      <c r="L51" s="82"/>
      <c r="M51" s="83"/>
      <c r="N51" s="8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12" customFormat="1" ht="12.75">
      <c r="A52" s="5" t="s">
        <v>6</v>
      </c>
      <c r="B52" s="4">
        <v>2007</v>
      </c>
      <c r="C52" s="4" t="s">
        <v>5</v>
      </c>
      <c r="D52" s="25">
        <v>58199.4673983864</v>
      </c>
      <c r="E52" s="25"/>
      <c r="F52" s="25"/>
      <c r="G52" s="25"/>
      <c r="H52" s="6">
        <f t="shared" si="2"/>
        <v>58199.4673983864</v>
      </c>
      <c r="I52" s="10">
        <f t="shared" si="1"/>
        <v>0.4908595315322885</v>
      </c>
      <c r="J52" s="26"/>
      <c r="K52" s="74"/>
      <c r="L52" s="82"/>
      <c r="M52" s="83"/>
      <c r="N52" s="8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12" customFormat="1" ht="12.75">
      <c r="A53" s="5" t="s">
        <v>7</v>
      </c>
      <c r="B53" s="4">
        <v>2007</v>
      </c>
      <c r="C53" s="4" t="s">
        <v>5</v>
      </c>
      <c r="D53" s="25">
        <v>344606.003006243</v>
      </c>
      <c r="E53" s="25"/>
      <c r="F53" s="25"/>
      <c r="G53" s="25"/>
      <c r="H53" s="6">
        <f t="shared" si="2"/>
        <v>344606.003006243</v>
      </c>
      <c r="I53" s="10">
        <f t="shared" si="1"/>
        <v>0.2639722901419286</v>
      </c>
      <c r="J53" s="26"/>
      <c r="K53" s="74"/>
      <c r="L53" s="82"/>
      <c r="M53" s="83"/>
      <c r="N53" s="8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12" customFormat="1" ht="12.75">
      <c r="A54" s="5" t="s">
        <v>9</v>
      </c>
      <c r="B54" s="4">
        <v>2007</v>
      </c>
      <c r="C54" s="4" t="s">
        <v>5</v>
      </c>
      <c r="D54" s="25">
        <v>11657.2956849329</v>
      </c>
      <c r="E54" s="25"/>
      <c r="F54" s="25"/>
      <c r="G54" s="25"/>
      <c r="H54" s="6">
        <f t="shared" si="2"/>
        <v>11657.2956849329</v>
      </c>
      <c r="I54" s="10">
        <f t="shared" si="1"/>
        <v>0.8799999999999998</v>
      </c>
      <c r="J54" s="26"/>
      <c r="K54" s="74"/>
      <c r="L54" s="82"/>
      <c r="M54" s="83"/>
      <c r="N54" s="8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12" customFormat="1" ht="12.75">
      <c r="A55" s="5" t="s">
        <v>10</v>
      </c>
      <c r="B55" s="4">
        <v>2007</v>
      </c>
      <c r="C55" s="4" t="s">
        <v>5</v>
      </c>
      <c r="D55" s="25">
        <v>4209</v>
      </c>
      <c r="E55" s="25"/>
      <c r="F55" s="25"/>
      <c r="G55" s="25"/>
      <c r="H55" s="6">
        <f t="shared" si="2"/>
        <v>4209</v>
      </c>
      <c r="I55" s="10">
        <f t="shared" si="1"/>
        <v>0</v>
      </c>
      <c r="J55" s="26"/>
      <c r="K55" s="74"/>
      <c r="L55" s="82"/>
      <c r="M55" s="83"/>
      <c r="N55" s="8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12" customFormat="1" ht="12.75">
      <c r="A56" s="5" t="s">
        <v>11</v>
      </c>
      <c r="B56" s="4">
        <v>2007</v>
      </c>
      <c r="C56" s="4" t="s">
        <v>5</v>
      </c>
      <c r="D56" s="25">
        <v>31708.0963363647</v>
      </c>
      <c r="E56" s="25"/>
      <c r="F56" s="25"/>
      <c r="G56" s="25"/>
      <c r="H56" s="6">
        <f t="shared" si="2"/>
        <v>31708.0963363647</v>
      </c>
      <c r="I56" s="10">
        <f t="shared" si="1"/>
        <v>0</v>
      </c>
      <c r="J56" s="26"/>
      <c r="K56" s="74"/>
      <c r="L56" s="82"/>
      <c r="M56" s="83"/>
      <c r="N56" s="8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12" customFormat="1" ht="12.75">
      <c r="A57" s="5" t="s">
        <v>12</v>
      </c>
      <c r="B57" s="4">
        <v>2007</v>
      </c>
      <c r="C57" s="4" t="s">
        <v>5</v>
      </c>
      <c r="D57" s="25">
        <v>43229.7772567409</v>
      </c>
      <c r="E57" s="25"/>
      <c r="F57" s="25"/>
      <c r="G57" s="25"/>
      <c r="H57" s="6">
        <f t="shared" si="2"/>
        <v>43229.7772567409</v>
      </c>
      <c r="I57" s="10">
        <f t="shared" si="1"/>
        <v>0.09999999999999967</v>
      </c>
      <c r="J57" s="26"/>
      <c r="K57" s="75"/>
      <c r="L57" s="82"/>
      <c r="M57" s="83"/>
      <c r="N57" s="8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12" customFormat="1" ht="12.75">
      <c r="A58" s="5" t="s">
        <v>8</v>
      </c>
      <c r="B58" s="4">
        <v>2008</v>
      </c>
      <c r="C58" s="4" t="s">
        <v>5</v>
      </c>
      <c r="D58" s="25">
        <v>213324.44</v>
      </c>
      <c r="E58" s="25"/>
      <c r="F58" s="25"/>
      <c r="G58" s="25"/>
      <c r="H58" s="6">
        <f t="shared" si="2"/>
        <v>213324.44</v>
      </c>
      <c r="I58" s="10">
        <f t="shared" si="1"/>
        <v>0.45688430389608403</v>
      </c>
      <c r="J58" s="26"/>
      <c r="K58" s="74"/>
      <c r="L58" s="82"/>
      <c r="M58" s="83"/>
      <c r="N58" s="8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12" customFormat="1" ht="12.75">
      <c r="A59" s="5" t="s">
        <v>13</v>
      </c>
      <c r="B59" s="4">
        <v>2008</v>
      </c>
      <c r="C59" s="4" t="s">
        <v>5</v>
      </c>
      <c r="D59" s="25">
        <v>63201.7942960305</v>
      </c>
      <c r="E59" s="25"/>
      <c r="F59" s="25"/>
      <c r="G59" s="25"/>
      <c r="H59" s="6">
        <f t="shared" si="2"/>
        <v>63201.7942960305</v>
      </c>
      <c r="I59" s="10">
        <f t="shared" si="1"/>
        <v>0.42556090898185656</v>
      </c>
      <c r="J59" s="26"/>
      <c r="K59" s="74"/>
      <c r="L59" s="82"/>
      <c r="M59" s="83"/>
      <c r="N59" s="8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12" customFormat="1" ht="12.75">
      <c r="A60" s="7" t="s">
        <v>14</v>
      </c>
      <c r="B60" s="4">
        <v>2008</v>
      </c>
      <c r="C60" s="4" t="s">
        <v>5</v>
      </c>
      <c r="D60" s="25">
        <v>319432.393557153</v>
      </c>
      <c r="E60" s="25"/>
      <c r="F60" s="25"/>
      <c r="G60" s="25"/>
      <c r="H60" s="6">
        <f t="shared" si="2"/>
        <v>319432.393557153</v>
      </c>
      <c r="I60" s="10">
        <f t="shared" si="1"/>
        <v>0.5965368039398946</v>
      </c>
      <c r="J60" s="26"/>
      <c r="K60" s="74"/>
      <c r="L60" s="82"/>
      <c r="M60" s="83"/>
      <c r="N60" s="8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12" customFormat="1" ht="12.75">
      <c r="A61" s="5" t="s">
        <v>15</v>
      </c>
      <c r="B61" s="4">
        <v>2008</v>
      </c>
      <c r="C61" s="4" t="s">
        <v>5</v>
      </c>
      <c r="D61" s="6">
        <v>6305.85</v>
      </c>
      <c r="E61" s="6"/>
      <c r="F61" s="6"/>
      <c r="G61" s="6"/>
      <c r="H61" s="6">
        <f t="shared" si="2"/>
        <v>6305.85</v>
      </c>
      <c r="I61" s="10">
        <f t="shared" si="1"/>
        <v>0.09999999999999995</v>
      </c>
      <c r="J61" s="11"/>
      <c r="K61" s="74"/>
      <c r="L61" s="76"/>
      <c r="M61" s="73"/>
      <c r="N61" s="7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s="12" customFormat="1" ht="12.75">
      <c r="A62" s="5" t="s">
        <v>16</v>
      </c>
      <c r="B62" s="4">
        <v>2008</v>
      </c>
      <c r="C62" s="4" t="s">
        <v>5</v>
      </c>
      <c r="D62" s="6">
        <v>55567.651092233</v>
      </c>
      <c r="E62" s="6"/>
      <c r="F62" s="25"/>
      <c r="G62" s="25"/>
      <c r="H62" s="6">
        <f t="shared" si="2"/>
        <v>55567.651092233</v>
      </c>
      <c r="I62" s="10">
        <f t="shared" si="1"/>
        <v>0.22414000000000092</v>
      </c>
      <c r="J62" s="11"/>
      <c r="K62" s="74"/>
      <c r="L62" s="76"/>
      <c r="M62" s="73"/>
      <c r="N62" s="7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s="12" customFormat="1" ht="12.75">
      <c r="A63" s="5" t="s">
        <v>12</v>
      </c>
      <c r="B63" s="4">
        <v>2008</v>
      </c>
      <c r="C63" s="4" t="s">
        <v>5</v>
      </c>
      <c r="D63" s="6">
        <v>25101.7762107982</v>
      </c>
      <c r="E63" s="6"/>
      <c r="F63" s="6"/>
      <c r="G63" s="6"/>
      <c r="H63" s="6">
        <f t="shared" si="2"/>
        <v>25101.7762107982</v>
      </c>
      <c r="I63" s="10">
        <f t="shared" si="1"/>
        <v>0.4200000000000012</v>
      </c>
      <c r="J63" s="11"/>
      <c r="K63" s="74"/>
      <c r="L63" s="76"/>
      <c r="M63" s="73"/>
      <c r="N63" s="7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s="12" customFormat="1" ht="12.75">
      <c r="A64" s="5" t="s">
        <v>17</v>
      </c>
      <c r="B64" s="4">
        <v>2008</v>
      </c>
      <c r="C64" s="4" t="s">
        <v>5</v>
      </c>
      <c r="D64" s="6">
        <v>731.497564158291</v>
      </c>
      <c r="E64" s="6"/>
      <c r="F64" s="6"/>
      <c r="G64" s="6"/>
      <c r="H64" s="6">
        <f t="shared" si="2"/>
        <v>731.497564158291</v>
      </c>
      <c r="I64" s="10">
        <f t="shared" si="1"/>
        <v>0.3000000000000001</v>
      </c>
      <c r="J64" s="11"/>
      <c r="K64" s="74"/>
      <c r="L64" s="76"/>
      <c r="M64" s="73"/>
      <c r="N64" s="7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12" customFormat="1" ht="12.75">
      <c r="A65" s="5" t="s">
        <v>18</v>
      </c>
      <c r="B65" s="4">
        <v>2008</v>
      </c>
      <c r="C65" s="4" t="s">
        <v>5</v>
      </c>
      <c r="D65" s="6">
        <v>66076.2117</v>
      </c>
      <c r="E65" s="6"/>
      <c r="F65" s="6"/>
      <c r="G65" s="6"/>
      <c r="H65" s="6">
        <f t="shared" si="2"/>
        <v>66076.2117</v>
      </c>
      <c r="I65" s="10">
        <f t="shared" si="1"/>
        <v>0.07000000000000003</v>
      </c>
      <c r="J65" s="11"/>
      <c r="K65" s="75"/>
      <c r="L65" s="76"/>
      <c r="M65" s="73"/>
      <c r="N65" s="7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12" customFormat="1" ht="12.75">
      <c r="A66" s="5" t="s">
        <v>8</v>
      </c>
      <c r="B66" s="4">
        <v>2009</v>
      </c>
      <c r="C66" s="4" t="s">
        <v>5</v>
      </c>
      <c r="D66" s="6">
        <v>154124.77507972</v>
      </c>
      <c r="E66" s="6"/>
      <c r="F66" s="6"/>
      <c r="G66" s="6"/>
      <c r="H66" s="6">
        <f t="shared" si="2"/>
        <v>154124.77507972</v>
      </c>
      <c r="I66" s="10">
        <f t="shared" si="1"/>
        <v>0.4675095060000371</v>
      </c>
      <c r="J66" s="11"/>
      <c r="K66" s="74"/>
      <c r="L66" s="76"/>
      <c r="M66" s="73"/>
      <c r="N66" s="7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s="12" customFormat="1" ht="12.75">
      <c r="A67" s="5" t="s">
        <v>13</v>
      </c>
      <c r="B67" s="4">
        <v>2009</v>
      </c>
      <c r="C67" s="4" t="s">
        <v>5</v>
      </c>
      <c r="D67" s="6">
        <v>78872.3710000239</v>
      </c>
      <c r="E67" s="6"/>
      <c r="F67" s="6"/>
      <c r="G67" s="6"/>
      <c r="H67" s="6">
        <f t="shared" si="2"/>
        <v>78872.3710000239</v>
      </c>
      <c r="I67" s="10">
        <f t="shared" si="1"/>
        <v>0.5727383514394138</v>
      </c>
      <c r="J67" s="11"/>
      <c r="K67" s="74"/>
      <c r="L67" s="77"/>
      <c r="M67" s="73"/>
      <c r="N67" s="7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s="12" customFormat="1" ht="12.75">
      <c r="A68" s="5" t="s">
        <v>14</v>
      </c>
      <c r="B68" s="4">
        <v>2009</v>
      </c>
      <c r="C68" s="4" t="s">
        <v>5</v>
      </c>
      <c r="D68" s="6">
        <v>131456.035483751</v>
      </c>
      <c r="E68" s="6"/>
      <c r="F68" s="6"/>
      <c r="G68" s="6"/>
      <c r="H68" s="6">
        <f t="shared" si="2"/>
        <v>131456.035483751</v>
      </c>
      <c r="I68" s="10">
        <f t="shared" si="1"/>
        <v>0.6111365737616611</v>
      </c>
      <c r="J68" s="11"/>
      <c r="K68" s="74"/>
      <c r="L68" s="78"/>
      <c r="M68" s="73"/>
      <c r="N68" s="7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s="12" customFormat="1" ht="12.75">
      <c r="A69" s="5" t="s">
        <v>12</v>
      </c>
      <c r="B69" s="4">
        <v>2009</v>
      </c>
      <c r="C69" s="4" t="s">
        <v>5</v>
      </c>
      <c r="D69" s="6">
        <v>251578.947368421</v>
      </c>
      <c r="E69" s="6"/>
      <c r="F69" s="6"/>
      <c r="G69" s="6"/>
      <c r="H69" s="6">
        <f t="shared" si="2"/>
        <v>251578.947368421</v>
      </c>
      <c r="I69" s="10">
        <f t="shared" si="1"/>
        <v>0.17013888888888878</v>
      </c>
      <c r="J69" s="11"/>
      <c r="K69" s="74"/>
      <c r="L69" s="78"/>
      <c r="M69" s="73"/>
      <c r="N69" s="7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s="12" customFormat="1" ht="12.75">
      <c r="A70" s="5" t="s">
        <v>17</v>
      </c>
      <c r="B70" s="4">
        <v>2009</v>
      </c>
      <c r="C70" s="4" t="s">
        <v>5</v>
      </c>
      <c r="D70" s="6">
        <v>22585.8030165856</v>
      </c>
      <c r="E70" s="6"/>
      <c r="F70" s="6"/>
      <c r="G70" s="6"/>
      <c r="H70" s="6">
        <f t="shared" si="2"/>
        <v>22585.8030165856</v>
      </c>
      <c r="I70" s="10">
        <f t="shared" si="1"/>
        <v>0.30000000000000066</v>
      </c>
      <c r="J70" s="11"/>
      <c r="K70" s="74"/>
      <c r="L70" s="78"/>
      <c r="M70" s="73"/>
      <c r="N70" s="7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s="12" customFormat="1" ht="12.75">
      <c r="A71" s="5" t="s">
        <v>18</v>
      </c>
      <c r="B71" s="4">
        <v>2009</v>
      </c>
      <c r="C71" s="4" t="s">
        <v>5</v>
      </c>
      <c r="D71" s="6">
        <v>664366.547060447</v>
      </c>
      <c r="E71" s="6"/>
      <c r="F71" s="6"/>
      <c r="G71" s="6"/>
      <c r="H71" s="6">
        <f t="shared" si="2"/>
        <v>664366.547060447</v>
      </c>
      <c r="I71" s="10">
        <f t="shared" si="1"/>
        <v>0.05000000000000068</v>
      </c>
      <c r="J71" s="11"/>
      <c r="K71" s="75"/>
      <c r="L71" s="76"/>
      <c r="M71" s="73"/>
      <c r="N71" s="7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s="12" customFormat="1" ht="12.75">
      <c r="A72" s="67" t="s">
        <v>13</v>
      </c>
      <c r="B72" s="68">
        <v>2010</v>
      </c>
      <c r="C72" s="4" t="s">
        <v>5</v>
      </c>
      <c r="D72" s="6">
        <v>95974.145770596</v>
      </c>
      <c r="E72" s="6"/>
      <c r="F72" s="6"/>
      <c r="G72" s="6"/>
      <c r="H72" s="6">
        <f t="shared" si="2"/>
        <v>95974.145770596</v>
      </c>
      <c r="I72" s="10">
        <f t="shared" si="1"/>
        <v>0.586177963736538</v>
      </c>
      <c r="J72" s="11"/>
      <c r="K72" s="74"/>
      <c r="L72" s="76"/>
      <c r="M72" s="73"/>
      <c r="N72" s="7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s="12" customFormat="1" ht="12.75">
      <c r="A73" s="67" t="s">
        <v>14</v>
      </c>
      <c r="B73" s="68">
        <v>2010</v>
      </c>
      <c r="C73" s="4" t="s">
        <v>5</v>
      </c>
      <c r="D73" s="6">
        <v>50358.4597404079</v>
      </c>
      <c r="E73" s="6"/>
      <c r="F73" s="6"/>
      <c r="G73" s="6"/>
      <c r="H73" s="6">
        <f t="shared" si="2"/>
        <v>50358.4597404079</v>
      </c>
      <c r="I73" s="10">
        <f t="shared" si="1"/>
        <v>0.5372377974437638</v>
      </c>
      <c r="J73" s="11"/>
      <c r="K73" s="74"/>
      <c r="L73" s="76"/>
      <c r="M73" s="73"/>
      <c r="N73" s="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s="12" customFormat="1" ht="12.75">
      <c r="A74" s="67" t="s">
        <v>8</v>
      </c>
      <c r="B74" s="68">
        <v>2010</v>
      </c>
      <c r="C74" s="4" t="s">
        <v>5</v>
      </c>
      <c r="D74" s="6">
        <v>187047.803699617</v>
      </c>
      <c r="E74" s="6"/>
      <c r="F74" s="6"/>
      <c r="G74" s="6"/>
      <c r="H74" s="6">
        <f t="shared" si="2"/>
        <v>187047.803699617</v>
      </c>
      <c r="I74" s="10">
        <f t="shared" si="1"/>
        <v>0.4691023235775679</v>
      </c>
      <c r="J74" s="11"/>
      <c r="K74" s="74"/>
      <c r="L74" s="76"/>
      <c r="M74" s="73"/>
      <c r="N74" s="7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s="12" customFormat="1" ht="12.75">
      <c r="A75" s="67" t="s">
        <v>65</v>
      </c>
      <c r="B75" s="68">
        <v>2010</v>
      </c>
      <c r="C75" s="4" t="s">
        <v>5</v>
      </c>
      <c r="D75" s="6">
        <v>46091.1301111675</v>
      </c>
      <c r="E75" s="6"/>
      <c r="F75" s="6"/>
      <c r="G75" s="6"/>
      <c r="H75" s="6">
        <f t="shared" si="2"/>
        <v>46091.1301111675</v>
      </c>
      <c r="I75" s="10">
        <f t="shared" si="1"/>
        <v>0.4927338782924613</v>
      </c>
      <c r="J75" s="11"/>
      <c r="K75" s="74"/>
      <c r="L75" s="77"/>
      <c r="M75" s="73"/>
      <c r="N75" s="7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s="12" customFormat="1" ht="12.75">
      <c r="A76" s="67" t="s">
        <v>66</v>
      </c>
      <c r="B76" s="68">
        <v>2010</v>
      </c>
      <c r="C76" s="4" t="s">
        <v>5</v>
      </c>
      <c r="D76" s="6">
        <v>75519.7573718855</v>
      </c>
      <c r="E76" s="6"/>
      <c r="F76" s="6"/>
      <c r="G76" s="6"/>
      <c r="H76" s="6">
        <f t="shared" si="2"/>
        <v>75519.7573718855</v>
      </c>
      <c r="I76" s="10">
        <f t="shared" si="1"/>
        <v>0.29999999999999905</v>
      </c>
      <c r="J76" s="11"/>
      <c r="K76" s="74"/>
      <c r="L76" s="78"/>
      <c r="M76" s="75"/>
      <c r="N76" s="7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s="12" customFormat="1" ht="12.75">
      <c r="A77" s="67" t="s">
        <v>67</v>
      </c>
      <c r="B77" s="68">
        <v>2010</v>
      </c>
      <c r="C77" s="4" t="s">
        <v>5</v>
      </c>
      <c r="D77" s="6">
        <v>13212.3630703369</v>
      </c>
      <c r="E77" s="6"/>
      <c r="F77" s="6"/>
      <c r="G77" s="6"/>
      <c r="H77" s="6">
        <f t="shared" si="2"/>
        <v>13212.3630703369</v>
      </c>
      <c r="I77" s="10">
        <f t="shared" si="1"/>
        <v>0.2633744855967087</v>
      </c>
      <c r="J77" s="11"/>
      <c r="K77" s="74"/>
      <c r="L77" s="78"/>
      <c r="M77" s="75"/>
      <c r="N77" s="7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s="12" customFormat="1" ht="12.75">
      <c r="A78" s="67" t="s">
        <v>18</v>
      </c>
      <c r="B78" s="68">
        <v>2010</v>
      </c>
      <c r="C78" s="4" t="s">
        <v>5</v>
      </c>
      <c r="D78" s="6">
        <v>298942.662224995</v>
      </c>
      <c r="E78" s="6"/>
      <c r="F78" s="6"/>
      <c r="G78" s="6"/>
      <c r="H78" s="6">
        <f t="shared" si="2"/>
        <v>298942.662224995</v>
      </c>
      <c r="I78" s="10">
        <f t="shared" si="1"/>
        <v>0.010000000000001634</v>
      </c>
      <c r="J78" s="11"/>
      <c r="K78" s="75"/>
      <c r="L78" s="76"/>
      <c r="M78" s="75"/>
      <c r="N78" s="73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14" ht="12.75">
      <c r="A79" s="41" t="s">
        <v>19</v>
      </c>
      <c r="B79" s="53"/>
      <c r="C79" s="53"/>
      <c r="D79" s="54">
        <f>SUM(D48:D78)</f>
        <v>3602546.1333478657</v>
      </c>
      <c r="E79" s="54"/>
      <c r="F79" s="54"/>
      <c r="G79" s="54"/>
      <c r="H79" s="54">
        <f>SUM(H48:H78)</f>
        <v>3602546.1333478657</v>
      </c>
      <c r="I79" s="55">
        <f t="shared" si="1"/>
        <v>0.37783240002413937</v>
      </c>
      <c r="K79" s="79"/>
      <c r="L79" s="72"/>
      <c r="M79" s="80"/>
      <c r="N79" s="73"/>
    </row>
    <row r="80" spans="1:14" ht="12.75">
      <c r="A80" s="86"/>
      <c r="B80" s="86"/>
      <c r="C80" s="86"/>
      <c r="D80" s="86"/>
      <c r="E80" s="86"/>
      <c r="F80" s="86"/>
      <c r="G80" s="86"/>
      <c r="H80" s="86"/>
      <c r="I80" s="86"/>
      <c r="K80" s="73"/>
      <c r="L80" s="84"/>
      <c r="M80" s="75"/>
      <c r="N80" s="73"/>
    </row>
    <row r="81" spans="1:14" ht="12.75">
      <c r="A81" s="34" t="s">
        <v>22</v>
      </c>
      <c r="B81" s="35"/>
      <c r="C81" s="35"/>
      <c r="D81" s="35"/>
      <c r="E81" s="35"/>
      <c r="F81" s="35"/>
      <c r="G81" s="35"/>
      <c r="H81" s="35"/>
      <c r="I81" s="36"/>
      <c r="K81" s="79"/>
      <c r="L81" s="84"/>
      <c r="M81" s="75"/>
      <c r="N81" s="73"/>
    </row>
    <row r="82" spans="1:11" ht="12.75">
      <c r="A82" s="15" t="s">
        <v>23</v>
      </c>
      <c r="B82" s="4"/>
      <c r="C82" s="4"/>
      <c r="D82" s="13">
        <f>SUM(D48:D56)+SUM(D58:D60)+D62+SUM(D66:D68)+SUM(D72:D74)+D77</f>
        <v>2102016.173462667</v>
      </c>
      <c r="E82" s="13"/>
      <c r="F82" s="13"/>
      <c r="G82" s="13"/>
      <c r="H82" s="6">
        <f>SUM(D82:G82)</f>
        <v>2102016.173462667</v>
      </c>
      <c r="I82" s="14"/>
      <c r="K82" s="69"/>
    </row>
    <row r="83" spans="1:9" ht="25.5">
      <c r="A83" s="15" t="s">
        <v>24</v>
      </c>
      <c r="B83" s="4"/>
      <c r="C83" s="4"/>
      <c r="D83" s="13">
        <f>D61+D65+D71+D78</f>
        <v>1035691.270985442</v>
      </c>
      <c r="E83" s="13"/>
      <c r="F83" s="13"/>
      <c r="G83" s="13"/>
      <c r="H83" s="6">
        <f>SUM(D83:G83)</f>
        <v>1035691.270985442</v>
      </c>
      <c r="I83" s="14"/>
    </row>
    <row r="84" spans="1:9" ht="25.5">
      <c r="A84" s="15" t="s">
        <v>25</v>
      </c>
      <c r="B84" s="4"/>
      <c r="C84" s="4"/>
      <c r="D84" s="13">
        <f>D57+D63+D64+D69+D70+SUM(D75:D76)</f>
        <v>464838.688899757</v>
      </c>
      <c r="E84" s="13"/>
      <c r="F84" s="13"/>
      <c r="G84" s="13"/>
      <c r="H84" s="6">
        <f>SUM(D84:G84)</f>
        <v>464838.688899757</v>
      </c>
      <c r="I84" s="14"/>
    </row>
    <row r="85" spans="1:9" ht="12.75">
      <c r="A85" s="17" t="s">
        <v>19</v>
      </c>
      <c r="B85" s="45"/>
      <c r="C85" s="45"/>
      <c r="D85" s="56">
        <f>SUM(D82:D84)</f>
        <v>3602546.1333478657</v>
      </c>
      <c r="E85" s="56"/>
      <c r="F85" s="56"/>
      <c r="G85" s="56"/>
      <c r="H85" s="57">
        <f>SUM(D85:G85)</f>
        <v>3602546.1333478657</v>
      </c>
      <c r="I85" s="47"/>
    </row>
    <row r="86" spans="1:9" ht="25.5">
      <c r="A86" s="15" t="s">
        <v>26</v>
      </c>
      <c r="B86" s="4"/>
      <c r="C86" s="4"/>
      <c r="D86" s="33">
        <v>0.002541174244520759</v>
      </c>
      <c r="E86" s="33"/>
      <c r="F86" s="33"/>
      <c r="G86" s="33"/>
      <c r="H86" s="33"/>
      <c r="I86" s="14"/>
    </row>
    <row r="87" spans="1:9" ht="12.75">
      <c r="A87" s="15" t="s">
        <v>27</v>
      </c>
      <c r="B87" s="4"/>
      <c r="C87" s="4"/>
      <c r="D87" s="13">
        <f>D84*D86</f>
        <v>1181.23610408886</v>
      </c>
      <c r="E87" s="13"/>
      <c r="F87" s="13"/>
      <c r="G87" s="13"/>
      <c r="H87" s="13"/>
      <c r="I87" s="14"/>
    </row>
    <row r="88" spans="1:9" ht="12.75">
      <c r="A88" s="86"/>
      <c r="B88" s="86"/>
      <c r="C88" s="86"/>
      <c r="D88" s="86"/>
      <c r="E88" s="86"/>
      <c r="F88" s="86"/>
      <c r="G88" s="86"/>
      <c r="H88" s="86"/>
      <c r="I88" s="86"/>
    </row>
    <row r="89" spans="1:9" ht="25.5">
      <c r="A89" s="41" t="s">
        <v>28</v>
      </c>
      <c r="B89" s="42"/>
      <c r="C89" s="43" t="s">
        <v>29</v>
      </c>
      <c r="D89" s="43" t="s">
        <v>68</v>
      </c>
      <c r="E89" s="43"/>
      <c r="F89" s="43"/>
      <c r="G89" s="43"/>
      <c r="H89" s="43"/>
      <c r="I89" s="44"/>
    </row>
    <row r="90" spans="1:9" ht="12.75">
      <c r="A90" s="5" t="s">
        <v>30</v>
      </c>
      <c r="B90" s="4"/>
      <c r="C90" s="4">
        <v>0.0121</v>
      </c>
      <c r="D90" s="4">
        <v>0.0162</v>
      </c>
      <c r="E90" s="4"/>
      <c r="F90" s="4"/>
      <c r="G90" s="4"/>
      <c r="H90" s="4"/>
      <c r="I90" s="14"/>
    </row>
    <row r="91" spans="1:9" ht="12.75">
      <c r="A91" s="5" t="s">
        <v>31</v>
      </c>
      <c r="B91" s="4"/>
      <c r="C91" s="4">
        <v>0.0137</v>
      </c>
      <c r="D91" s="4">
        <v>0.0157</v>
      </c>
      <c r="E91" s="4"/>
      <c r="F91" s="4"/>
      <c r="G91" s="4"/>
      <c r="H91" s="4"/>
      <c r="I91" s="14"/>
    </row>
    <row r="92" spans="1:9" ht="12.75">
      <c r="A92" s="5" t="s">
        <v>32</v>
      </c>
      <c r="B92" s="4"/>
      <c r="C92" s="4">
        <v>3.1219</v>
      </c>
      <c r="D92" s="4">
        <v>3.5554</v>
      </c>
      <c r="E92" s="4"/>
      <c r="F92" s="4"/>
      <c r="G92" s="4"/>
      <c r="H92" s="4"/>
      <c r="I92" s="14"/>
    </row>
    <row r="93" spans="1:9" ht="12.75">
      <c r="A93" s="86"/>
      <c r="B93" s="86"/>
      <c r="C93" s="86"/>
      <c r="D93" s="86"/>
      <c r="E93" s="86"/>
      <c r="F93" s="86"/>
      <c r="G93" s="86"/>
      <c r="H93" s="86"/>
      <c r="I93" s="86"/>
    </row>
    <row r="94" spans="1:9" ht="25.5">
      <c r="A94" s="39" t="s">
        <v>33</v>
      </c>
      <c r="B94" s="37"/>
      <c r="C94" s="37"/>
      <c r="D94" s="37">
        <v>2010</v>
      </c>
      <c r="E94" s="37"/>
      <c r="F94" s="37"/>
      <c r="G94" s="37"/>
      <c r="H94" s="37"/>
      <c r="I94" s="36"/>
    </row>
    <row r="95" spans="1:9" ht="12.75">
      <c r="A95" s="5" t="s">
        <v>30</v>
      </c>
      <c r="B95" s="4"/>
      <c r="C95" s="4"/>
      <c r="D95" s="27">
        <f>(C90*4+D90*8)/12</f>
        <v>0.014833333333333332</v>
      </c>
      <c r="E95" s="27"/>
      <c r="F95" s="27"/>
      <c r="G95" s="27"/>
      <c r="H95" s="27"/>
      <c r="I95" s="14"/>
    </row>
    <row r="96" spans="1:9" ht="12.75">
      <c r="A96" s="5" t="s">
        <v>31</v>
      </c>
      <c r="B96" s="4"/>
      <c r="C96" s="4"/>
      <c r="D96" s="27">
        <f>(C91*4+D91*8)/12</f>
        <v>0.015033333333333334</v>
      </c>
      <c r="E96" s="27"/>
      <c r="F96" s="27"/>
      <c r="G96" s="27"/>
      <c r="H96" s="27"/>
      <c r="I96" s="14"/>
    </row>
    <row r="97" spans="1:9" ht="12.75">
      <c r="A97" s="5" t="s">
        <v>32</v>
      </c>
      <c r="B97" s="4"/>
      <c r="C97" s="4"/>
      <c r="D97" s="27">
        <f>(C92*4+D92*8)/12</f>
        <v>3.4109000000000003</v>
      </c>
      <c r="E97" s="27"/>
      <c r="F97" s="27"/>
      <c r="G97" s="27"/>
      <c r="H97" s="27"/>
      <c r="I97" s="14"/>
    </row>
    <row r="98" spans="1:9" ht="12.75">
      <c r="A98" s="86"/>
      <c r="B98" s="86"/>
      <c r="C98" s="86"/>
      <c r="D98" s="86"/>
      <c r="E98" s="86"/>
      <c r="F98" s="86"/>
      <c r="G98" s="86"/>
      <c r="H98" s="86"/>
      <c r="I98" s="86"/>
    </row>
    <row r="99" spans="1:9" ht="12.75">
      <c r="A99" s="39" t="s">
        <v>34</v>
      </c>
      <c r="B99" s="37"/>
      <c r="C99" s="37"/>
      <c r="D99" s="37">
        <v>2010</v>
      </c>
      <c r="E99" s="37"/>
      <c r="F99" s="37"/>
      <c r="G99" s="37"/>
      <c r="H99" s="37" t="s">
        <v>35</v>
      </c>
      <c r="I99" s="36"/>
    </row>
    <row r="100" spans="1:63" ht="12.75">
      <c r="A100" s="5" t="s">
        <v>20</v>
      </c>
      <c r="B100" s="4"/>
      <c r="C100" s="4"/>
      <c r="D100" s="18">
        <f>D95*D82</f>
        <v>31179.90657302956</v>
      </c>
      <c r="E100" s="18"/>
      <c r="F100" s="18"/>
      <c r="G100" s="18"/>
      <c r="H100" s="18">
        <f>SUM(D100:G100)</f>
        <v>31179.90657302956</v>
      </c>
      <c r="I100" s="5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9" ht="12.75">
      <c r="A101" s="5" t="s">
        <v>36</v>
      </c>
      <c r="B101" s="4"/>
      <c r="C101" s="4"/>
      <c r="D101" s="18">
        <f>D96*D83</f>
        <v>15569.892107147813</v>
      </c>
      <c r="E101" s="18"/>
      <c r="F101" s="18"/>
      <c r="G101" s="18"/>
      <c r="H101" s="18">
        <f>SUM(D101:G101)</f>
        <v>15569.892107147813</v>
      </c>
      <c r="I101" s="14"/>
    </row>
    <row r="102" spans="1:9" ht="12.75">
      <c r="A102" s="5" t="s">
        <v>37</v>
      </c>
      <c r="B102" s="4"/>
      <c r="C102" s="4"/>
      <c r="D102" s="18">
        <f>D97*D87</f>
        <v>4029.078227436693</v>
      </c>
      <c r="E102" s="18"/>
      <c r="F102" s="18"/>
      <c r="G102" s="18"/>
      <c r="H102" s="18">
        <f>SUM(D102:G102)</f>
        <v>4029.078227436693</v>
      </c>
      <c r="I102" s="14"/>
    </row>
    <row r="103" spans="1:9" ht="12.75">
      <c r="A103" s="5" t="s">
        <v>70</v>
      </c>
      <c r="B103" s="4"/>
      <c r="C103" s="4"/>
      <c r="D103" s="18">
        <f>I127</f>
        <v>1955.9388648851593</v>
      </c>
      <c r="E103" s="18"/>
      <c r="F103" s="18"/>
      <c r="G103" s="18"/>
      <c r="H103" s="18">
        <f>SUM(D103:G103)</f>
        <v>1955.9388648851593</v>
      </c>
      <c r="I103" s="14"/>
    </row>
    <row r="104" spans="1:9" ht="12.75">
      <c r="A104" s="17" t="s">
        <v>19</v>
      </c>
      <c r="B104" s="45"/>
      <c r="C104" s="45"/>
      <c r="D104" s="46">
        <f>SUM(D100:D103)</f>
        <v>52734.81577249923</v>
      </c>
      <c r="E104" s="46"/>
      <c r="F104" s="46"/>
      <c r="G104" s="46"/>
      <c r="H104" s="46">
        <f>SUM(H100:H103)</f>
        <v>52734.81577249923</v>
      </c>
      <c r="I104" s="47"/>
    </row>
    <row r="105" spans="1:9" ht="12.75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 ht="51">
      <c r="A106" s="39" t="s">
        <v>38</v>
      </c>
      <c r="B106" s="38" t="s">
        <v>39</v>
      </c>
      <c r="C106" s="37" t="s">
        <v>40</v>
      </c>
      <c r="D106" s="40" t="s">
        <v>41</v>
      </c>
      <c r="E106" s="38" t="s">
        <v>42</v>
      </c>
      <c r="F106" s="38" t="s">
        <v>43</v>
      </c>
      <c r="G106" s="38" t="s">
        <v>44</v>
      </c>
      <c r="H106" s="37"/>
      <c r="I106" s="36"/>
    </row>
    <row r="107" spans="1:9" ht="12.75">
      <c r="A107" s="5" t="s">
        <v>20</v>
      </c>
      <c r="B107" s="19">
        <f>H100</f>
        <v>31179.90657302956</v>
      </c>
      <c r="C107" s="19">
        <f>B107/$B$110*$C$110</f>
        <v>1201.0110263098825</v>
      </c>
      <c r="D107" s="19">
        <f>B107+C107</f>
        <v>32380.917599339442</v>
      </c>
      <c r="E107" s="20">
        <v>109779129</v>
      </c>
      <c r="F107" s="4" t="s">
        <v>45</v>
      </c>
      <c r="G107" s="21">
        <f>D107/E107</f>
        <v>0.00029496424224079463</v>
      </c>
      <c r="H107" s="16"/>
      <c r="I107" s="14"/>
    </row>
    <row r="108" spans="1:9" ht="12.75">
      <c r="A108" s="5" t="s">
        <v>36</v>
      </c>
      <c r="B108" s="19">
        <f>H101</f>
        <v>15569.892107147813</v>
      </c>
      <c r="C108" s="19">
        <f>B108/$B$110*$C$110</f>
        <v>599.7327816021998</v>
      </c>
      <c r="D108" s="19">
        <f>B108+C108</f>
        <v>16169.624888750011</v>
      </c>
      <c r="E108" s="20">
        <v>48719948</v>
      </c>
      <c r="F108" s="4" t="s">
        <v>45</v>
      </c>
      <c r="G108" s="21">
        <f>D108/E108</f>
        <v>0.0003318892066294901</v>
      </c>
      <c r="H108" s="16"/>
      <c r="I108" s="14"/>
    </row>
    <row r="109" spans="1:9" ht="12.75">
      <c r="A109" s="5" t="s">
        <v>37</v>
      </c>
      <c r="B109" s="19">
        <f>H102</f>
        <v>4029.078227436693</v>
      </c>
      <c r="C109" s="19">
        <f>B109/$B$110*$C$110</f>
        <v>155.1950569730771</v>
      </c>
      <c r="D109" s="19">
        <f>B109+C109</f>
        <v>4184.27328440977</v>
      </c>
      <c r="E109" s="20">
        <v>404655</v>
      </c>
      <c r="F109" s="4" t="s">
        <v>46</v>
      </c>
      <c r="G109" s="21">
        <f>D109/E109</f>
        <v>0.010340347417948054</v>
      </c>
      <c r="H109" s="16"/>
      <c r="I109" s="14"/>
    </row>
    <row r="110" spans="1:8" ht="12.75">
      <c r="A110" s="41" t="s">
        <v>19</v>
      </c>
      <c r="B110" s="48">
        <f>SUM(B107:B109)</f>
        <v>50778.87690761407</v>
      </c>
      <c r="C110" s="49">
        <f>H103</f>
        <v>1955.9388648851593</v>
      </c>
      <c r="D110" s="48">
        <f>B110+C110</f>
        <v>52734.81577249923</v>
      </c>
      <c r="E110" s="48"/>
      <c r="F110" s="48"/>
      <c r="G110" s="48"/>
      <c r="H110" s="48"/>
    </row>
    <row r="112" spans="1:63" ht="12.75">
      <c r="A112" s="71" t="s">
        <v>40</v>
      </c>
      <c r="B112" s="4" t="s">
        <v>47</v>
      </c>
      <c r="C112" s="5" t="s">
        <v>48</v>
      </c>
      <c r="D112" s="4" t="s">
        <v>49</v>
      </c>
      <c r="E112" s="4" t="s">
        <v>40</v>
      </c>
      <c r="F112" s="4" t="s">
        <v>47</v>
      </c>
      <c r="G112" s="5" t="s">
        <v>48</v>
      </c>
      <c r="H112" s="4" t="s">
        <v>49</v>
      </c>
      <c r="I112" s="4" t="s">
        <v>40</v>
      </c>
      <c r="BJ112" s="1"/>
      <c r="BK112" s="1"/>
    </row>
    <row r="113" spans="2:63" ht="12.75">
      <c r="B113" s="22">
        <v>40179</v>
      </c>
      <c r="C113" s="19">
        <f>B110/12</f>
        <v>4231.573075634506</v>
      </c>
      <c r="D113" s="23">
        <v>0.0055</v>
      </c>
      <c r="E113" s="19">
        <f>C113*D113/12</f>
        <v>1.9394709929991485</v>
      </c>
      <c r="F113" s="22">
        <v>40603</v>
      </c>
      <c r="G113" s="19">
        <f>C126+$B$110/12</f>
        <v>63473.596134517604</v>
      </c>
      <c r="H113" s="23">
        <v>0.0147</v>
      </c>
      <c r="I113" s="19">
        <f aca="true" t="shared" si="3" ref="I113:I126">G113*H113/12</f>
        <v>77.75515526478407</v>
      </c>
      <c r="BJ113" s="1"/>
      <c r="BK113" s="1"/>
    </row>
    <row r="114" spans="2:63" ht="12.75">
      <c r="B114" s="22">
        <v>40210</v>
      </c>
      <c r="C114" s="19">
        <f>C113+$B$110/12</f>
        <v>8463.146151269011</v>
      </c>
      <c r="D114" s="23">
        <v>0.0055</v>
      </c>
      <c r="E114" s="19">
        <f aca="true" t="shared" si="4" ref="E114:E124">C114*D114/12</f>
        <v>3.878941985998297</v>
      </c>
      <c r="F114" s="22">
        <v>40634</v>
      </c>
      <c r="G114" s="19">
        <f>G113+$B$110/12</f>
        <v>67705.1692101521</v>
      </c>
      <c r="H114" s="23">
        <v>0.0147</v>
      </c>
      <c r="I114" s="19">
        <f t="shared" si="3"/>
        <v>82.93883228243632</v>
      </c>
      <c r="BJ114" s="1"/>
      <c r="BK114" s="1"/>
    </row>
    <row r="115" spans="2:63" ht="12.75">
      <c r="B115" s="22">
        <v>40238</v>
      </c>
      <c r="C115" s="19">
        <f aca="true" t="shared" si="5" ref="C115:C126">C114+$B$110/12</f>
        <v>12694.719226903517</v>
      </c>
      <c r="D115" s="23">
        <v>0.0055</v>
      </c>
      <c r="E115" s="19">
        <f t="shared" si="4"/>
        <v>5.818412978997444</v>
      </c>
      <c r="F115" s="22">
        <v>40664</v>
      </c>
      <c r="G115" s="19">
        <f aca="true" t="shared" si="6" ref="G115:G126">G114+$B$110/12</f>
        <v>71936.7422857866</v>
      </c>
      <c r="H115" s="23">
        <v>0.0147</v>
      </c>
      <c r="I115" s="19">
        <f t="shared" si="3"/>
        <v>88.1225093000886</v>
      </c>
      <c r="BJ115" s="1"/>
      <c r="BK115" s="1"/>
    </row>
    <row r="116" spans="2:63" ht="12.75">
      <c r="B116" s="22">
        <v>40269</v>
      </c>
      <c r="C116" s="19">
        <f t="shared" si="5"/>
        <v>16926.292302538022</v>
      </c>
      <c r="D116" s="23">
        <v>0.0055</v>
      </c>
      <c r="E116" s="19">
        <f t="shared" si="4"/>
        <v>7.757883971996594</v>
      </c>
      <c r="F116" s="22">
        <v>40695</v>
      </c>
      <c r="G116" s="19">
        <f t="shared" si="6"/>
        <v>76168.3153614211</v>
      </c>
      <c r="H116" s="23">
        <v>0.0147</v>
      </c>
      <c r="I116" s="19">
        <f t="shared" si="3"/>
        <v>93.30618631774085</v>
      </c>
      <c r="BJ116" s="1"/>
      <c r="BK116" s="1"/>
    </row>
    <row r="117" spans="2:63" ht="12.75">
      <c r="B117" s="22">
        <v>40299</v>
      </c>
      <c r="C117" s="19">
        <f t="shared" si="5"/>
        <v>21157.86537817253</v>
      </c>
      <c r="D117" s="23">
        <v>0.0055</v>
      </c>
      <c r="E117" s="19">
        <f t="shared" si="4"/>
        <v>9.697354964995743</v>
      </c>
      <c r="F117" s="22">
        <v>40725</v>
      </c>
      <c r="G117" s="19">
        <f t="shared" si="6"/>
        <v>80399.8884370556</v>
      </c>
      <c r="H117" s="23">
        <v>0.0147</v>
      </c>
      <c r="I117" s="19">
        <f t="shared" si="3"/>
        <v>98.48986333539311</v>
      </c>
      <c r="BJ117" s="1"/>
      <c r="BK117" s="1"/>
    </row>
    <row r="118" spans="2:63" ht="12.75">
      <c r="B118" s="22">
        <v>40330</v>
      </c>
      <c r="C118" s="19">
        <f t="shared" si="5"/>
        <v>25389.438453807037</v>
      </c>
      <c r="D118" s="23">
        <v>0.0055</v>
      </c>
      <c r="E118" s="19">
        <f t="shared" si="4"/>
        <v>11.636825957994892</v>
      </c>
      <c r="F118" s="22">
        <v>40756</v>
      </c>
      <c r="G118" s="19">
        <f t="shared" si="6"/>
        <v>84631.4615126901</v>
      </c>
      <c r="H118" s="23">
        <v>0.0147</v>
      </c>
      <c r="I118" s="19">
        <f t="shared" si="3"/>
        <v>103.67354035304538</v>
      </c>
      <c r="BJ118" s="1"/>
      <c r="BK118" s="1"/>
    </row>
    <row r="119" spans="2:63" ht="12.75">
      <c r="B119" s="22">
        <v>40360</v>
      </c>
      <c r="C119" s="19">
        <f t="shared" si="5"/>
        <v>29621.011529441545</v>
      </c>
      <c r="D119" s="23">
        <v>0.0089</v>
      </c>
      <c r="E119" s="19">
        <f t="shared" si="4"/>
        <v>21.968916884335812</v>
      </c>
      <c r="F119" s="22">
        <v>40787</v>
      </c>
      <c r="G119" s="19">
        <f t="shared" si="6"/>
        <v>88863.0345883246</v>
      </c>
      <c r="H119" s="23">
        <v>0.0147</v>
      </c>
      <c r="I119" s="19">
        <f t="shared" si="3"/>
        <v>108.85721737069764</v>
      </c>
      <c r="BJ119" s="1"/>
      <c r="BK119" s="1"/>
    </row>
    <row r="120" spans="2:63" ht="12.75">
      <c r="B120" s="22">
        <v>40391</v>
      </c>
      <c r="C120" s="19">
        <f t="shared" si="5"/>
        <v>33852.58460507605</v>
      </c>
      <c r="D120" s="23">
        <v>0.0089</v>
      </c>
      <c r="E120" s="19">
        <f t="shared" si="4"/>
        <v>25.107333582098075</v>
      </c>
      <c r="F120" s="22">
        <v>40817</v>
      </c>
      <c r="G120" s="19">
        <f t="shared" si="6"/>
        <v>93094.6076639591</v>
      </c>
      <c r="H120" s="23">
        <v>0.0147</v>
      </c>
      <c r="I120" s="19">
        <f t="shared" si="3"/>
        <v>114.0408943883499</v>
      </c>
      <c r="BJ120" s="1"/>
      <c r="BK120" s="1"/>
    </row>
    <row r="121" spans="2:63" ht="12.75">
      <c r="B121" s="22">
        <v>40422</v>
      </c>
      <c r="C121" s="19">
        <f t="shared" si="5"/>
        <v>38084.15768071056</v>
      </c>
      <c r="D121" s="23">
        <v>0.0089</v>
      </c>
      <c r="E121" s="19">
        <f t="shared" si="4"/>
        <v>28.24575027986033</v>
      </c>
      <c r="F121" s="22">
        <v>40848</v>
      </c>
      <c r="G121" s="19">
        <f t="shared" si="6"/>
        <v>97326.1807395936</v>
      </c>
      <c r="H121" s="23">
        <v>0.0147</v>
      </c>
      <c r="I121" s="19">
        <f t="shared" si="3"/>
        <v>119.22457140600216</v>
      </c>
      <c r="BJ121" s="1"/>
      <c r="BK121" s="1"/>
    </row>
    <row r="122" spans="2:63" ht="12.75">
      <c r="B122" s="22">
        <v>40452</v>
      </c>
      <c r="C122" s="19">
        <f t="shared" si="5"/>
        <v>42315.73075634507</v>
      </c>
      <c r="D122" s="23">
        <v>0.012</v>
      </c>
      <c r="E122" s="19">
        <f t="shared" si="4"/>
        <v>42.31573075634507</v>
      </c>
      <c r="F122" s="22">
        <v>40878</v>
      </c>
      <c r="G122" s="19">
        <f t="shared" si="6"/>
        <v>101557.7538152281</v>
      </c>
      <c r="H122" s="23">
        <v>0.0147</v>
      </c>
      <c r="I122" s="19">
        <f t="shared" si="3"/>
        <v>124.40824842365443</v>
      </c>
      <c r="BJ122" s="1"/>
      <c r="BK122" s="1"/>
    </row>
    <row r="123" spans="2:63" ht="12.75">
      <c r="B123" s="22">
        <v>40483</v>
      </c>
      <c r="C123" s="19">
        <f t="shared" si="5"/>
        <v>46547.303831979574</v>
      </c>
      <c r="D123" s="23">
        <v>0.012</v>
      </c>
      <c r="E123" s="19">
        <f t="shared" si="4"/>
        <v>46.547303831979576</v>
      </c>
      <c r="F123" s="22">
        <v>40909</v>
      </c>
      <c r="G123" s="19">
        <f t="shared" si="6"/>
        <v>105789.3268908626</v>
      </c>
      <c r="H123" s="23">
        <v>0.0147</v>
      </c>
      <c r="I123" s="19">
        <f t="shared" si="3"/>
        <v>129.5919254413067</v>
      </c>
      <c r="BJ123" s="1"/>
      <c r="BK123" s="1"/>
    </row>
    <row r="124" spans="2:63" ht="12.75">
      <c r="B124" s="22">
        <v>40513</v>
      </c>
      <c r="C124" s="19">
        <f t="shared" si="5"/>
        <v>50778.87690761408</v>
      </c>
      <c r="D124" s="23">
        <v>0.012</v>
      </c>
      <c r="E124" s="19">
        <f t="shared" si="4"/>
        <v>50.778876907614084</v>
      </c>
      <c r="F124" s="22">
        <v>40940</v>
      </c>
      <c r="G124" s="19">
        <f t="shared" si="6"/>
        <v>110020.8999664971</v>
      </c>
      <c r="H124" s="23">
        <v>0.0147</v>
      </c>
      <c r="I124" s="19">
        <f t="shared" si="3"/>
        <v>134.77560245895896</v>
      </c>
      <c r="BJ124" s="1"/>
      <c r="BK124" s="1"/>
    </row>
    <row r="125" spans="2:63" ht="12.75">
      <c r="B125" s="22">
        <v>40544</v>
      </c>
      <c r="C125" s="19">
        <f t="shared" si="5"/>
        <v>55010.44998324859</v>
      </c>
      <c r="D125" s="23">
        <v>0.0147</v>
      </c>
      <c r="E125" s="19">
        <f>C125*D125/12</f>
        <v>67.38780122947952</v>
      </c>
      <c r="F125" s="22">
        <v>40969</v>
      </c>
      <c r="G125" s="19">
        <f t="shared" si="6"/>
        <v>114252.4730421316</v>
      </c>
      <c r="H125" s="23">
        <v>0.0147</v>
      </c>
      <c r="I125" s="19">
        <f>G125*H125/12</f>
        <v>139.95927947661121</v>
      </c>
      <c r="BJ125" s="1"/>
      <c r="BK125" s="1"/>
    </row>
    <row r="126" spans="2:63" ht="12.75">
      <c r="B126" s="22">
        <v>40575</v>
      </c>
      <c r="C126" s="19">
        <f t="shared" si="5"/>
        <v>59242.0230588831</v>
      </c>
      <c r="D126" s="23">
        <v>0.0147</v>
      </c>
      <c r="E126" s="19">
        <f>C126*D126/12</f>
        <v>72.5714782471318</v>
      </c>
      <c r="F126" s="22">
        <v>41000</v>
      </c>
      <c r="G126" s="19">
        <f t="shared" si="6"/>
        <v>118484.0461177661</v>
      </c>
      <c r="H126" s="23">
        <v>0.0147</v>
      </c>
      <c r="I126" s="19">
        <f t="shared" si="3"/>
        <v>145.14295649426347</v>
      </c>
      <c r="BJ126" s="1"/>
      <c r="BK126" s="1"/>
    </row>
    <row r="127" spans="8:63" ht="12.75">
      <c r="H127" s="24"/>
      <c r="I127" s="19">
        <f>SUM(E113:E126)+SUM(I113:I126)</f>
        <v>1955.9388648851593</v>
      </c>
      <c r="BJ127" s="1"/>
      <c r="BK127" s="1"/>
    </row>
    <row r="128" spans="62:63" ht="12.75">
      <c r="BJ128" s="1"/>
      <c r="BK128" s="1"/>
    </row>
    <row r="129" spans="62:63" ht="12.75">
      <c r="BJ129" s="1"/>
      <c r="BK129" s="1"/>
    </row>
    <row r="130" spans="62:63" ht="12.75">
      <c r="BJ130" s="1"/>
      <c r="BK130" s="1"/>
    </row>
    <row r="131" spans="62:63" ht="12.75">
      <c r="BJ131" s="1"/>
      <c r="BK131" s="1"/>
    </row>
    <row r="132" spans="62:63" ht="12.75">
      <c r="BJ132" s="1"/>
      <c r="BK132" s="1"/>
    </row>
    <row r="133" spans="62:63" ht="12.75">
      <c r="BJ133" s="1"/>
      <c r="BK133" s="1"/>
    </row>
    <row r="134" spans="62:63" ht="12.75">
      <c r="BJ134" s="1"/>
      <c r="BK134" s="1"/>
    </row>
    <row r="135" spans="62:63" ht="12.75">
      <c r="BJ135" s="1"/>
      <c r="BK135" s="1"/>
    </row>
    <row r="136" spans="62:63" ht="12.75">
      <c r="BJ136" s="1"/>
      <c r="BK136" s="1"/>
    </row>
    <row r="137" spans="62:63" ht="12.75">
      <c r="BJ137" s="1"/>
      <c r="BK137" s="1"/>
    </row>
    <row r="138" spans="62:63" ht="12.75">
      <c r="BJ138" s="1"/>
      <c r="BK138" s="1"/>
    </row>
    <row r="139" spans="62:63" ht="12.75">
      <c r="BJ139" s="1"/>
      <c r="BK139" s="1"/>
    </row>
    <row r="140" spans="62:63" ht="12.75">
      <c r="BJ140" s="1"/>
      <c r="BK140" s="1"/>
    </row>
    <row r="141" spans="62:63" ht="12.75">
      <c r="BJ141" s="1"/>
      <c r="BK141" s="1"/>
    </row>
    <row r="142" spans="62:63" ht="12.75">
      <c r="BJ142" s="1"/>
      <c r="BK142" s="1"/>
    </row>
    <row r="143" spans="6:63" ht="12.75">
      <c r="F143"/>
      <c r="G143"/>
      <c r="BJ143" s="1"/>
      <c r="BK143" s="1"/>
    </row>
    <row r="144" spans="6:63" ht="12.75">
      <c r="F144"/>
      <c r="G144"/>
      <c r="BJ144" s="1"/>
      <c r="BK144" s="1"/>
    </row>
    <row r="145" spans="6:63" ht="12.75">
      <c r="F145"/>
      <c r="G145"/>
      <c r="BJ145" s="1"/>
      <c r="BK145" s="1"/>
    </row>
    <row r="146" spans="6:63" ht="12.75">
      <c r="F146"/>
      <c r="G146"/>
      <c r="BJ146" s="1"/>
      <c r="BK146" s="1"/>
    </row>
    <row r="147" spans="6:63" ht="12.75">
      <c r="F147"/>
      <c r="G147"/>
      <c r="BJ147" s="1"/>
      <c r="BK147" s="1"/>
    </row>
    <row r="148" spans="6:63" ht="12.75">
      <c r="F148"/>
      <c r="G148"/>
      <c r="BJ148" s="1"/>
      <c r="BK148" s="1"/>
    </row>
    <row r="149" spans="6:63" ht="12.75">
      <c r="F149"/>
      <c r="G149"/>
      <c r="BJ149" s="1"/>
      <c r="BK149" s="1"/>
    </row>
    <row r="150" spans="6:63" ht="12.75">
      <c r="F150"/>
      <c r="G150"/>
      <c r="BJ150" s="1"/>
      <c r="BK150" s="1"/>
    </row>
    <row r="151" spans="6:63" ht="12.75">
      <c r="F151"/>
      <c r="G151"/>
      <c r="BJ151" s="1"/>
      <c r="BK151" s="1"/>
    </row>
    <row r="152" spans="6:63" ht="12.75">
      <c r="F152"/>
      <c r="G152"/>
      <c r="BJ152" s="1"/>
      <c r="BK152" s="1"/>
    </row>
    <row r="153" spans="6:63" ht="12.75">
      <c r="F153"/>
      <c r="G153"/>
      <c r="BJ153" s="1"/>
      <c r="BK153" s="1"/>
    </row>
    <row r="154" spans="6:63" ht="12.75">
      <c r="F154"/>
      <c r="G154"/>
      <c r="BJ154" s="1"/>
      <c r="BK154" s="1"/>
    </row>
    <row r="155" spans="6:63" ht="12.75">
      <c r="F155"/>
      <c r="G155"/>
      <c r="BJ155" s="1"/>
      <c r="BK155" s="1"/>
    </row>
    <row r="156" spans="6:63" ht="12.75">
      <c r="F156"/>
      <c r="G156"/>
      <c r="BJ156" s="1"/>
      <c r="BK156" s="1"/>
    </row>
    <row r="157" spans="6:63" ht="12.75">
      <c r="F157"/>
      <c r="G157"/>
      <c r="BJ157" s="1"/>
      <c r="BK157" s="1"/>
    </row>
    <row r="158" spans="6:63" ht="12.75">
      <c r="F158"/>
      <c r="G158"/>
      <c r="BJ158" s="1"/>
      <c r="BK158" s="1"/>
    </row>
    <row r="159" spans="6:63" ht="12.75">
      <c r="F159"/>
      <c r="G159"/>
      <c r="BJ159" s="1"/>
      <c r="BK159" s="1"/>
    </row>
    <row r="160" spans="6:63" ht="12.75">
      <c r="F160"/>
      <c r="G160"/>
      <c r="BJ160" s="1"/>
      <c r="BK160" s="1"/>
    </row>
    <row r="161" spans="6:63" ht="12.75">
      <c r="F161"/>
      <c r="G161"/>
      <c r="BJ161" s="1"/>
      <c r="BK161" s="1"/>
    </row>
    <row r="162" spans="6:63" ht="12.75">
      <c r="F162"/>
      <c r="G162"/>
      <c r="BJ162" s="1"/>
      <c r="BK162" s="1"/>
    </row>
    <row r="163" spans="6:63" ht="12.75">
      <c r="F163"/>
      <c r="G163"/>
      <c r="BJ163" s="1"/>
      <c r="BK163" s="1"/>
    </row>
    <row r="164" spans="6:63" ht="12.75">
      <c r="F164"/>
      <c r="G164"/>
      <c r="BJ164" s="1"/>
      <c r="BK164" s="1"/>
    </row>
    <row r="165" spans="6:63" ht="12.75">
      <c r="F165"/>
      <c r="G165"/>
      <c r="BJ165" s="1"/>
      <c r="BK165" s="1"/>
    </row>
    <row r="166" spans="6:63" ht="12.75">
      <c r="F166"/>
      <c r="G166"/>
      <c r="BJ166" s="1"/>
      <c r="BK166" s="1"/>
    </row>
    <row r="167" spans="6:63" ht="12.75">
      <c r="F167"/>
      <c r="G167"/>
      <c r="BJ167" s="1"/>
      <c r="BK167" s="1"/>
    </row>
    <row r="168" spans="6:63" ht="12.75">
      <c r="F168"/>
      <c r="G168"/>
      <c r="BJ168" s="1"/>
      <c r="BK168" s="1"/>
    </row>
    <row r="169" spans="6:63" ht="12.75">
      <c r="F169"/>
      <c r="G169"/>
      <c r="BJ169" s="1"/>
      <c r="BK169" s="1"/>
    </row>
    <row r="170" spans="6:63" ht="12.75">
      <c r="F170"/>
      <c r="G170"/>
      <c r="BJ170" s="1"/>
      <c r="BK170" s="1"/>
    </row>
    <row r="171" spans="6:63" ht="12.75">
      <c r="F171"/>
      <c r="G171"/>
      <c r="BJ171" s="1"/>
      <c r="BK171" s="1"/>
    </row>
    <row r="172" spans="6:63" ht="12.75">
      <c r="F172"/>
      <c r="G172"/>
      <c r="BJ172" s="1"/>
      <c r="BK172" s="1"/>
    </row>
    <row r="173" spans="6:63" ht="12.75">
      <c r="F173"/>
      <c r="G173"/>
      <c r="BJ173" s="1"/>
      <c r="BK173" s="1"/>
    </row>
  </sheetData>
  <sheetProtection/>
  <mergeCells count="14">
    <mergeCell ref="B3:C3"/>
    <mergeCell ref="A6:I6"/>
    <mergeCell ref="A7:I7"/>
    <mergeCell ref="A8:I8"/>
    <mergeCell ref="A9:I9"/>
    <mergeCell ref="A10:I10"/>
    <mergeCell ref="A98:I98"/>
    <mergeCell ref="A105:I105"/>
    <mergeCell ref="A44:I44"/>
    <mergeCell ref="A45:I45"/>
    <mergeCell ref="A46:I46"/>
    <mergeCell ref="A80:I80"/>
    <mergeCell ref="A88:I88"/>
    <mergeCell ref="A93:I93"/>
  </mergeCells>
  <printOptions horizontalCentered="1"/>
  <pageMargins left="0.2362204724409449" right="0.2362204724409449" top="0.7480314960629921" bottom="0.7480314960629921" header="0.03937007874015748" footer="0.2362204724409449"/>
  <pageSetup horizontalDpi="600" verticalDpi="600" orientation="portrait" scale="80" r:id="rId1"/>
  <headerFooter alignWithMargins="0">
    <oddFooter>&amp;LOrillia Power Distribution Corporation
&amp;C&amp;F
&amp;RPage &amp;P of &amp;N</oddFooter>
  </headerFooter>
  <rowBreaks count="2" manualBreakCount="2">
    <brk id="43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pwelsh</dc:creator>
  <cp:keywords/>
  <dc:description/>
  <cp:lastModifiedBy>Pauline Welsh</cp:lastModifiedBy>
  <cp:lastPrinted>2011-09-30T14:04:55Z</cp:lastPrinted>
  <dcterms:created xsi:type="dcterms:W3CDTF">2010-12-20T20:07:17Z</dcterms:created>
  <dcterms:modified xsi:type="dcterms:W3CDTF">2012-01-26T20:38:44Z</dcterms:modified>
  <cp:category/>
  <cp:version/>
  <cp:contentType/>
  <cp:contentStatus/>
</cp:coreProperties>
</file>