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3"/>
  </bookViews>
  <sheets>
    <sheet name="2010 Balances" sheetId="4" r:id="rId1"/>
    <sheet name="Deferral Variance Allocators" sheetId="1" r:id="rId2"/>
    <sheet name="Allocations" sheetId="2" r:id="rId3"/>
    <sheet name="2012 Rate Riders" sheetId="3" r:id="rId4"/>
  </sheets>
  <calcPr calcId="125725" iterate="1"/>
</workbook>
</file>

<file path=xl/calcChain.xml><?xml version="1.0" encoding="utf-8"?>
<calcChain xmlns="http://schemas.openxmlformats.org/spreadsheetml/2006/main">
  <c r="E17" i="4"/>
  <c r="E15"/>
  <c r="E12"/>
  <c r="E18"/>
  <c r="B20" i="3"/>
  <c r="D20"/>
  <c r="C20"/>
  <c r="G11"/>
  <c r="F11"/>
  <c r="E11"/>
  <c r="D11"/>
  <c r="C11"/>
  <c r="B11"/>
  <c r="C10"/>
  <c r="G10"/>
  <c r="F10"/>
  <c r="E10"/>
  <c r="D10"/>
  <c r="B10"/>
  <c r="G34" i="2"/>
  <c r="F34"/>
  <c r="E34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I10"/>
  <c r="H10"/>
  <c r="G10"/>
  <c r="F10"/>
  <c r="E10"/>
  <c r="F25"/>
  <c r="J25"/>
  <c r="I25"/>
  <c r="H25"/>
  <c r="G25"/>
  <c r="E25"/>
  <c r="J24"/>
  <c r="I24"/>
  <c r="H24"/>
  <c r="G24"/>
  <c r="F24"/>
  <c r="E24"/>
  <c r="K23"/>
  <c r="G32" i="1"/>
  <c r="G41" s="1"/>
  <c r="G15"/>
  <c r="H15" s="1"/>
  <c r="G13"/>
  <c r="H13" s="1"/>
  <c r="G12"/>
  <c r="H12" s="1"/>
  <c r="G11"/>
  <c r="H11" s="1"/>
  <c r="G10"/>
  <c r="H10" s="1"/>
  <c r="G9"/>
  <c r="H9" s="1"/>
  <c r="G8"/>
  <c r="H8" s="1"/>
  <c r="G14"/>
  <c r="H14" s="1"/>
  <c r="F17"/>
  <c r="E17"/>
  <c r="D17"/>
  <c r="C17"/>
  <c r="E54" i="4"/>
  <c r="D46"/>
  <c r="C46"/>
  <c r="E50"/>
  <c r="E49"/>
  <c r="E48"/>
  <c r="E32"/>
  <c r="E37"/>
  <c r="E36"/>
  <c r="E35"/>
  <c r="D20"/>
  <c r="D52" s="1"/>
  <c r="C20"/>
  <c r="E24"/>
  <c r="E44"/>
  <c r="E43"/>
  <c r="E42"/>
  <c r="E41"/>
  <c r="E40"/>
  <c r="E39"/>
  <c r="E38"/>
  <c r="E34"/>
  <c r="E33"/>
  <c r="E31"/>
  <c r="E30"/>
  <c r="E29"/>
  <c r="E28"/>
  <c r="E27"/>
  <c r="E26"/>
  <c r="E25"/>
  <c r="E16"/>
  <c r="E14"/>
  <c r="E13"/>
  <c r="E11"/>
  <c r="E10"/>
  <c r="C52" l="1"/>
  <c r="G39" i="1"/>
  <c r="G40"/>
  <c r="G44"/>
  <c r="G43"/>
  <c r="G42"/>
  <c r="G17"/>
  <c r="H17"/>
  <c r="E46" i="4"/>
  <c r="E20"/>
  <c r="D56"/>
  <c r="C56"/>
  <c r="G46" i="1" l="1"/>
  <c r="E52" i="4"/>
  <c r="E56" s="1"/>
  <c r="D27" i="2" l="1"/>
  <c r="J27"/>
  <c r="F27"/>
  <c r="I27"/>
  <c r="H27"/>
  <c r="K24"/>
  <c r="K22"/>
  <c r="F35"/>
  <c r="J34"/>
  <c r="J35" s="1"/>
  <c r="I34"/>
  <c r="I35" s="1"/>
  <c r="H34"/>
  <c r="H35" s="1"/>
  <c r="G35"/>
  <c r="E35"/>
  <c r="K13"/>
  <c r="J16"/>
  <c r="K33"/>
  <c r="K8"/>
  <c r="D35"/>
  <c r="D16"/>
  <c r="D32" i="1"/>
  <c r="D40" s="1"/>
  <c r="E32"/>
  <c r="E43" s="1"/>
  <c r="F32"/>
  <c r="F42" s="1"/>
  <c r="I16" i="2" l="1"/>
  <c r="E16"/>
  <c r="H16"/>
  <c r="G27"/>
  <c r="F16"/>
  <c r="G16"/>
  <c r="K12"/>
  <c r="F41" i="1"/>
  <c r="D39"/>
  <c r="K25" i="2"/>
  <c r="K27" s="1"/>
  <c r="E27"/>
  <c r="K34"/>
  <c r="K35" s="1"/>
  <c r="K11"/>
  <c r="K14"/>
  <c r="K10"/>
  <c r="E41" i="1"/>
  <c r="F40"/>
  <c r="F44"/>
  <c r="D41"/>
  <c r="F39"/>
  <c r="F43"/>
  <c r="E44"/>
  <c r="E46" l="1"/>
  <c r="D46"/>
  <c r="K16" i="2"/>
  <c r="F46" i="1"/>
  <c r="C32" l="1"/>
  <c r="C41" l="1"/>
  <c r="C43"/>
  <c r="C44"/>
  <c r="B32"/>
  <c r="C46" l="1"/>
  <c r="B42"/>
  <c r="B43"/>
  <c r="B39"/>
  <c r="B40"/>
  <c r="B44"/>
  <c r="B41"/>
  <c r="B46" l="1"/>
</calcChain>
</file>

<file path=xl/sharedStrings.xml><?xml version="1.0" encoding="utf-8"?>
<sst xmlns="http://schemas.openxmlformats.org/spreadsheetml/2006/main" count="262" uniqueCount="128">
  <si>
    <t>kWh</t>
  </si>
  <si>
    <t>kW</t>
  </si>
  <si>
    <t>Residential Customers</t>
  </si>
  <si>
    <t>Gen Service &lt;50 kW Customers</t>
  </si>
  <si>
    <t>Gen Service &gt;50 kW Customers</t>
  </si>
  <si>
    <t>Unmetered Scattered Load</t>
  </si>
  <si>
    <t>Sentinel Lighting</t>
  </si>
  <si>
    <t xml:space="preserve">Street Lighting </t>
  </si>
  <si>
    <t>Billed</t>
  </si>
  <si>
    <t>Total</t>
  </si>
  <si>
    <t>Base</t>
  </si>
  <si>
    <t>Revenue</t>
  </si>
  <si>
    <t>Non RPP</t>
  </si>
  <si>
    <t>Allocators</t>
  </si>
  <si>
    <t>%</t>
  </si>
  <si>
    <t>Revenue %</t>
  </si>
  <si>
    <t>2012 Data by Class</t>
  </si>
  <si>
    <t>Allocator</t>
  </si>
  <si>
    <t>Billed kWh</t>
  </si>
  <si>
    <t>Billed kW</t>
  </si>
  <si>
    <t>Group 1 Deferral and Variance</t>
  </si>
  <si>
    <t xml:space="preserve"> Account Balances</t>
  </si>
  <si>
    <t>TOTAL</t>
  </si>
  <si>
    <t xml:space="preserve">TOTAL </t>
  </si>
  <si>
    <t>#</t>
  </si>
  <si>
    <t>A/C</t>
  </si>
  <si>
    <t>Residential</t>
  </si>
  <si>
    <t>GS</t>
  </si>
  <si>
    <t>&lt; 50 kW</t>
  </si>
  <si>
    <t>&gt; 50 kW</t>
  </si>
  <si>
    <t>Sentinel</t>
  </si>
  <si>
    <t>Lighting</t>
  </si>
  <si>
    <t xml:space="preserve">Street </t>
  </si>
  <si>
    <t>Scattered</t>
  </si>
  <si>
    <t>Load</t>
  </si>
  <si>
    <t>Unmetered</t>
  </si>
  <si>
    <t>Low Voltage Variance Account</t>
  </si>
  <si>
    <t>RSVA - Wholesale Market Service Charge</t>
  </si>
  <si>
    <t xml:space="preserve">RSVA - Retail Transmission Network </t>
  </si>
  <si>
    <t xml:space="preserve">RSVA - Retail Transmission Connection </t>
  </si>
  <si>
    <t>RSVA - Power (exluding Global Adjustment)</t>
  </si>
  <si>
    <t>Non RPP kWh</t>
  </si>
  <si>
    <t>RSVA - Power Sub-A/C Global Adjustment</t>
  </si>
  <si>
    <t>% Allocation</t>
  </si>
  <si>
    <t>Chapleau Public Utilities Corporation</t>
  </si>
  <si>
    <t xml:space="preserve">Account </t>
  </si>
  <si>
    <t>Number</t>
  </si>
  <si>
    <t xml:space="preserve">Principal </t>
  </si>
  <si>
    <t>Amounts at</t>
  </si>
  <si>
    <t>Dec. 31, 2010</t>
  </si>
  <si>
    <t>Dec. 31 2011</t>
  </si>
  <si>
    <t>Dec. 31 2010</t>
  </si>
  <si>
    <t xml:space="preserve">Interest to </t>
  </si>
  <si>
    <t>Interest</t>
  </si>
  <si>
    <t>Jan. 1, to</t>
  </si>
  <si>
    <t>Apr. 30, 2012</t>
  </si>
  <si>
    <t>2012 Deferral and Variance Account Disposition - From Continuity Schedules</t>
  </si>
  <si>
    <t xml:space="preserve">Total </t>
  </si>
  <si>
    <t>Interest for</t>
  </si>
  <si>
    <t xml:space="preserve"> Diposition</t>
  </si>
  <si>
    <t>Principal and</t>
  </si>
  <si>
    <t xml:space="preserve">Interest for </t>
  </si>
  <si>
    <t>Disposition</t>
  </si>
  <si>
    <t>RSVA - Power - Sub-A/C Global Adjustment</t>
  </si>
  <si>
    <t>kWh % Allocation</t>
  </si>
  <si>
    <t>Account Number</t>
  </si>
  <si>
    <t>Principal Amounts</t>
  </si>
  <si>
    <t>Interest Amount</t>
  </si>
  <si>
    <t>Account Description</t>
  </si>
  <si>
    <t>Group 1 Accounts</t>
  </si>
  <si>
    <t>LV Variance Account</t>
  </si>
  <si>
    <t>RSVA - Retail Transmission Network Charge</t>
  </si>
  <si>
    <t>RSVA - Retail Transmission Connection Charge</t>
  </si>
  <si>
    <t>RSVA - Power (Excluding Global Adjustment)</t>
  </si>
  <si>
    <t>RSVA - Power (Global Adjustment Sub-account)</t>
  </si>
  <si>
    <t>Recovery of Regulatory Asset Balances</t>
  </si>
  <si>
    <t>Sub-Total - Group 1 Accounts</t>
  </si>
  <si>
    <t>Group 2 Accounts</t>
  </si>
  <si>
    <t>Other Regulatory Assets - Sub-Account - OEB Cost Assessments</t>
  </si>
  <si>
    <t>Other Regulatory Assets - Sub-Account - Pension Contributions</t>
  </si>
  <si>
    <t>Other Regulatory Assets - Sub-Account Deferred IFRS Transition Costs</t>
  </si>
  <si>
    <t>Other Regulatory Assets - Sub-Account - Other</t>
  </si>
  <si>
    <t>Retail Cost Variance Account - Retail</t>
  </si>
  <si>
    <t>Retail Cost Variance Account - STR</t>
  </si>
  <si>
    <t>Misc. Deferred Debits</t>
  </si>
  <si>
    <t>Smart Grid Capital Deferral Account</t>
  </si>
  <si>
    <t>Smart Grid OM&amp;A Deferral Account</t>
  </si>
  <si>
    <t>Conservation and Demand Management Expenditures and Recoveries</t>
  </si>
  <si>
    <t>CDM Contra</t>
  </si>
  <si>
    <t>Other Deferred Credits</t>
  </si>
  <si>
    <t>Sub-Total - Group 2 Accounts</t>
  </si>
  <si>
    <t>Disposition and Recovery of Regulatory Balances (2008)</t>
  </si>
  <si>
    <t>Renewable Generation Connection Capital Deferral Account</t>
  </si>
  <si>
    <t>Renewable Generation Connection OM&amp;A Deferral Account</t>
  </si>
  <si>
    <t>Renewable Generation Connection Funding Adder Deferral Account</t>
  </si>
  <si>
    <t>Smart Grid Funding Adder Deferral Account</t>
  </si>
  <si>
    <t xml:space="preserve">Smart Meter Capital and Recovery Offset Variance - Sub-Account - Capital </t>
  </si>
  <si>
    <t xml:space="preserve">Smart Meter Capital and Recovery Offset Variance - Sub-Account - Recoveries  </t>
  </si>
  <si>
    <t xml:space="preserve">Smart Meter Capital and Recovery Offset Variance - Sub-Account - Stranded Meter Costs </t>
  </si>
  <si>
    <t>Smart Meter OM&amp;A Variance</t>
  </si>
  <si>
    <t>RSVA - One-time</t>
  </si>
  <si>
    <t>Deferred Payments in Lieu of Taxes</t>
  </si>
  <si>
    <t>PILs and Tax Variance for 2006 and Subsequent Years                                                                          (excludes sub-account and contra account below)</t>
  </si>
  <si>
    <t>PILs and Tax Variance for 2006 and Subsequent Years - Sub-Account HST/OVAT                          Input Tax Credits (ITCs)</t>
  </si>
  <si>
    <t>Total of Group 1 and Group 2 Accounts (including 1562 and 1592)</t>
  </si>
  <si>
    <t>Special Purpose Charge Assessment Variance Account</t>
  </si>
  <si>
    <t>Deferral and Variance Account Balances as at December 31, 2010</t>
  </si>
  <si>
    <t>Amount as at</t>
  </si>
  <si>
    <t>as at</t>
  </si>
  <si>
    <t>Total of all Deferral and Variance Accounts as at December 31, 2010</t>
  </si>
  <si>
    <t>Disposition and Recovery of Regulatory Balances (2009)</t>
  </si>
  <si>
    <t>Retail Costs Variance Account Retail</t>
  </si>
  <si>
    <t>Conservation and Demand Management</t>
  </si>
  <si>
    <t>Customers</t>
  </si>
  <si>
    <t>Customer Allocation</t>
  </si>
  <si>
    <t xml:space="preserve">Customer </t>
  </si>
  <si>
    <t>Numbers</t>
  </si>
  <si>
    <t>Retail Costs Variance Account - Retail</t>
  </si>
  <si>
    <t>Billing Determinants</t>
  </si>
  <si>
    <t>Customer Classes</t>
  </si>
  <si>
    <t>Consumptions - kWh or kW</t>
  </si>
  <si>
    <t>Disposition Amount</t>
  </si>
  <si>
    <t>Group 2 Deferral and Variance</t>
  </si>
  <si>
    <t xml:space="preserve"> Account Balances Non-RPP</t>
  </si>
  <si>
    <t>Deferral and Variance Account Rate Rider</t>
  </si>
  <si>
    <t>Consumptions Non-RPP kWh or kW</t>
  </si>
  <si>
    <t>RSVA - Power (exlud. Global Adjustment)</t>
  </si>
  <si>
    <t>Rate Rider - Global Adj. Non-RPP Cust.</t>
  </si>
</sst>
</file>

<file path=xl/styles.xml><?xml version="1.0" encoding="utf-8"?>
<styleSheet xmlns="http://schemas.openxmlformats.org/spreadsheetml/2006/main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&quot;$&quot;* #,##0_);_(&quot;$&quot;* \(#,##0\);_(&quot;$&quot;* &quot;-&quot;??_);_(@_)"/>
    <numFmt numFmtId="167" formatCode="_-&quot;$&quot;* #,##0_-;\-&quot;$&quot;* #,##0_-;_-&quot;$&quot;* &quot;-&quot;??_-;_-@_-"/>
    <numFmt numFmtId="168" formatCode="0.00000%"/>
    <numFmt numFmtId="169" formatCode="#,##0.00_);\(#,##0.00\ \)"/>
    <numFmt numFmtId="170" formatCode="#,##0_);\(#,##0\ \)"/>
    <numFmt numFmtId="171" formatCode="_-&quot;$&quot;* #,##0.0000_-;\-&quot;$&quot;* #,##0.0000_-;_-&quot;$&quot;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/>
    <xf numFmtId="9" fontId="2" fillId="0" borderId="6" xfId="0" applyNumberFormat="1" applyFont="1" applyBorder="1" applyAlignment="1">
      <alignment horizontal="center"/>
    </xf>
    <xf numFmtId="165" fontId="2" fillId="0" borderId="6" xfId="3" applyNumberFormat="1" applyFont="1" applyBorder="1" applyAlignment="1">
      <alignment horizontal="center"/>
    </xf>
    <xf numFmtId="9" fontId="2" fillId="0" borderId="18" xfId="3" applyFont="1" applyBorder="1" applyAlignment="1">
      <alignment horizontal="center"/>
    </xf>
    <xf numFmtId="165" fontId="2" fillId="0" borderId="18" xfId="3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0" xfId="0" applyFont="1" applyFill="1" applyProtection="1"/>
    <xf numFmtId="0" fontId="6" fillId="0" borderId="5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3" xfId="0" applyFont="1" applyBorder="1"/>
    <xf numFmtId="0" fontId="7" fillId="0" borderId="0" xfId="1" applyNumberFormat="1" applyFont="1" applyAlignment="1">
      <alignment horizontal="center"/>
    </xf>
    <xf numFmtId="167" fontId="7" fillId="0" borderId="7" xfId="2" applyNumberFormat="1" applyFont="1" applyBorder="1"/>
    <xf numFmtId="164" fontId="7" fillId="0" borderId="5" xfId="1" applyNumberFormat="1" applyFont="1" applyBorder="1"/>
    <xf numFmtId="167" fontId="7" fillId="0" borderId="5" xfId="0" applyNumberFormat="1" applyFont="1" applyBorder="1"/>
    <xf numFmtId="164" fontId="7" fillId="0" borderId="12" xfId="1" applyNumberFormat="1" applyFont="1" applyBorder="1" applyAlignment="1">
      <alignment horizontal="center"/>
    </xf>
    <xf numFmtId="3" fontId="7" fillId="0" borderId="13" xfId="0" applyNumberFormat="1" applyFont="1" applyBorder="1"/>
    <xf numFmtId="167" fontId="7" fillId="0" borderId="13" xfId="3" applyNumberFormat="1" applyFont="1" applyBorder="1"/>
    <xf numFmtId="167" fontId="7" fillId="0" borderId="13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12" xfId="1" applyNumberFormat="1" applyFont="1" applyBorder="1"/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0" borderId="0" xfId="0" applyFont="1" applyBorder="1" applyProtection="1"/>
    <xf numFmtId="169" fontId="7" fillId="2" borderId="0" xfId="0" applyNumberFormat="1" applyFont="1" applyFill="1" applyProtection="1"/>
    <xf numFmtId="169" fontId="7" fillId="0" borderId="0" xfId="0" applyNumberFormat="1" applyFont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Border="1" applyProtection="1"/>
    <xf numFmtId="0" fontId="3" fillId="0" borderId="0" xfId="0" applyFont="1"/>
    <xf numFmtId="0" fontId="6" fillId="2" borderId="0" xfId="0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7" fillId="2" borderId="5" xfId="0" applyFont="1" applyFill="1" applyBorder="1" applyProtection="1"/>
    <xf numFmtId="0" fontId="6" fillId="0" borderId="1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3" fillId="2" borderId="29" xfId="0" applyFont="1" applyFill="1" applyBorder="1" applyProtection="1"/>
    <xf numFmtId="0" fontId="2" fillId="2" borderId="13" xfId="0" applyFont="1" applyFill="1" applyBorder="1" applyAlignment="1" applyProtection="1">
      <alignment horizontal="center"/>
    </xf>
    <xf numFmtId="0" fontId="3" fillId="0" borderId="29" xfId="0" applyFont="1" applyBorder="1" applyProtection="1"/>
    <xf numFmtId="0" fontId="2" fillId="0" borderId="13" xfId="0" applyFont="1" applyBorder="1" applyProtection="1"/>
    <xf numFmtId="0" fontId="7" fillId="2" borderId="13" xfId="0" applyFont="1" applyFill="1" applyBorder="1" applyAlignment="1" applyProtection="1">
      <alignment horizontal="center"/>
    </xf>
    <xf numFmtId="0" fontId="3" fillId="0" borderId="17" xfId="0" applyFont="1" applyFill="1" applyBorder="1" applyProtection="1"/>
    <xf numFmtId="0" fontId="2" fillId="0" borderId="5" xfId="0" applyFont="1" applyFill="1" applyBorder="1" applyAlignment="1" applyProtection="1">
      <alignment horizontal="center"/>
    </xf>
    <xf numFmtId="170" fontId="2" fillId="0" borderId="30" xfId="0" applyNumberFormat="1" applyFont="1" applyFill="1" applyBorder="1" applyProtection="1">
      <protection locked="0"/>
    </xf>
    <xf numFmtId="170" fontId="2" fillId="0" borderId="32" xfId="0" applyNumberFormat="1" applyFont="1" applyFill="1" applyBorder="1" applyProtection="1">
      <protection locked="0"/>
    </xf>
    <xf numFmtId="170" fontId="2" fillId="0" borderId="32" xfId="0" applyNumberFormat="1" applyFont="1" applyFill="1" applyBorder="1" applyProtection="1"/>
    <xf numFmtId="170" fontId="2" fillId="0" borderId="31" xfId="0" applyNumberFormat="1" applyFont="1" applyFill="1" applyBorder="1" applyProtection="1">
      <protection locked="0"/>
    </xf>
    <xf numFmtId="170" fontId="2" fillId="0" borderId="33" xfId="0" applyNumberFormat="1" applyFont="1" applyFill="1" applyBorder="1" applyProtection="1">
      <protection locked="0"/>
    </xf>
    <xf numFmtId="170" fontId="2" fillId="0" borderId="33" xfId="0" applyNumberFormat="1" applyFont="1" applyFill="1" applyBorder="1" applyProtection="1"/>
    <xf numFmtId="170" fontId="2" fillId="0" borderId="0" xfId="0" applyNumberFormat="1" applyFont="1" applyFill="1" applyBorder="1" applyProtection="1">
      <protection locked="0"/>
    </xf>
    <xf numFmtId="170" fontId="2" fillId="0" borderId="5" xfId="0" applyNumberFormat="1" applyFont="1" applyFill="1" applyBorder="1" applyProtection="1">
      <protection locked="0"/>
    </xf>
    <xf numFmtId="170" fontId="2" fillId="0" borderId="5" xfId="0" applyNumberFormat="1" applyFont="1" applyFill="1" applyBorder="1" applyProtection="1"/>
    <xf numFmtId="170" fontId="2" fillId="0" borderId="29" xfId="0" applyNumberFormat="1" applyFont="1" applyFill="1" applyBorder="1" applyProtection="1">
      <protection locked="0"/>
    </xf>
    <xf numFmtId="170" fontId="2" fillId="0" borderId="13" xfId="0" applyNumberFormat="1" applyFont="1" applyFill="1" applyBorder="1" applyProtection="1">
      <protection locked="0"/>
    </xf>
    <xf numFmtId="170" fontId="2" fillId="0" borderId="13" xfId="0" applyNumberFormat="1" applyFont="1" applyFill="1" applyBorder="1" applyProtection="1"/>
    <xf numFmtId="170" fontId="7" fillId="0" borderId="0" xfId="0" applyNumberFormat="1" applyFont="1" applyFill="1" applyProtection="1"/>
    <xf numFmtId="170" fontId="2" fillId="0" borderId="1" xfId="0" applyNumberFormat="1" applyFont="1" applyFill="1" applyBorder="1" applyProtection="1"/>
    <xf numFmtId="170" fontId="2" fillId="0" borderId="34" xfId="0" applyNumberFormat="1" applyFont="1" applyFill="1" applyBorder="1" applyProtection="1">
      <protection locked="0"/>
    </xf>
    <xf numFmtId="170" fontId="2" fillId="0" borderId="35" xfId="0" applyNumberFormat="1" applyFont="1" applyFill="1" applyBorder="1" applyProtection="1">
      <protection locked="0"/>
    </xf>
    <xf numFmtId="170" fontId="2" fillId="0" borderId="35" xfId="0" applyNumberFormat="1" applyFont="1" applyFill="1" applyBorder="1" applyProtection="1"/>
    <xf numFmtId="170" fontId="7" fillId="0" borderId="29" xfId="0" applyNumberFormat="1" applyFont="1" applyFill="1" applyBorder="1" applyProtection="1"/>
    <xf numFmtId="170" fontId="7" fillId="0" borderId="13" xfId="0" applyNumberFormat="1" applyFont="1" applyFill="1" applyBorder="1" applyProtection="1"/>
    <xf numFmtId="170" fontId="2" fillId="0" borderId="0" xfId="0" applyNumberFormat="1" applyFont="1" applyFill="1" applyBorder="1" applyProtection="1"/>
    <xf numFmtId="170" fontId="7" fillId="0" borderId="5" xfId="0" applyNumberFormat="1" applyFont="1" applyFill="1" applyBorder="1" applyProtection="1">
      <protection locked="0"/>
    </xf>
    <xf numFmtId="170" fontId="7" fillId="0" borderId="12" xfId="0" applyNumberFormat="1" applyFont="1" applyFill="1" applyBorder="1" applyProtection="1"/>
    <xf numFmtId="0" fontId="6" fillId="2" borderId="5" xfId="0" applyFont="1" applyFill="1" applyBorder="1" applyAlignment="1" applyProtection="1">
      <alignment horizontal="center"/>
    </xf>
    <xf numFmtId="170" fontId="7" fillId="0" borderId="0" xfId="0" applyNumberFormat="1" applyFont="1" applyFill="1" applyBorder="1" applyProtection="1"/>
    <xf numFmtId="170" fontId="7" fillId="0" borderId="5" xfId="0" applyNumberFormat="1" applyFont="1" applyFill="1" applyBorder="1" applyProtection="1"/>
    <xf numFmtId="170" fontId="2" fillId="0" borderId="1" xfId="0" applyNumberFormat="1" applyFont="1" applyFill="1" applyBorder="1" applyProtection="1">
      <protection locked="0"/>
    </xf>
    <xf numFmtId="0" fontId="3" fillId="2" borderId="5" xfId="0" applyFont="1" applyFill="1" applyBorder="1" applyProtection="1"/>
    <xf numFmtId="0" fontId="3" fillId="2" borderId="9" xfId="0" applyFont="1" applyFill="1" applyBorder="1" applyProtection="1"/>
    <xf numFmtId="0" fontId="3" fillId="0" borderId="7" xfId="0" applyFont="1" applyBorder="1"/>
    <xf numFmtId="0" fontId="7" fillId="0" borderId="36" xfId="0" applyFont="1" applyBorder="1"/>
    <xf numFmtId="0" fontId="7" fillId="0" borderId="18" xfId="0" applyFont="1" applyBorder="1"/>
    <xf numFmtId="9" fontId="7" fillId="0" borderId="14" xfId="3" applyFont="1" applyBorder="1" applyAlignment="1">
      <alignment horizontal="center"/>
    </xf>
    <xf numFmtId="9" fontId="7" fillId="0" borderId="18" xfId="3" applyFont="1" applyBorder="1" applyAlignment="1">
      <alignment horizontal="center"/>
    </xf>
    <xf numFmtId="9" fontId="7" fillId="0" borderId="15" xfId="3" applyFont="1" applyBorder="1" applyAlignment="1">
      <alignment horizontal="center"/>
    </xf>
    <xf numFmtId="165" fontId="7" fillId="0" borderId="18" xfId="3" applyNumberFormat="1" applyFont="1" applyBorder="1" applyAlignment="1">
      <alignment horizontal="center"/>
    </xf>
    <xf numFmtId="165" fontId="7" fillId="0" borderId="15" xfId="3" applyNumberFormat="1" applyFont="1" applyBorder="1" applyAlignment="1">
      <alignment horizontal="center"/>
    </xf>
    <xf numFmtId="167" fontId="7" fillId="0" borderId="5" xfId="2" applyNumberFormat="1" applyFont="1" applyBorder="1"/>
    <xf numFmtId="167" fontId="7" fillId="0" borderId="16" xfId="2" applyNumberFormat="1" applyFont="1" applyBorder="1"/>
    <xf numFmtId="167" fontId="7" fillId="0" borderId="13" xfId="2" applyNumberFormat="1" applyFont="1" applyBorder="1"/>
    <xf numFmtId="167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7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9" xfId="0" applyFont="1" applyBorder="1"/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167" fontId="11" fillId="0" borderId="5" xfId="2" applyNumberFormat="1" applyFont="1" applyBorder="1"/>
    <xf numFmtId="167" fontId="11" fillId="0" borderId="0" xfId="2" applyNumberFormat="1" applyFont="1" applyBorder="1"/>
    <xf numFmtId="167" fontId="11" fillId="0" borderId="25" xfId="2" applyNumberFormat="1" applyFont="1" applyBorder="1"/>
    <xf numFmtId="167" fontId="11" fillId="0" borderId="21" xfId="2" applyNumberFormat="1" applyFont="1" applyBorder="1"/>
    <xf numFmtId="167" fontId="11" fillId="0" borderId="5" xfId="0" applyNumberFormat="1" applyFont="1" applyBorder="1"/>
    <xf numFmtId="167" fontId="11" fillId="0" borderId="0" xfId="2" applyNumberFormat="1" applyFont="1" applyFill="1" applyBorder="1"/>
    <xf numFmtId="0" fontId="11" fillId="0" borderId="7" xfId="0" applyFont="1" applyBorder="1"/>
    <xf numFmtId="0" fontId="11" fillId="0" borderId="0" xfId="0" applyFont="1" applyBorder="1"/>
    <xf numFmtId="0" fontId="11" fillId="0" borderId="25" xfId="0" applyFont="1" applyBorder="1"/>
    <xf numFmtId="0" fontId="11" fillId="0" borderId="21" xfId="0" applyFont="1" applyBorder="1"/>
    <xf numFmtId="0" fontId="11" fillId="0" borderId="12" xfId="0" applyFont="1" applyBorder="1"/>
    <xf numFmtId="0" fontId="11" fillId="0" borderId="13" xfId="0" applyFont="1" applyBorder="1"/>
    <xf numFmtId="167" fontId="11" fillId="0" borderId="13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8" fillId="0" borderId="0" xfId="0" applyFont="1"/>
    <xf numFmtId="0" fontId="13" fillId="0" borderId="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" xfId="0" applyFont="1" applyBorder="1"/>
    <xf numFmtId="3" fontId="11" fillId="0" borderId="7" xfId="0" applyNumberFormat="1" applyFont="1" applyBorder="1"/>
    <xf numFmtId="3" fontId="11" fillId="0" borderId="5" xfId="0" applyNumberFormat="1" applyFont="1" applyBorder="1"/>
    <xf numFmtId="0" fontId="11" fillId="0" borderId="16" xfId="0" applyFont="1" applyBorder="1"/>
    <xf numFmtId="166" fontId="11" fillId="0" borderId="5" xfId="2" applyNumberFormat="1" applyFont="1" applyBorder="1"/>
    <xf numFmtId="3" fontId="11" fillId="0" borderId="5" xfId="0" applyNumberFormat="1" applyFont="1" applyFill="1" applyBorder="1"/>
    <xf numFmtId="3" fontId="11" fillId="0" borderId="16" xfId="0" applyNumberFormat="1" applyFont="1" applyFill="1" applyBorder="1"/>
    <xf numFmtId="0" fontId="11" fillId="0" borderId="5" xfId="0" applyFont="1" applyFill="1" applyBorder="1"/>
    <xf numFmtId="0" fontId="11" fillId="0" borderId="16" xfId="0" applyFont="1" applyFill="1" applyBorder="1"/>
    <xf numFmtId="0" fontId="11" fillId="0" borderId="11" xfId="0" applyFont="1" applyBorder="1"/>
    <xf numFmtId="2" fontId="11" fillId="0" borderId="7" xfId="0" applyNumberFormat="1" applyFont="1" applyBorder="1"/>
    <xf numFmtId="2" fontId="11" fillId="0" borderId="5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166" fontId="11" fillId="0" borderId="13" xfId="2" applyNumberFormat="1" applyFont="1" applyBorder="1"/>
    <xf numFmtId="0" fontId="11" fillId="0" borderId="0" xfId="0" applyFont="1"/>
    <xf numFmtId="164" fontId="11" fillId="0" borderId="0" xfId="0" applyNumberFormat="1" applyFont="1"/>
    <xf numFmtId="168" fontId="11" fillId="0" borderId="7" xfId="3" applyNumberFormat="1" applyFont="1" applyBorder="1"/>
    <xf numFmtId="165" fontId="11" fillId="0" borderId="5" xfId="3" applyNumberFormat="1" applyFont="1" applyBorder="1"/>
    <xf numFmtId="165" fontId="11" fillId="0" borderId="7" xfId="3" applyNumberFormat="1" applyFont="1" applyBorder="1"/>
    <xf numFmtId="165" fontId="11" fillId="0" borderId="12" xfId="3" applyNumberFormat="1" applyFont="1" applyBorder="1"/>
    <xf numFmtId="165" fontId="11" fillId="0" borderId="13" xfId="3" applyNumberFormat="1" applyFont="1" applyBorder="1"/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165" fontId="13" fillId="0" borderId="6" xfId="3" applyNumberFormat="1" applyFont="1" applyBorder="1" applyAlignment="1">
      <alignment horizontal="center"/>
    </xf>
    <xf numFmtId="165" fontId="13" fillId="0" borderId="18" xfId="3" applyNumberFormat="1" applyFont="1" applyBorder="1" applyAlignment="1">
      <alignment horizontal="center"/>
    </xf>
    <xf numFmtId="164" fontId="14" fillId="0" borderId="5" xfId="1" applyNumberFormat="1" applyFont="1" applyBorder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65" fontId="13" fillId="0" borderId="23" xfId="3" applyNumberFormat="1" applyFont="1" applyBorder="1" applyAlignment="1">
      <alignment horizontal="center"/>
    </xf>
    <xf numFmtId="165" fontId="13" fillId="0" borderId="9" xfId="3" applyNumberFormat="1" applyFont="1" applyBorder="1" applyAlignment="1">
      <alignment horizontal="center"/>
    </xf>
    <xf numFmtId="164" fontId="13" fillId="0" borderId="5" xfId="1" applyNumberFormat="1" applyFont="1" applyBorder="1" applyAlignment="1">
      <alignment horizontal="center"/>
    </xf>
    <xf numFmtId="164" fontId="14" fillId="0" borderId="1" xfId="1" applyNumberFormat="1" applyFont="1" applyBorder="1"/>
    <xf numFmtId="0" fontId="9" fillId="0" borderId="12" xfId="0" applyFont="1" applyBorder="1"/>
    <xf numFmtId="167" fontId="14" fillId="0" borderId="18" xfId="3" applyNumberFormat="1" applyFont="1" applyBorder="1"/>
    <xf numFmtId="0" fontId="10" fillId="0" borderId="14" xfId="0" applyFont="1" applyBorder="1" applyAlignment="1">
      <alignment horizontal="left"/>
    </xf>
    <xf numFmtId="171" fontId="8" fillId="0" borderId="18" xfId="2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7"/>
  <sheetViews>
    <sheetView topLeftCell="A20" zoomScaleNormal="100" workbookViewId="0">
      <selection activeCell="G37" sqref="G37:G41"/>
    </sheetView>
  </sheetViews>
  <sheetFormatPr defaultRowHeight="15"/>
  <cols>
    <col min="1" max="1" width="74.7109375" customWidth="1"/>
    <col min="2" max="2" width="8.140625" customWidth="1"/>
    <col min="3" max="5" width="12.7109375" customWidth="1"/>
  </cols>
  <sheetData>
    <row r="1" spans="1:5" ht="15.75">
      <c r="A1" s="22" t="s">
        <v>44</v>
      </c>
    </row>
    <row r="2" spans="1:5" ht="15.75">
      <c r="A2" s="22"/>
    </row>
    <row r="3" spans="1:5">
      <c r="A3" s="61" t="s">
        <v>106</v>
      </c>
    </row>
    <row r="4" spans="1:5" ht="15.75" thickBot="1"/>
    <row r="5" spans="1:5" ht="15" customHeight="1">
      <c r="A5" s="34"/>
      <c r="B5" s="63"/>
      <c r="C5" s="71" t="s">
        <v>66</v>
      </c>
      <c r="D5" s="74" t="s">
        <v>67</v>
      </c>
      <c r="E5" s="77" t="s">
        <v>57</v>
      </c>
    </row>
    <row r="6" spans="1:5" ht="15" customHeight="1">
      <c r="A6" s="112" t="s">
        <v>68</v>
      </c>
      <c r="B6" s="64" t="s">
        <v>65</v>
      </c>
      <c r="C6" s="72" t="s">
        <v>107</v>
      </c>
      <c r="D6" s="72" t="s">
        <v>107</v>
      </c>
      <c r="E6" s="64" t="s">
        <v>108</v>
      </c>
    </row>
    <row r="7" spans="1:5" ht="15.75" thickBot="1">
      <c r="A7" s="113"/>
      <c r="B7" s="65" t="s">
        <v>46</v>
      </c>
      <c r="C7" s="73" t="s">
        <v>51</v>
      </c>
      <c r="D7" s="73" t="s">
        <v>51</v>
      </c>
      <c r="E7" s="78" t="s">
        <v>51</v>
      </c>
    </row>
    <row r="8" spans="1:5">
      <c r="A8" s="50"/>
      <c r="B8" s="64"/>
      <c r="C8" s="62"/>
      <c r="D8" s="72"/>
      <c r="E8" s="108"/>
    </row>
    <row r="9" spans="1:5">
      <c r="A9" s="50" t="s">
        <v>69</v>
      </c>
      <c r="B9" s="66"/>
      <c r="C9" s="49"/>
      <c r="D9" s="75"/>
      <c r="E9" s="76"/>
    </row>
    <row r="10" spans="1:5" ht="15.75" thickBot="1">
      <c r="A10" s="24" t="s">
        <v>70</v>
      </c>
      <c r="B10" s="66">
        <v>1550</v>
      </c>
      <c r="C10" s="86">
        <v>-24781</v>
      </c>
      <c r="D10" s="87">
        <v>-32</v>
      </c>
      <c r="E10" s="88">
        <f t="shared" ref="E10:E16" si="0">SUM(C10:D10)</f>
        <v>-24813</v>
      </c>
    </row>
    <row r="11" spans="1:5" ht="15.75" thickBot="1">
      <c r="A11" s="24" t="s">
        <v>37</v>
      </c>
      <c r="B11" s="66">
        <v>1580</v>
      </c>
      <c r="C11" s="89">
        <v>-41222</v>
      </c>
      <c r="D11" s="90">
        <v>-316</v>
      </c>
      <c r="E11" s="91">
        <f t="shared" si="0"/>
        <v>-41538</v>
      </c>
    </row>
    <row r="12" spans="1:5" ht="15.75" thickBot="1">
      <c r="A12" s="24" t="s">
        <v>71</v>
      </c>
      <c r="B12" s="66">
        <v>1584</v>
      </c>
      <c r="C12" s="89">
        <v>20586</v>
      </c>
      <c r="D12" s="90">
        <v>157</v>
      </c>
      <c r="E12" s="91">
        <f>SUM(C12:D12)+1</f>
        <v>20744</v>
      </c>
    </row>
    <row r="13" spans="1:5" ht="15.75" thickBot="1">
      <c r="A13" s="24" t="s">
        <v>72</v>
      </c>
      <c r="B13" s="66">
        <v>1586</v>
      </c>
      <c r="C13" s="89">
        <v>26577</v>
      </c>
      <c r="D13" s="90">
        <v>-4569</v>
      </c>
      <c r="E13" s="91">
        <f t="shared" si="0"/>
        <v>22008</v>
      </c>
    </row>
    <row r="14" spans="1:5" ht="15.75" thickBot="1">
      <c r="A14" s="24" t="s">
        <v>73</v>
      </c>
      <c r="B14" s="66">
        <v>1588</v>
      </c>
      <c r="C14" s="89">
        <v>-89057</v>
      </c>
      <c r="D14" s="90">
        <v>-2246</v>
      </c>
      <c r="E14" s="91">
        <f t="shared" si="0"/>
        <v>-91303</v>
      </c>
    </row>
    <row r="15" spans="1:5" ht="15.75" thickBot="1">
      <c r="A15" s="24" t="s">
        <v>74</v>
      </c>
      <c r="B15" s="66">
        <v>1588</v>
      </c>
      <c r="C15" s="89">
        <v>1995</v>
      </c>
      <c r="D15" s="90">
        <v>-1080</v>
      </c>
      <c r="E15" s="91">
        <f>SUM(C15:D15)+1</f>
        <v>916</v>
      </c>
    </row>
    <row r="16" spans="1:5" ht="15.75" thickBot="1">
      <c r="A16" s="24" t="s">
        <v>75</v>
      </c>
      <c r="B16" s="66">
        <v>1590</v>
      </c>
      <c r="C16" s="89">
        <v>0</v>
      </c>
      <c r="D16" s="90">
        <v>0</v>
      </c>
      <c r="E16" s="91">
        <f t="shared" si="0"/>
        <v>0</v>
      </c>
    </row>
    <row r="17" spans="1:5">
      <c r="A17" s="24" t="s">
        <v>91</v>
      </c>
      <c r="B17" s="66">
        <v>1595</v>
      </c>
      <c r="C17" s="92">
        <v>-38314</v>
      </c>
      <c r="D17" s="93">
        <v>2349</v>
      </c>
      <c r="E17" s="94">
        <f>SUM(C17:D17)+1</f>
        <v>-35964</v>
      </c>
    </row>
    <row r="18" spans="1:5">
      <c r="A18" s="24" t="s">
        <v>110</v>
      </c>
      <c r="B18" s="66">
        <v>1595</v>
      </c>
      <c r="C18" s="92">
        <v>-39068</v>
      </c>
      <c r="D18" s="93">
        <v>-289</v>
      </c>
      <c r="E18" s="94">
        <f t="shared" ref="E18" si="1">SUM(C18:D18)</f>
        <v>-39357</v>
      </c>
    </row>
    <row r="19" spans="1:5">
      <c r="A19" s="24"/>
      <c r="B19" s="66"/>
      <c r="C19" s="92"/>
      <c r="D19" s="93"/>
      <c r="E19" s="94"/>
    </row>
    <row r="20" spans="1:5" ht="15.75" thickBot="1">
      <c r="A20" s="79" t="s">
        <v>76</v>
      </c>
      <c r="B20" s="80"/>
      <c r="C20" s="95">
        <f>SUM(C10:C18)</f>
        <v>-183284</v>
      </c>
      <c r="D20" s="96">
        <f>SUM(D10:D18)</f>
        <v>-6026</v>
      </c>
      <c r="E20" s="97">
        <f>SUM(E10:E18)</f>
        <v>-189307</v>
      </c>
    </row>
    <row r="21" spans="1:5">
      <c r="A21" s="50"/>
      <c r="B21" s="66"/>
      <c r="C21" s="92"/>
      <c r="D21" s="111"/>
      <c r="E21" s="99"/>
    </row>
    <row r="22" spans="1:5">
      <c r="A22" s="50" t="s">
        <v>77</v>
      </c>
      <c r="B22" s="66"/>
      <c r="C22" s="98"/>
      <c r="D22" s="94"/>
      <c r="E22" s="94"/>
    </row>
    <row r="23" spans="1:5" ht="15.75" thickBot="1">
      <c r="A23" s="56" t="s">
        <v>78</v>
      </c>
      <c r="B23" s="66"/>
      <c r="C23" s="98"/>
      <c r="D23" s="94"/>
      <c r="E23" s="94"/>
    </row>
    <row r="24" spans="1:5" ht="15.75" thickBot="1">
      <c r="A24" s="56" t="s">
        <v>79</v>
      </c>
      <c r="B24" s="68">
        <v>1508</v>
      </c>
      <c r="C24" s="89">
        <v>0</v>
      </c>
      <c r="D24" s="90">
        <v>0</v>
      </c>
      <c r="E24" s="91">
        <f t="shared" ref="E24:E44" si="2">SUM(C24:D24)</f>
        <v>0</v>
      </c>
    </row>
    <row r="25" spans="1:5" ht="15.75" thickBot="1">
      <c r="A25" s="56" t="s">
        <v>80</v>
      </c>
      <c r="B25" s="68">
        <v>1508</v>
      </c>
      <c r="C25" s="89">
        <v>15000</v>
      </c>
      <c r="D25" s="90">
        <v>104</v>
      </c>
      <c r="E25" s="91">
        <f t="shared" si="2"/>
        <v>15104</v>
      </c>
    </row>
    <row r="26" spans="1:5" ht="15.75" thickBot="1">
      <c r="A26" s="56" t="s">
        <v>81</v>
      </c>
      <c r="B26" s="68">
        <v>1508</v>
      </c>
      <c r="C26" s="89">
        <v>0</v>
      </c>
      <c r="D26" s="90">
        <v>0</v>
      </c>
      <c r="E26" s="91">
        <f t="shared" si="2"/>
        <v>0</v>
      </c>
    </row>
    <row r="27" spans="1:5" ht="15.75" thickBot="1">
      <c r="A27" s="56" t="s">
        <v>81</v>
      </c>
      <c r="B27" s="68">
        <v>1508</v>
      </c>
      <c r="C27" s="89">
        <v>0</v>
      </c>
      <c r="D27" s="90">
        <v>0</v>
      </c>
      <c r="E27" s="91">
        <f t="shared" si="2"/>
        <v>0</v>
      </c>
    </row>
    <row r="28" spans="1:5" ht="15.75" thickBot="1">
      <c r="A28" s="56" t="s">
        <v>82</v>
      </c>
      <c r="B28" s="68">
        <v>1518</v>
      </c>
      <c r="C28" s="89">
        <v>3141</v>
      </c>
      <c r="D28" s="90">
        <v>51</v>
      </c>
      <c r="E28" s="91">
        <f t="shared" si="2"/>
        <v>3192</v>
      </c>
    </row>
    <row r="29" spans="1:5" ht="15.75" thickBot="1">
      <c r="A29" s="56" t="s">
        <v>84</v>
      </c>
      <c r="B29" s="68">
        <v>1525</v>
      </c>
      <c r="C29" s="89">
        <v>0</v>
      </c>
      <c r="D29" s="90">
        <v>0</v>
      </c>
      <c r="E29" s="91">
        <f t="shared" ref="E29:E34" si="3">SUM(C29:D29)</f>
        <v>0</v>
      </c>
    </row>
    <row r="30" spans="1:5" ht="15.75" thickBot="1">
      <c r="A30" s="56" t="s">
        <v>92</v>
      </c>
      <c r="B30" s="68">
        <v>1531</v>
      </c>
      <c r="C30" s="89">
        <v>0</v>
      </c>
      <c r="D30" s="90">
        <v>0</v>
      </c>
      <c r="E30" s="91">
        <f t="shared" si="3"/>
        <v>0</v>
      </c>
    </row>
    <row r="31" spans="1:5" ht="15.75" thickBot="1">
      <c r="A31" s="56" t="s">
        <v>93</v>
      </c>
      <c r="B31" s="68">
        <v>1532</v>
      </c>
      <c r="C31" s="89">
        <v>0</v>
      </c>
      <c r="D31" s="90">
        <v>0</v>
      </c>
      <c r="E31" s="91">
        <f t="shared" si="3"/>
        <v>0</v>
      </c>
    </row>
    <row r="32" spans="1:5" ht="15.75" thickBot="1">
      <c r="A32" s="56" t="s">
        <v>94</v>
      </c>
      <c r="B32" s="68">
        <v>1533</v>
      </c>
      <c r="C32" s="89">
        <v>0</v>
      </c>
      <c r="D32" s="90">
        <v>0</v>
      </c>
      <c r="E32" s="91">
        <f t="shared" si="3"/>
        <v>0</v>
      </c>
    </row>
    <row r="33" spans="1:5" ht="15.75" thickBot="1">
      <c r="A33" s="56" t="s">
        <v>85</v>
      </c>
      <c r="B33" s="68">
        <v>1534</v>
      </c>
      <c r="C33" s="89">
        <v>0</v>
      </c>
      <c r="D33" s="90">
        <v>0</v>
      </c>
      <c r="E33" s="91">
        <f t="shared" si="3"/>
        <v>0</v>
      </c>
    </row>
    <row r="34" spans="1:5" ht="15.75" thickBot="1">
      <c r="A34" s="56" t="s">
        <v>86</v>
      </c>
      <c r="B34" s="68">
        <v>1535</v>
      </c>
      <c r="C34" s="89">
        <v>0</v>
      </c>
      <c r="D34" s="90">
        <v>0</v>
      </c>
      <c r="E34" s="91">
        <f t="shared" si="3"/>
        <v>0</v>
      </c>
    </row>
    <row r="35" spans="1:5" ht="15.75" thickBot="1">
      <c r="A35" s="56" t="s">
        <v>95</v>
      </c>
      <c r="B35" s="68">
        <v>1536</v>
      </c>
      <c r="C35" s="89">
        <v>0</v>
      </c>
      <c r="D35" s="90">
        <v>0</v>
      </c>
      <c r="E35" s="91">
        <f t="shared" ref="E35:E37" si="4">SUM(C35:D35)</f>
        <v>0</v>
      </c>
    </row>
    <row r="36" spans="1:5" ht="15.75" thickBot="1">
      <c r="A36" s="56" t="s">
        <v>83</v>
      </c>
      <c r="B36" s="68">
        <v>1548</v>
      </c>
      <c r="C36" s="89">
        <v>0</v>
      </c>
      <c r="D36" s="90">
        <v>0</v>
      </c>
      <c r="E36" s="91">
        <f t="shared" si="4"/>
        <v>0</v>
      </c>
    </row>
    <row r="37" spans="1:5" ht="15.75" thickBot="1">
      <c r="A37" s="56" t="s">
        <v>96</v>
      </c>
      <c r="B37" s="68">
        <v>1555</v>
      </c>
      <c r="C37" s="89">
        <v>360603</v>
      </c>
      <c r="D37" s="90">
        <v>0</v>
      </c>
      <c r="E37" s="91">
        <f t="shared" si="4"/>
        <v>360603</v>
      </c>
    </row>
    <row r="38" spans="1:5" ht="15.75" thickBot="1">
      <c r="A38" s="56" t="s">
        <v>97</v>
      </c>
      <c r="B38" s="68">
        <v>1555</v>
      </c>
      <c r="C38" s="89">
        <v>-37728</v>
      </c>
      <c r="D38" s="90">
        <v>3019</v>
      </c>
      <c r="E38" s="91">
        <f t="shared" si="2"/>
        <v>-34709</v>
      </c>
    </row>
    <row r="39" spans="1:5" ht="15.75" thickBot="1">
      <c r="A39" s="56" t="s">
        <v>98</v>
      </c>
      <c r="B39" s="68">
        <v>1555</v>
      </c>
      <c r="C39" s="89">
        <v>0</v>
      </c>
      <c r="D39" s="90">
        <v>0</v>
      </c>
      <c r="E39" s="91">
        <f t="shared" si="2"/>
        <v>0</v>
      </c>
    </row>
    <row r="40" spans="1:5" ht="15.75" thickBot="1">
      <c r="A40" s="56" t="s">
        <v>99</v>
      </c>
      <c r="B40" s="68">
        <v>1556</v>
      </c>
      <c r="C40" s="89">
        <v>70158</v>
      </c>
      <c r="D40" s="90">
        <v>282</v>
      </c>
      <c r="E40" s="91">
        <f t="shared" si="2"/>
        <v>70440</v>
      </c>
    </row>
    <row r="41" spans="1:5" ht="15.75" thickBot="1">
      <c r="A41" s="56" t="s">
        <v>87</v>
      </c>
      <c r="B41" s="68">
        <v>1565</v>
      </c>
      <c r="C41" s="89">
        <v>-4731</v>
      </c>
      <c r="D41" s="90">
        <v>0</v>
      </c>
      <c r="E41" s="91">
        <f t="shared" si="2"/>
        <v>-4731</v>
      </c>
    </row>
    <row r="42" spans="1:5" ht="15.75" thickBot="1">
      <c r="A42" s="56" t="s">
        <v>88</v>
      </c>
      <c r="B42" s="68">
        <v>1566</v>
      </c>
      <c r="C42" s="89">
        <v>0</v>
      </c>
      <c r="D42" s="90">
        <v>0</v>
      </c>
      <c r="E42" s="91">
        <f t="shared" si="2"/>
        <v>0</v>
      </c>
    </row>
    <row r="43" spans="1:5" ht="15.75" thickBot="1">
      <c r="A43" s="57" t="s">
        <v>100</v>
      </c>
      <c r="B43" s="85">
        <v>1582</v>
      </c>
      <c r="C43" s="89">
        <v>0</v>
      </c>
      <c r="D43" s="90">
        <v>0</v>
      </c>
      <c r="E43" s="91">
        <f t="shared" si="2"/>
        <v>0</v>
      </c>
    </row>
    <row r="44" spans="1:5">
      <c r="A44" s="58" t="s">
        <v>89</v>
      </c>
      <c r="B44" s="68">
        <v>2425</v>
      </c>
      <c r="C44" s="100">
        <v>0</v>
      </c>
      <c r="D44" s="101">
        <v>0</v>
      </c>
      <c r="E44" s="102">
        <f t="shared" si="2"/>
        <v>0</v>
      </c>
    </row>
    <row r="45" spans="1:5">
      <c r="A45" s="58"/>
      <c r="B45" s="68"/>
      <c r="C45" s="92"/>
      <c r="D45" s="93"/>
      <c r="E45" s="94"/>
    </row>
    <row r="46" spans="1:5" ht="15.75" thickBot="1">
      <c r="A46" s="79" t="s">
        <v>90</v>
      </c>
      <c r="B46" s="83"/>
      <c r="C46" s="103">
        <f>SUM(C24:C44)</f>
        <v>406443</v>
      </c>
      <c r="D46" s="104">
        <f t="shared" ref="D46:E46" si="5">SUM(D24:D44)</f>
        <v>3456</v>
      </c>
      <c r="E46" s="104">
        <f t="shared" si="5"/>
        <v>409899</v>
      </c>
    </row>
    <row r="47" spans="1:5" ht="15.75" thickBot="1">
      <c r="A47" s="50"/>
      <c r="B47" s="67"/>
      <c r="C47" s="109"/>
      <c r="D47" s="110"/>
      <c r="E47" s="110"/>
    </row>
    <row r="48" spans="1:5" ht="15.75" thickBot="1">
      <c r="A48" s="58" t="s">
        <v>101</v>
      </c>
      <c r="B48" s="66">
        <v>1562</v>
      </c>
      <c r="C48" s="98">
        <v>0</v>
      </c>
      <c r="D48" s="93">
        <v>0</v>
      </c>
      <c r="E48" s="91">
        <f t="shared" ref="E48:E54" si="6">SUM(C48:D48)</f>
        <v>0</v>
      </c>
    </row>
    <row r="49" spans="1:5" ht="26.25" thickBot="1">
      <c r="A49" s="59" t="s">
        <v>102</v>
      </c>
      <c r="B49" s="68">
        <v>1592</v>
      </c>
      <c r="C49" s="105">
        <v>0</v>
      </c>
      <c r="D49" s="93">
        <v>0</v>
      </c>
      <c r="E49" s="91">
        <f t="shared" si="6"/>
        <v>0</v>
      </c>
    </row>
    <row r="50" spans="1:5" ht="25.5">
      <c r="A50" s="59" t="s">
        <v>103</v>
      </c>
      <c r="B50" s="69">
        <v>1592</v>
      </c>
      <c r="C50" s="98">
        <v>0</v>
      </c>
      <c r="D50" s="106">
        <v>0</v>
      </c>
      <c r="E50" s="102">
        <f t="shared" si="6"/>
        <v>0</v>
      </c>
    </row>
    <row r="51" spans="1:5">
      <c r="A51" s="59"/>
      <c r="B51" s="69"/>
      <c r="C51" s="98"/>
      <c r="D51" s="106"/>
      <c r="E51" s="94"/>
    </row>
    <row r="52" spans="1:5" ht="15.75" thickBot="1">
      <c r="A52" s="81" t="s">
        <v>104</v>
      </c>
      <c r="B52" s="82"/>
      <c r="C52" s="103">
        <f>C20+C46</f>
        <v>223159</v>
      </c>
      <c r="D52" s="104">
        <f t="shared" ref="D52:E52" si="7">D20+D46</f>
        <v>-2570</v>
      </c>
      <c r="E52" s="104">
        <f t="shared" si="7"/>
        <v>220592</v>
      </c>
    </row>
    <row r="53" spans="1:5" ht="15.75" thickBot="1">
      <c r="A53" s="60"/>
      <c r="B53" s="70"/>
      <c r="C53" s="109"/>
      <c r="D53" s="110"/>
      <c r="E53" s="110"/>
    </row>
    <row r="54" spans="1:5" ht="15.75" thickBot="1">
      <c r="A54" s="51" t="s">
        <v>105</v>
      </c>
      <c r="B54" s="85">
        <v>1521</v>
      </c>
      <c r="C54" s="92">
        <v>7077</v>
      </c>
      <c r="D54" s="93">
        <v>54</v>
      </c>
      <c r="E54" s="91">
        <f t="shared" si="6"/>
        <v>7131</v>
      </c>
    </row>
    <row r="55" spans="1:5">
      <c r="A55" s="51"/>
      <c r="B55" s="85"/>
      <c r="C55" s="92"/>
      <c r="D55" s="93"/>
      <c r="E55" s="94"/>
    </row>
    <row r="56" spans="1:5" ht="15.75" thickBot="1">
      <c r="A56" s="84" t="s">
        <v>109</v>
      </c>
      <c r="B56" s="83"/>
      <c r="C56" s="107">
        <f>SUM(C49:C54)</f>
        <v>230236</v>
      </c>
      <c r="D56" s="104">
        <f>SUM(D49:D54)</f>
        <v>-2516</v>
      </c>
      <c r="E56" s="104">
        <f>SUM(E49:E54)</f>
        <v>227723</v>
      </c>
    </row>
    <row r="57" spans="1:5">
      <c r="A57" s="54"/>
      <c r="B57" s="55"/>
      <c r="C57" s="53"/>
      <c r="D57" s="52"/>
      <c r="E57" s="53"/>
    </row>
  </sheetData>
  <pageMargins left="0.7" right="0.7" top="0.75" bottom="0.75" header="0.3" footer="0.3"/>
  <pageSetup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opLeftCell="A21" workbookViewId="0">
      <selection activeCell="H41" sqref="H41"/>
    </sheetView>
  </sheetViews>
  <sheetFormatPr defaultRowHeight="15"/>
  <cols>
    <col min="1" max="1" width="38.42578125" customWidth="1"/>
    <col min="2" max="7" width="10.7109375" customWidth="1"/>
    <col min="8" max="8" width="11.42578125" customWidth="1"/>
    <col min="9" max="12" width="11.7109375" customWidth="1"/>
  </cols>
  <sheetData>
    <row r="1" spans="1:8" ht="15.75">
      <c r="A1" s="22" t="s">
        <v>44</v>
      </c>
    </row>
    <row r="3" spans="1:8" ht="15.75">
      <c r="A3" s="23" t="s">
        <v>56</v>
      </c>
    </row>
    <row r="4" spans="1:8" ht="15.75" thickBot="1"/>
    <row r="5" spans="1:8">
      <c r="A5" s="129"/>
      <c r="B5" s="130"/>
      <c r="C5" s="131" t="s">
        <v>47</v>
      </c>
      <c r="D5" s="132"/>
      <c r="E5" s="169" t="s">
        <v>53</v>
      </c>
      <c r="F5" s="170"/>
      <c r="G5" s="132" t="s">
        <v>57</v>
      </c>
      <c r="H5" s="131" t="s">
        <v>60</v>
      </c>
    </row>
    <row r="6" spans="1:8">
      <c r="A6" s="133"/>
      <c r="B6" s="134" t="s">
        <v>45</v>
      </c>
      <c r="C6" s="135" t="s">
        <v>48</v>
      </c>
      <c r="D6" s="136" t="s">
        <v>52</v>
      </c>
      <c r="E6" s="137" t="s">
        <v>54</v>
      </c>
      <c r="F6" s="137" t="s">
        <v>54</v>
      </c>
      <c r="G6" s="138" t="s">
        <v>58</v>
      </c>
      <c r="H6" s="139" t="s">
        <v>61</v>
      </c>
    </row>
    <row r="7" spans="1:8" ht="15.75" thickBot="1">
      <c r="A7" s="140"/>
      <c r="B7" s="141" t="s">
        <v>46</v>
      </c>
      <c r="C7" s="142" t="s">
        <v>49</v>
      </c>
      <c r="D7" s="143" t="s">
        <v>51</v>
      </c>
      <c r="E7" s="144" t="s">
        <v>50</v>
      </c>
      <c r="F7" s="144" t="s">
        <v>55</v>
      </c>
      <c r="G7" s="143" t="s">
        <v>59</v>
      </c>
      <c r="H7" s="142" t="s">
        <v>62</v>
      </c>
    </row>
    <row r="8" spans="1:8">
      <c r="A8" s="158" t="s">
        <v>36</v>
      </c>
      <c r="B8" s="131">
        <v>1550</v>
      </c>
      <c r="C8" s="145">
        <v>-24781</v>
      </c>
      <c r="D8" s="146">
        <v>-32</v>
      </c>
      <c r="E8" s="147">
        <v>-364</v>
      </c>
      <c r="F8" s="148">
        <v>-121</v>
      </c>
      <c r="G8" s="145">
        <f t="shared" ref="G8:G13" si="0">D8+E8+F8</f>
        <v>-517</v>
      </c>
      <c r="H8" s="149">
        <f>C8+G8</f>
        <v>-25298</v>
      </c>
    </row>
    <row r="9" spans="1:8">
      <c r="A9" s="133" t="s">
        <v>37</v>
      </c>
      <c r="B9" s="135">
        <v>1580</v>
      </c>
      <c r="C9" s="145">
        <v>-41222</v>
      </c>
      <c r="D9" s="146">
        <v>-316</v>
      </c>
      <c r="E9" s="147">
        <v>-606</v>
      </c>
      <c r="F9" s="148">
        <v>-202</v>
      </c>
      <c r="G9" s="145">
        <f t="shared" si="0"/>
        <v>-1124</v>
      </c>
      <c r="H9" s="149">
        <f t="shared" ref="H9:H15" si="1">C9+G9</f>
        <v>-42346</v>
      </c>
    </row>
    <row r="10" spans="1:8">
      <c r="A10" s="158" t="s">
        <v>38</v>
      </c>
      <c r="B10" s="135">
        <v>1584</v>
      </c>
      <c r="C10" s="145">
        <v>20586</v>
      </c>
      <c r="D10" s="146">
        <v>157</v>
      </c>
      <c r="E10" s="147">
        <v>303</v>
      </c>
      <c r="F10" s="148">
        <v>101</v>
      </c>
      <c r="G10" s="145">
        <f t="shared" si="0"/>
        <v>561</v>
      </c>
      <c r="H10" s="149">
        <f t="shared" si="1"/>
        <v>21147</v>
      </c>
    </row>
    <row r="11" spans="1:8">
      <c r="A11" s="158" t="s">
        <v>39</v>
      </c>
      <c r="B11" s="135">
        <v>1586</v>
      </c>
      <c r="C11" s="145">
        <v>26577</v>
      </c>
      <c r="D11" s="150">
        <v>-4569</v>
      </c>
      <c r="E11" s="147">
        <v>391</v>
      </c>
      <c r="F11" s="148">
        <v>130</v>
      </c>
      <c r="G11" s="145">
        <f t="shared" si="0"/>
        <v>-4048</v>
      </c>
      <c r="H11" s="149">
        <f t="shared" si="1"/>
        <v>22529</v>
      </c>
    </row>
    <row r="12" spans="1:8">
      <c r="A12" s="158" t="s">
        <v>40</v>
      </c>
      <c r="B12" s="135">
        <v>1588</v>
      </c>
      <c r="C12" s="145">
        <v>-89057</v>
      </c>
      <c r="D12" s="150">
        <v>-2246</v>
      </c>
      <c r="E12" s="147">
        <v>-1309</v>
      </c>
      <c r="F12" s="148">
        <v>-436</v>
      </c>
      <c r="G12" s="145">
        <f t="shared" si="0"/>
        <v>-3991</v>
      </c>
      <c r="H12" s="149">
        <f t="shared" si="1"/>
        <v>-93048</v>
      </c>
    </row>
    <row r="13" spans="1:8">
      <c r="A13" s="158" t="s">
        <v>63</v>
      </c>
      <c r="B13" s="135">
        <v>1588</v>
      </c>
      <c r="C13" s="145">
        <v>1995</v>
      </c>
      <c r="D13" s="150">
        <v>-1080</v>
      </c>
      <c r="E13" s="147">
        <v>29</v>
      </c>
      <c r="F13" s="148">
        <v>10</v>
      </c>
      <c r="G13" s="145">
        <f t="shared" si="0"/>
        <v>-1041</v>
      </c>
      <c r="H13" s="149">
        <f t="shared" si="1"/>
        <v>954</v>
      </c>
    </row>
    <row r="14" spans="1:8">
      <c r="A14" s="158" t="s">
        <v>111</v>
      </c>
      <c r="B14" s="135">
        <v>1518</v>
      </c>
      <c r="C14" s="145">
        <v>3141</v>
      </c>
      <c r="D14" s="146">
        <v>51</v>
      </c>
      <c r="E14" s="147">
        <v>46</v>
      </c>
      <c r="F14" s="148">
        <v>15</v>
      </c>
      <c r="G14" s="145">
        <f>D14+E14+F14</f>
        <v>112</v>
      </c>
      <c r="H14" s="149">
        <f t="shared" si="1"/>
        <v>3253</v>
      </c>
    </row>
    <row r="15" spans="1:8">
      <c r="A15" s="159" t="s">
        <v>112</v>
      </c>
      <c r="B15" s="135">
        <v>1565</v>
      </c>
      <c r="C15" s="145">
        <v>-4731</v>
      </c>
      <c r="D15" s="146">
        <v>0</v>
      </c>
      <c r="E15" s="147">
        <v>0</v>
      </c>
      <c r="F15" s="148">
        <v>0</v>
      </c>
      <c r="G15" s="145">
        <f>D15+E15+F15</f>
        <v>0</v>
      </c>
      <c r="H15" s="149">
        <f t="shared" si="1"/>
        <v>-4731</v>
      </c>
    </row>
    <row r="16" spans="1:8">
      <c r="A16" s="151"/>
      <c r="B16" s="135"/>
      <c r="C16" s="145"/>
      <c r="D16" s="152"/>
      <c r="E16" s="153"/>
      <c r="F16" s="154"/>
      <c r="G16" s="133"/>
      <c r="H16" s="133"/>
    </row>
    <row r="17" spans="1:8" ht="15.75" thickBot="1">
      <c r="A17" s="155"/>
      <c r="B17" s="156"/>
      <c r="C17" s="157">
        <f>SUM(C8:C16)</f>
        <v>-107492</v>
      </c>
      <c r="D17" s="157">
        <f t="shared" ref="D17:H17" si="2">SUM(D8:D16)</f>
        <v>-8035</v>
      </c>
      <c r="E17" s="157">
        <f t="shared" si="2"/>
        <v>-1510</v>
      </c>
      <c r="F17" s="157">
        <f t="shared" si="2"/>
        <v>-503</v>
      </c>
      <c r="G17" s="157">
        <f t="shared" si="2"/>
        <v>-10048</v>
      </c>
      <c r="H17" s="157">
        <f t="shared" si="2"/>
        <v>-117540</v>
      </c>
    </row>
    <row r="19" spans="1:8">
      <c r="E19" s="8"/>
    </row>
    <row r="20" spans="1:8" ht="15.75" thickBot="1">
      <c r="E20" s="7"/>
    </row>
    <row r="21" spans="1:8">
      <c r="A21" s="126"/>
      <c r="B21" s="160" t="s">
        <v>9</v>
      </c>
      <c r="C21" s="127" t="s">
        <v>9</v>
      </c>
      <c r="D21" s="127" t="s">
        <v>12</v>
      </c>
      <c r="E21" s="127" t="s">
        <v>12</v>
      </c>
      <c r="F21" s="160"/>
      <c r="G21" s="160" t="s">
        <v>9</v>
      </c>
    </row>
    <row r="22" spans="1:8">
      <c r="A22" s="12" t="s">
        <v>16</v>
      </c>
      <c r="B22" s="135" t="s">
        <v>8</v>
      </c>
      <c r="C22" s="135" t="s">
        <v>8</v>
      </c>
      <c r="D22" s="135" t="s">
        <v>8</v>
      </c>
      <c r="E22" s="135" t="s">
        <v>8</v>
      </c>
      <c r="F22" s="10" t="s">
        <v>115</v>
      </c>
      <c r="G22" s="10" t="s">
        <v>10</v>
      </c>
    </row>
    <row r="23" spans="1:8" ht="15.75" thickBot="1">
      <c r="A23" s="140"/>
      <c r="B23" s="142" t="s">
        <v>0</v>
      </c>
      <c r="C23" s="142" t="s">
        <v>1</v>
      </c>
      <c r="D23" s="142" t="s">
        <v>0</v>
      </c>
      <c r="E23" s="142" t="s">
        <v>1</v>
      </c>
      <c r="F23" s="11" t="s">
        <v>116</v>
      </c>
      <c r="G23" s="11" t="s">
        <v>11</v>
      </c>
    </row>
    <row r="24" spans="1:8">
      <c r="A24" s="133"/>
      <c r="B24" s="151"/>
      <c r="C24" s="129"/>
      <c r="D24" s="129"/>
      <c r="E24" s="171"/>
      <c r="F24" s="171"/>
      <c r="G24" s="171"/>
    </row>
    <row r="25" spans="1:8">
      <c r="A25" s="2" t="s">
        <v>2</v>
      </c>
      <c r="B25" s="172">
        <v>14574912</v>
      </c>
      <c r="C25" s="173"/>
      <c r="D25" s="173">
        <v>416388</v>
      </c>
      <c r="E25" s="174"/>
      <c r="F25" s="175">
        <v>1133</v>
      </c>
      <c r="G25" s="175">
        <v>528052</v>
      </c>
    </row>
    <row r="26" spans="1:8">
      <c r="A26" s="2" t="s">
        <v>3</v>
      </c>
      <c r="B26" s="172">
        <v>5255040</v>
      </c>
      <c r="C26" s="173"/>
      <c r="D26" s="173">
        <v>68712</v>
      </c>
      <c r="E26" s="174"/>
      <c r="F26" s="175">
        <v>161</v>
      </c>
      <c r="G26" s="175">
        <v>161372</v>
      </c>
    </row>
    <row r="27" spans="1:8">
      <c r="A27" s="2" t="s">
        <v>4</v>
      </c>
      <c r="B27" s="172">
        <v>7658952</v>
      </c>
      <c r="C27" s="176">
        <v>19530</v>
      </c>
      <c r="D27" s="173">
        <v>7497050</v>
      </c>
      <c r="E27" s="177">
        <v>19530</v>
      </c>
      <c r="F27" s="175">
        <v>14</v>
      </c>
      <c r="G27" s="175">
        <v>97483</v>
      </c>
    </row>
    <row r="28" spans="1:8">
      <c r="A28" s="2" t="s">
        <v>5</v>
      </c>
      <c r="B28" s="172">
        <v>7272</v>
      </c>
      <c r="C28" s="178"/>
      <c r="D28" s="173">
        <v>0</v>
      </c>
      <c r="E28" s="179"/>
      <c r="F28" s="175">
        <v>0</v>
      </c>
      <c r="G28" s="175">
        <v>1569</v>
      </c>
    </row>
    <row r="29" spans="1:8">
      <c r="A29" s="2" t="s">
        <v>6</v>
      </c>
      <c r="B29" s="172">
        <v>25944</v>
      </c>
      <c r="C29" s="178">
        <v>66</v>
      </c>
      <c r="D29" s="173">
        <v>0</v>
      </c>
      <c r="E29" s="179"/>
      <c r="F29" s="175">
        <v>0</v>
      </c>
      <c r="G29" s="175">
        <v>2924</v>
      </c>
    </row>
    <row r="30" spans="1:8">
      <c r="A30" s="2" t="s">
        <v>7</v>
      </c>
      <c r="B30" s="172">
        <v>294624</v>
      </c>
      <c r="C30" s="178">
        <v>780</v>
      </c>
      <c r="D30" s="173">
        <v>0</v>
      </c>
      <c r="E30" s="179"/>
      <c r="F30" s="175">
        <v>0</v>
      </c>
      <c r="G30" s="175">
        <v>31630</v>
      </c>
    </row>
    <row r="31" spans="1:8">
      <c r="A31" s="180"/>
      <c r="B31" s="181"/>
      <c r="C31" s="182"/>
      <c r="D31" s="182"/>
      <c r="E31" s="174"/>
      <c r="F31" s="175"/>
      <c r="G31" s="175"/>
    </row>
    <row r="32" spans="1:8" ht="15.75" thickBot="1">
      <c r="A32" s="6" t="s">
        <v>22</v>
      </c>
      <c r="B32" s="183">
        <f>SUM(B25:B31)</f>
        <v>27816744</v>
      </c>
      <c r="C32" s="184">
        <f>SUM(C25:C30)</f>
        <v>20376</v>
      </c>
      <c r="D32" s="184">
        <f>SUM(D25:D30)</f>
        <v>7982150</v>
      </c>
      <c r="E32" s="185">
        <f>SUM(E25:E31)</f>
        <v>19530</v>
      </c>
      <c r="F32" s="186">
        <f>SUM(F25:F31)</f>
        <v>1308</v>
      </c>
      <c r="G32" s="186">
        <f>SUM(G25:G31)</f>
        <v>823030</v>
      </c>
    </row>
    <row r="33" spans="1:7">
      <c r="A33" s="187"/>
      <c r="B33" s="187"/>
      <c r="C33" s="187"/>
      <c r="D33" s="187"/>
      <c r="E33" s="187"/>
      <c r="F33" s="187"/>
      <c r="G33" s="188"/>
    </row>
    <row r="34" spans="1:7" ht="15.75" thickBot="1">
      <c r="A34" s="187"/>
      <c r="B34" s="187"/>
      <c r="C34" s="187"/>
      <c r="D34" s="187"/>
      <c r="E34" s="187"/>
      <c r="F34" s="187"/>
      <c r="G34" s="187"/>
    </row>
    <row r="35" spans="1:7" ht="15.75" thickBot="1">
      <c r="A35" s="129"/>
      <c r="B35" s="213" t="s">
        <v>9</v>
      </c>
      <c r="C35" s="214"/>
      <c r="D35" s="215" t="s">
        <v>12</v>
      </c>
      <c r="E35" s="216"/>
      <c r="F35" s="9" t="s">
        <v>115</v>
      </c>
      <c r="G35" s="15" t="s">
        <v>9</v>
      </c>
    </row>
    <row r="36" spans="1:7">
      <c r="A36" s="12" t="s">
        <v>13</v>
      </c>
      <c r="B36" s="135" t="s">
        <v>18</v>
      </c>
      <c r="C36" s="135" t="s">
        <v>19</v>
      </c>
      <c r="D36" s="135" t="s">
        <v>18</v>
      </c>
      <c r="E36" s="135" t="s">
        <v>19</v>
      </c>
      <c r="F36" s="10" t="s">
        <v>116</v>
      </c>
      <c r="G36" s="13" t="s">
        <v>10</v>
      </c>
    </row>
    <row r="37" spans="1:7" ht="15.75" thickBot="1">
      <c r="A37" s="140"/>
      <c r="B37" s="142" t="s">
        <v>14</v>
      </c>
      <c r="C37" s="142" t="s">
        <v>14</v>
      </c>
      <c r="D37" s="142" t="s">
        <v>14</v>
      </c>
      <c r="E37" s="142" t="s">
        <v>14</v>
      </c>
      <c r="F37" s="11" t="s">
        <v>14</v>
      </c>
      <c r="G37" s="14" t="s">
        <v>15</v>
      </c>
    </row>
    <row r="38" spans="1:7">
      <c r="A38" s="133"/>
      <c r="B38" s="151"/>
      <c r="C38" s="129"/>
      <c r="D38" s="171"/>
      <c r="E38" s="133"/>
      <c r="F38" s="129"/>
      <c r="G38" s="129"/>
    </row>
    <row r="39" spans="1:7">
      <c r="A39" s="2" t="s">
        <v>2</v>
      </c>
      <c r="B39" s="189">
        <f>B25/B32</f>
        <v>0.52396182673284841</v>
      </c>
      <c r="C39" s="190"/>
      <c r="D39" s="189">
        <f>D25/D32</f>
        <v>5.2164892917321772E-2</v>
      </c>
      <c r="E39" s="133"/>
      <c r="F39" s="190">
        <f>F25/F32</f>
        <v>0.86620795107033643</v>
      </c>
      <c r="G39" s="190">
        <f>G25/G32</f>
        <v>0.64159508158876344</v>
      </c>
    </row>
    <row r="40" spans="1:7">
      <c r="A40" s="2" t="s">
        <v>3</v>
      </c>
      <c r="B40" s="189">
        <f>B26/B32</f>
        <v>0.18891643105318148</v>
      </c>
      <c r="C40" s="190"/>
      <c r="D40" s="189">
        <f>D26/D32</f>
        <v>8.608207062007104E-3</v>
      </c>
      <c r="E40" s="133"/>
      <c r="F40" s="190">
        <f>F26/F32</f>
        <v>0.12308868501529052</v>
      </c>
      <c r="G40" s="190">
        <f>G26/G32</f>
        <v>0.19607061710994739</v>
      </c>
    </row>
    <row r="41" spans="1:7">
      <c r="A41" s="2" t="s">
        <v>4</v>
      </c>
      <c r="B41" s="189">
        <f t="shared" ref="B41:G41" si="3">B27/B32</f>
        <v>0.27533603501545689</v>
      </c>
      <c r="C41" s="190">
        <f t="shared" si="3"/>
        <v>0.95848056537102477</v>
      </c>
      <c r="D41" s="189">
        <f t="shared" si="3"/>
        <v>0.93922690002067111</v>
      </c>
      <c r="E41" s="190">
        <f t="shared" si="3"/>
        <v>1</v>
      </c>
      <c r="F41" s="190">
        <f t="shared" si="3"/>
        <v>1.0703363914373088E-2</v>
      </c>
      <c r="G41" s="190">
        <f t="shared" si="3"/>
        <v>0.11844404213698165</v>
      </c>
    </row>
    <row r="42" spans="1:7">
      <c r="A42" s="2" t="s">
        <v>5</v>
      </c>
      <c r="B42" s="189">
        <f>B28/B32</f>
        <v>2.6142527680450306E-4</v>
      </c>
      <c r="C42" s="190"/>
      <c r="D42" s="191"/>
      <c r="E42" s="190"/>
      <c r="F42" s="190">
        <f>F28/F32</f>
        <v>0</v>
      </c>
      <c r="G42" s="190">
        <f>G28/G32</f>
        <v>1.9063703631702368E-3</v>
      </c>
    </row>
    <row r="43" spans="1:7">
      <c r="A43" s="2" t="s">
        <v>6</v>
      </c>
      <c r="B43" s="189">
        <f>B29/B32</f>
        <v>9.3267565751045483E-4</v>
      </c>
      <c r="C43" s="190">
        <f>C29/C32</f>
        <v>3.2391048292108363E-3</v>
      </c>
      <c r="D43" s="191"/>
      <c r="E43" s="190">
        <f>E29/E32</f>
        <v>0</v>
      </c>
      <c r="F43" s="190">
        <f>F29/F32</f>
        <v>0</v>
      </c>
      <c r="G43" s="190">
        <f>G29/G32</f>
        <v>3.5527259030655018E-3</v>
      </c>
    </row>
    <row r="44" spans="1:7">
      <c r="A44" s="2" t="s">
        <v>7</v>
      </c>
      <c r="B44" s="189">
        <f>B30/B32</f>
        <v>1.0591606264198283E-2</v>
      </c>
      <c r="C44" s="190">
        <f>C30/C32</f>
        <v>3.828032979976443E-2</v>
      </c>
      <c r="D44" s="191"/>
      <c r="E44" s="190">
        <f>E30/E32</f>
        <v>0</v>
      </c>
      <c r="F44" s="190">
        <f>F30/F32</f>
        <v>0</v>
      </c>
      <c r="G44" s="190">
        <f>G30/G32</f>
        <v>3.8431162898071761E-2</v>
      </c>
    </row>
    <row r="45" spans="1:7">
      <c r="A45" s="180"/>
      <c r="B45" s="181"/>
      <c r="C45" s="190"/>
      <c r="D45" s="174"/>
      <c r="E45" s="133"/>
      <c r="F45" s="190"/>
      <c r="G45" s="190"/>
    </row>
    <row r="46" spans="1:7" ht="15.75" thickBot="1">
      <c r="A46" s="6" t="s">
        <v>23</v>
      </c>
      <c r="B46" s="192">
        <f t="shared" ref="B46:G46" si="4">SUM(B39:B45)</f>
        <v>1</v>
      </c>
      <c r="C46" s="192">
        <f t="shared" si="4"/>
        <v>1</v>
      </c>
      <c r="D46" s="192">
        <f t="shared" si="4"/>
        <v>1</v>
      </c>
      <c r="E46" s="192">
        <f t="shared" si="4"/>
        <v>1</v>
      </c>
      <c r="F46" s="193">
        <f t="shared" si="4"/>
        <v>1</v>
      </c>
      <c r="G46" s="193">
        <f t="shared" si="4"/>
        <v>1</v>
      </c>
    </row>
  </sheetData>
  <mergeCells count="2">
    <mergeCell ref="B35:C35"/>
    <mergeCell ref="D35:E35"/>
  </mergeCells>
  <pageMargins left="0.7" right="0.7" top="0.75" bottom="0.75" header="0.3" footer="0.3"/>
  <pageSetup scale="7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E8" sqref="E8"/>
    </sheetView>
  </sheetViews>
  <sheetFormatPr defaultRowHeight="15"/>
  <cols>
    <col min="1" max="1" width="41.140625" customWidth="1"/>
    <col min="2" max="2" width="7.5703125" customWidth="1"/>
    <col min="3" max="3" width="10" customWidth="1"/>
    <col min="4" max="11" width="9.5703125" customWidth="1"/>
  </cols>
  <sheetData>
    <row r="1" spans="1:11" ht="15.75">
      <c r="A1" s="22" t="s">
        <v>44</v>
      </c>
    </row>
    <row r="2" spans="1:11" ht="15.75">
      <c r="A2" s="22"/>
    </row>
    <row r="3" spans="1:11" ht="15.75">
      <c r="A3" s="23" t="s">
        <v>56</v>
      </c>
    </row>
    <row r="4" spans="1:11" ht="15.75" thickBot="1"/>
    <row r="5" spans="1:11">
      <c r="A5" s="129"/>
      <c r="B5" s="1"/>
      <c r="C5" s="26"/>
      <c r="D5" s="27"/>
      <c r="E5" s="27"/>
      <c r="F5" s="27"/>
      <c r="G5" s="28"/>
      <c r="H5" s="9" t="s">
        <v>35</v>
      </c>
      <c r="I5" s="15"/>
      <c r="J5" s="15"/>
      <c r="K5" s="29"/>
    </row>
    <row r="6" spans="1:11">
      <c r="A6" s="12" t="s">
        <v>20</v>
      </c>
      <c r="B6" s="30" t="s">
        <v>25</v>
      </c>
      <c r="C6" s="31" t="s">
        <v>17</v>
      </c>
      <c r="D6" s="3" t="s">
        <v>9</v>
      </c>
      <c r="E6" s="3" t="s">
        <v>26</v>
      </c>
      <c r="F6" s="3" t="s">
        <v>27</v>
      </c>
      <c r="G6" s="3" t="s">
        <v>27</v>
      </c>
      <c r="H6" s="10" t="s">
        <v>33</v>
      </c>
      <c r="I6" s="13" t="s">
        <v>30</v>
      </c>
      <c r="J6" s="13" t="s">
        <v>32</v>
      </c>
      <c r="K6" s="10" t="s">
        <v>9</v>
      </c>
    </row>
    <row r="7" spans="1:11" ht="15.75" thickBot="1">
      <c r="A7" s="199" t="s">
        <v>21</v>
      </c>
      <c r="B7" s="5" t="s">
        <v>24</v>
      </c>
      <c r="C7" s="32"/>
      <c r="D7" s="4"/>
      <c r="E7" s="4"/>
      <c r="F7" s="4" t="s">
        <v>28</v>
      </c>
      <c r="G7" s="4" t="s">
        <v>29</v>
      </c>
      <c r="H7" s="11" t="s">
        <v>34</v>
      </c>
      <c r="I7" s="14" t="s">
        <v>31</v>
      </c>
      <c r="J7" s="14" t="s">
        <v>31</v>
      </c>
      <c r="K7" s="16"/>
    </row>
    <row r="8" spans="1:11" ht="15.75" thickBot="1">
      <c r="A8" s="200" t="s">
        <v>64</v>
      </c>
      <c r="B8" s="5"/>
      <c r="C8" s="32"/>
      <c r="D8" s="18">
        <v>1</v>
      </c>
      <c r="E8" s="19">
        <v>0.52396180000000003</v>
      </c>
      <c r="F8" s="19">
        <v>0.18891640000000001</v>
      </c>
      <c r="G8" s="19">
        <v>0.27533600000000003</v>
      </c>
      <c r="H8" s="19">
        <v>2.6140000000000001E-4</v>
      </c>
      <c r="I8" s="19">
        <v>9.3269999999999996E-4</v>
      </c>
      <c r="J8" s="19">
        <v>1.05916E-2</v>
      </c>
      <c r="K8" s="21">
        <f>SUM(E8:J8)</f>
        <v>0.99999990000000005</v>
      </c>
    </row>
    <row r="9" spans="1:11">
      <c r="A9" s="133"/>
      <c r="B9" s="33"/>
      <c r="C9" s="34"/>
      <c r="D9" s="35"/>
      <c r="E9" s="36"/>
      <c r="F9" s="36"/>
      <c r="G9" s="37"/>
      <c r="H9" s="37"/>
      <c r="I9" s="37"/>
      <c r="J9" s="36"/>
      <c r="K9" s="36"/>
    </row>
    <row r="10" spans="1:11">
      <c r="A10" s="2" t="s">
        <v>36</v>
      </c>
      <c r="B10" s="38">
        <v>1550</v>
      </c>
      <c r="C10" s="31" t="s">
        <v>0</v>
      </c>
      <c r="D10" s="39">
        <v>-25298</v>
      </c>
      <c r="E10" s="40">
        <f>D10*E8</f>
        <v>-13255.1856164</v>
      </c>
      <c r="F10" s="40">
        <f>D10*F8</f>
        <v>-4779.2070872000004</v>
      </c>
      <c r="G10" s="40">
        <f>D10*G8</f>
        <v>-6965.4501280000004</v>
      </c>
      <c r="H10" s="40">
        <f>D10*H8</f>
        <v>-6.6128971999999999</v>
      </c>
      <c r="I10" s="40">
        <f>D10*I8</f>
        <v>-23.5954446</v>
      </c>
      <c r="J10" s="40">
        <f>D10*J8</f>
        <v>-267.94629679999997</v>
      </c>
      <c r="K10" s="41">
        <f>SUM(E10:J10)</f>
        <v>-25297.997470200004</v>
      </c>
    </row>
    <row r="11" spans="1:11">
      <c r="A11" s="25" t="s">
        <v>37</v>
      </c>
      <c r="B11" s="38">
        <v>1580</v>
      </c>
      <c r="C11" s="31" t="s">
        <v>0</v>
      </c>
      <c r="D11" s="39">
        <v>-42346</v>
      </c>
      <c r="E11" s="40">
        <f>D11*E8</f>
        <v>-22187.686382800002</v>
      </c>
      <c r="F11" s="40">
        <f>D11*F8</f>
        <v>-7999.8538744000007</v>
      </c>
      <c r="G11" s="40">
        <f>D11*G8</f>
        <v>-11659.378256000002</v>
      </c>
      <c r="H11" s="40">
        <f>D11*H8</f>
        <v>-11.069244400000001</v>
      </c>
      <c r="I11" s="40">
        <f>D11*I8</f>
        <v>-39.496114200000001</v>
      </c>
      <c r="J11" s="40">
        <f>D11*J8</f>
        <v>-448.51189360000001</v>
      </c>
      <c r="K11" s="41">
        <f t="shared" ref="K11:K14" si="0">SUM(E11:J11)</f>
        <v>-42345.99576540001</v>
      </c>
    </row>
    <row r="12" spans="1:11">
      <c r="A12" s="2" t="s">
        <v>38</v>
      </c>
      <c r="B12" s="38">
        <v>1584</v>
      </c>
      <c r="C12" s="31" t="s">
        <v>0</v>
      </c>
      <c r="D12" s="39">
        <v>21147</v>
      </c>
      <c r="E12" s="40">
        <f>D12*E8</f>
        <v>11080.220184600001</v>
      </c>
      <c r="F12" s="40">
        <f>D12*F8</f>
        <v>3995.0151108000005</v>
      </c>
      <c r="G12" s="40">
        <f>D12*G8</f>
        <v>5822.5303920000006</v>
      </c>
      <c r="H12" s="40">
        <f>D12*H8</f>
        <v>5.5278258000000005</v>
      </c>
      <c r="I12" s="40">
        <f>D12*I8</f>
        <v>19.7238069</v>
      </c>
      <c r="J12" s="40">
        <f>D12*J8</f>
        <v>223.9805652</v>
      </c>
      <c r="K12" s="41">
        <f t="shared" si="0"/>
        <v>21146.997885300003</v>
      </c>
    </row>
    <row r="13" spans="1:11">
      <c r="A13" s="2" t="s">
        <v>39</v>
      </c>
      <c r="B13" s="38">
        <v>1586</v>
      </c>
      <c r="C13" s="31" t="s">
        <v>0</v>
      </c>
      <c r="D13" s="39">
        <v>22529</v>
      </c>
      <c r="E13" s="40">
        <f>D13*E8</f>
        <v>11804.335392200001</v>
      </c>
      <c r="F13" s="40">
        <f>D13*F8</f>
        <v>4256.0975756000007</v>
      </c>
      <c r="G13" s="40">
        <f>D13*G8</f>
        <v>6203.0447440000007</v>
      </c>
      <c r="H13" s="40">
        <f>D13*H8</f>
        <v>5.8890806000000007</v>
      </c>
      <c r="I13" s="40">
        <f>D13*I8</f>
        <v>21.0127983</v>
      </c>
      <c r="J13" s="40">
        <f>D13*J8</f>
        <v>238.6181564</v>
      </c>
      <c r="K13" s="41">
        <f t="shared" si="0"/>
        <v>22528.997747100002</v>
      </c>
    </row>
    <row r="14" spans="1:11">
      <c r="A14" s="2" t="s">
        <v>126</v>
      </c>
      <c r="B14" s="38">
        <v>1588</v>
      </c>
      <c r="C14" s="31" t="s">
        <v>0</v>
      </c>
      <c r="D14" s="39">
        <v>-93048</v>
      </c>
      <c r="E14" s="40">
        <f>D14*E8</f>
        <v>-48753.5975664</v>
      </c>
      <c r="F14" s="40">
        <f>D14*F8</f>
        <v>-17578.293187200001</v>
      </c>
      <c r="G14" s="40">
        <f>D14*G8</f>
        <v>-25619.464128000003</v>
      </c>
      <c r="H14" s="40">
        <f>D14*H8</f>
        <v>-24.322747200000002</v>
      </c>
      <c r="I14" s="40">
        <f>D14*I8</f>
        <v>-86.785869599999998</v>
      </c>
      <c r="J14" s="40">
        <f>D14*J8</f>
        <v>-985.52719679999996</v>
      </c>
      <c r="K14" s="41">
        <f t="shared" si="0"/>
        <v>-93047.990695200016</v>
      </c>
    </row>
    <row r="15" spans="1:11">
      <c r="A15" s="2"/>
      <c r="B15" s="38"/>
      <c r="C15" s="31"/>
      <c r="D15" s="39"/>
      <c r="E15" s="40"/>
      <c r="F15" s="40"/>
      <c r="G15" s="40"/>
      <c r="H15" s="40"/>
      <c r="I15" s="40"/>
      <c r="J15" s="40"/>
      <c r="K15" s="41"/>
    </row>
    <row r="16" spans="1:11" ht="15.75" thickBot="1">
      <c r="A16" s="17" t="s">
        <v>9</v>
      </c>
      <c r="B16" s="42"/>
      <c r="C16" s="43"/>
      <c r="D16" s="44">
        <f>SUM(D10:D15)</f>
        <v>-117016</v>
      </c>
      <c r="E16" s="44">
        <f t="shared" ref="E16:J16" si="1">SUM(E10:E15)</f>
        <v>-61311.913988799999</v>
      </c>
      <c r="F16" s="44">
        <f t="shared" si="1"/>
        <v>-22106.241462400001</v>
      </c>
      <c r="G16" s="44">
        <f t="shared" si="1"/>
        <v>-32218.717376000001</v>
      </c>
      <c r="H16" s="44">
        <f t="shared" si="1"/>
        <v>-30.587982400000001</v>
      </c>
      <c r="I16" s="44">
        <f t="shared" si="1"/>
        <v>-109.1408232</v>
      </c>
      <c r="J16" s="44">
        <f t="shared" si="1"/>
        <v>-1239.3866655999998</v>
      </c>
      <c r="K16" s="45">
        <f>SUM(K10:K15)</f>
        <v>-117015.98829840001</v>
      </c>
    </row>
    <row r="17" spans="1:11">
      <c r="A17" s="187"/>
      <c r="B17" s="46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5.75" thickBot="1">
      <c r="A18" s="18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>
      <c r="A19" s="129"/>
      <c r="B19" s="1"/>
      <c r="C19" s="26"/>
      <c r="D19" s="27"/>
      <c r="E19" s="27"/>
      <c r="F19" s="27"/>
      <c r="G19" s="28"/>
      <c r="H19" s="9" t="s">
        <v>35</v>
      </c>
      <c r="I19" s="15"/>
      <c r="J19" s="15"/>
      <c r="K19" s="29"/>
    </row>
    <row r="20" spans="1:11">
      <c r="A20" s="12" t="s">
        <v>122</v>
      </c>
      <c r="B20" s="30" t="s">
        <v>25</v>
      </c>
      <c r="C20" s="31" t="s">
        <v>17</v>
      </c>
      <c r="D20" s="3" t="s">
        <v>9</v>
      </c>
      <c r="E20" s="3" t="s">
        <v>26</v>
      </c>
      <c r="F20" s="3" t="s">
        <v>27</v>
      </c>
      <c r="G20" s="3" t="s">
        <v>27</v>
      </c>
      <c r="H20" s="10" t="s">
        <v>33</v>
      </c>
      <c r="I20" s="13" t="s">
        <v>30</v>
      </c>
      <c r="J20" s="13" t="s">
        <v>32</v>
      </c>
      <c r="K20" s="10" t="s">
        <v>9</v>
      </c>
    </row>
    <row r="21" spans="1:11" ht="15.75" thickBot="1">
      <c r="A21" s="199" t="s">
        <v>21</v>
      </c>
      <c r="B21" s="5" t="s">
        <v>24</v>
      </c>
      <c r="C21" s="32"/>
      <c r="D21" s="4"/>
      <c r="E21" s="4"/>
      <c r="F21" s="4" t="s">
        <v>28</v>
      </c>
      <c r="G21" s="4" t="s">
        <v>29</v>
      </c>
      <c r="H21" s="11" t="s">
        <v>34</v>
      </c>
      <c r="I21" s="14" t="s">
        <v>31</v>
      </c>
      <c r="J21" s="14" t="s">
        <v>31</v>
      </c>
      <c r="K21" s="16"/>
    </row>
    <row r="22" spans="1:11" ht="15.75" thickBot="1">
      <c r="A22" s="200" t="s">
        <v>64</v>
      </c>
      <c r="B22" s="5"/>
      <c r="C22" s="32"/>
      <c r="D22" s="18">
        <v>1</v>
      </c>
      <c r="E22" s="19">
        <v>0.52396180000000003</v>
      </c>
      <c r="F22" s="19">
        <v>0.18891640000000001</v>
      </c>
      <c r="G22" s="19">
        <v>0.27533600000000003</v>
      </c>
      <c r="H22" s="19">
        <v>2.6140000000000001E-4</v>
      </c>
      <c r="I22" s="19">
        <v>9.3269999999999996E-4</v>
      </c>
      <c r="J22" s="19">
        <v>1.05916E-2</v>
      </c>
      <c r="K22" s="21">
        <f>SUM(E22:J22)</f>
        <v>0.99999990000000005</v>
      </c>
    </row>
    <row r="23" spans="1:11" ht="15.75" thickBot="1">
      <c r="A23" s="201" t="s">
        <v>114</v>
      </c>
      <c r="B23" s="115"/>
      <c r="C23" s="116"/>
      <c r="D23" s="117">
        <v>1</v>
      </c>
      <c r="E23" s="120">
        <v>0.86621000000000004</v>
      </c>
      <c r="F23" s="120">
        <v>0.12309</v>
      </c>
      <c r="G23" s="121">
        <v>1.0699999999999999E-2</v>
      </c>
      <c r="H23" s="119">
        <v>0</v>
      </c>
      <c r="I23" s="119">
        <v>0</v>
      </c>
      <c r="J23" s="118">
        <v>0</v>
      </c>
      <c r="K23" s="120">
        <f>SUM(E23:J23)</f>
        <v>1</v>
      </c>
    </row>
    <row r="24" spans="1:11">
      <c r="A24" s="2" t="s">
        <v>117</v>
      </c>
      <c r="B24" s="135">
        <v>1518</v>
      </c>
      <c r="C24" s="31" t="s">
        <v>113</v>
      </c>
      <c r="D24" s="39">
        <v>3253</v>
      </c>
      <c r="E24" s="40">
        <f>D24*E23</f>
        <v>2817.7811300000003</v>
      </c>
      <c r="F24" s="40">
        <f>D24*F23</f>
        <v>400.41176999999999</v>
      </c>
      <c r="G24" s="40">
        <f>D24*G23</f>
        <v>34.807099999999998</v>
      </c>
      <c r="H24" s="40">
        <f>D24*H23</f>
        <v>0</v>
      </c>
      <c r="I24" s="40">
        <f>D24*I23</f>
        <v>0</v>
      </c>
      <c r="J24" s="40">
        <f>D24*J23</f>
        <v>0</v>
      </c>
      <c r="K24" s="41">
        <f>SUM(E24:J24)</f>
        <v>3253.0000000000005</v>
      </c>
    </row>
    <row r="25" spans="1:11">
      <c r="A25" s="114" t="s">
        <v>112</v>
      </c>
      <c r="B25" s="135">
        <v>1565</v>
      </c>
      <c r="C25" s="31" t="s">
        <v>0</v>
      </c>
      <c r="D25" s="39">
        <v>-4731</v>
      </c>
      <c r="E25" s="40">
        <f>D25*E22</f>
        <v>-2478.8632758000003</v>
      </c>
      <c r="F25" s="40">
        <f>D25*F22</f>
        <v>-893.76348840000003</v>
      </c>
      <c r="G25" s="40">
        <f>D25*G22</f>
        <v>-1302.6146160000001</v>
      </c>
      <c r="H25" s="40">
        <f>D25*H22</f>
        <v>-1.2366834</v>
      </c>
      <c r="I25" s="40">
        <f>D25*I22</f>
        <v>-4.4126037</v>
      </c>
      <c r="J25" s="40">
        <f>D25*J22</f>
        <v>-50.108859599999995</v>
      </c>
      <c r="K25" s="41">
        <f t="shared" ref="K25" si="2">SUM(E25:J25)</f>
        <v>-4730.9995269000001</v>
      </c>
    </row>
    <row r="26" spans="1:11">
      <c r="A26" s="2"/>
      <c r="B26" s="38"/>
      <c r="C26" s="31"/>
      <c r="D26" s="39"/>
      <c r="E26" s="40"/>
      <c r="F26" s="40"/>
      <c r="G26" s="40"/>
      <c r="H26" s="40"/>
      <c r="I26" s="40"/>
      <c r="J26" s="40"/>
      <c r="K26" s="41"/>
    </row>
    <row r="27" spans="1:11" ht="15.75" thickBot="1">
      <c r="A27" s="17" t="s">
        <v>9</v>
      </c>
      <c r="B27" s="42"/>
      <c r="C27" s="43"/>
      <c r="D27" s="44">
        <f t="shared" ref="D27:K27" si="3">SUM(D24:D26)</f>
        <v>-1478</v>
      </c>
      <c r="E27" s="44">
        <f t="shared" si="3"/>
        <v>338.91785419999997</v>
      </c>
      <c r="F27" s="44">
        <f t="shared" si="3"/>
        <v>-493.35171840000004</v>
      </c>
      <c r="G27" s="44">
        <f t="shared" si="3"/>
        <v>-1267.8075160000001</v>
      </c>
      <c r="H27" s="44">
        <f t="shared" si="3"/>
        <v>-1.2366834</v>
      </c>
      <c r="I27" s="44">
        <f t="shared" si="3"/>
        <v>-4.4126037</v>
      </c>
      <c r="J27" s="44">
        <f t="shared" si="3"/>
        <v>-50.108859599999995</v>
      </c>
      <c r="K27" s="45">
        <f t="shared" si="3"/>
        <v>-1477.9995268999996</v>
      </c>
    </row>
    <row r="28" spans="1:11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</row>
    <row r="29" spans="1:11" ht="15.75" thickBo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</row>
    <row r="30" spans="1:11">
      <c r="A30" s="129"/>
      <c r="B30" s="1"/>
      <c r="C30" s="26"/>
      <c r="D30" s="27"/>
      <c r="E30" s="27"/>
      <c r="F30" s="27"/>
      <c r="G30" s="28"/>
      <c r="H30" s="9" t="s">
        <v>35</v>
      </c>
      <c r="I30" s="15"/>
      <c r="J30" s="15"/>
      <c r="K30" s="29"/>
    </row>
    <row r="31" spans="1:11">
      <c r="A31" s="12" t="s">
        <v>20</v>
      </c>
      <c r="B31" s="30" t="s">
        <v>25</v>
      </c>
      <c r="C31" s="31" t="s">
        <v>17</v>
      </c>
      <c r="D31" s="3" t="s">
        <v>9</v>
      </c>
      <c r="E31" s="3" t="s">
        <v>26</v>
      </c>
      <c r="F31" s="3" t="s">
        <v>27</v>
      </c>
      <c r="G31" s="3" t="s">
        <v>27</v>
      </c>
      <c r="H31" s="10" t="s">
        <v>33</v>
      </c>
      <c r="I31" s="13" t="s">
        <v>30</v>
      </c>
      <c r="J31" s="13" t="s">
        <v>32</v>
      </c>
      <c r="K31" s="10" t="s">
        <v>9</v>
      </c>
    </row>
    <row r="32" spans="1:11" ht="15.75" thickBot="1">
      <c r="A32" s="199" t="s">
        <v>123</v>
      </c>
      <c r="B32" s="5" t="s">
        <v>24</v>
      </c>
      <c r="C32" s="32"/>
      <c r="D32" s="4"/>
      <c r="E32" s="4"/>
      <c r="F32" s="4" t="s">
        <v>28</v>
      </c>
      <c r="G32" s="4" t="s">
        <v>29</v>
      </c>
      <c r="H32" s="11" t="s">
        <v>34</v>
      </c>
      <c r="I32" s="14" t="s">
        <v>31</v>
      </c>
      <c r="J32" s="14" t="s">
        <v>31</v>
      </c>
      <c r="K32" s="16"/>
    </row>
    <row r="33" spans="1:11" ht="15.75" thickBot="1">
      <c r="A33" s="200" t="s">
        <v>43</v>
      </c>
      <c r="B33" s="5"/>
      <c r="C33" s="32"/>
      <c r="D33" s="18">
        <v>1</v>
      </c>
      <c r="E33" s="19">
        <v>5.21649E-2</v>
      </c>
      <c r="F33" s="19">
        <v>8.6081999999999999E-3</v>
      </c>
      <c r="G33" s="19">
        <v>0.93922689999999998</v>
      </c>
      <c r="H33" s="19">
        <v>0</v>
      </c>
      <c r="I33" s="19">
        <v>0</v>
      </c>
      <c r="J33" s="19">
        <v>0</v>
      </c>
      <c r="K33" s="20">
        <f>SUM(E33:J33)</f>
        <v>1</v>
      </c>
    </row>
    <row r="34" spans="1:11">
      <c r="A34" s="2" t="s">
        <v>42</v>
      </c>
      <c r="B34" s="38">
        <v>1588</v>
      </c>
      <c r="C34" s="31" t="s">
        <v>41</v>
      </c>
      <c r="D34" s="39">
        <v>954</v>
      </c>
      <c r="E34" s="122">
        <f>D34*E33</f>
        <v>49.765314600000004</v>
      </c>
      <c r="F34" s="122">
        <f>D34*F33</f>
        <v>8.2122227999999993</v>
      </c>
      <c r="G34" s="122">
        <f>D34*G33</f>
        <v>896.02246259999993</v>
      </c>
      <c r="H34" s="122">
        <f t="shared" ref="H34:J34" si="4">-48364*H33</f>
        <v>0</v>
      </c>
      <c r="I34" s="122">
        <f t="shared" si="4"/>
        <v>0</v>
      </c>
      <c r="J34" s="122">
        <f t="shared" si="4"/>
        <v>0</v>
      </c>
      <c r="K34" s="123">
        <f>SUM(E34:J34)</f>
        <v>953.99999999999989</v>
      </c>
    </row>
    <row r="35" spans="1:11" ht="15.75" thickBot="1">
      <c r="A35" s="17" t="s">
        <v>9</v>
      </c>
      <c r="B35" s="48"/>
      <c r="C35" s="43"/>
      <c r="D35" s="44">
        <f>SUM(D34:D34)</f>
        <v>954</v>
      </c>
      <c r="E35" s="124">
        <f t="shared" ref="E35:J35" si="5">SUM(E34:E34)</f>
        <v>49.765314600000004</v>
      </c>
      <c r="F35" s="124">
        <f t="shared" si="5"/>
        <v>8.2122227999999993</v>
      </c>
      <c r="G35" s="124">
        <f t="shared" si="5"/>
        <v>896.02246259999993</v>
      </c>
      <c r="H35" s="124">
        <f t="shared" si="5"/>
        <v>0</v>
      </c>
      <c r="I35" s="124">
        <f t="shared" si="5"/>
        <v>0</v>
      </c>
      <c r="J35" s="124">
        <f t="shared" si="5"/>
        <v>0</v>
      </c>
      <c r="K35" s="124">
        <f>SUM(K34)</f>
        <v>953.99999999999989</v>
      </c>
    </row>
    <row r="36" spans="1:11">
      <c r="B36" s="47"/>
      <c r="C36" s="47"/>
      <c r="D36" s="47"/>
      <c r="E36" s="47"/>
      <c r="F36" s="47"/>
      <c r="G36" s="47"/>
      <c r="H36" s="47"/>
      <c r="I36" s="47"/>
      <c r="J36" s="47"/>
      <c r="K36" s="47"/>
    </row>
  </sheetData>
  <pageMargins left="0.7" right="0.7" top="0.75" bottom="0.75" header="0.3" footer="0.3"/>
  <pageSetup scale="6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tabSelected="1" workbookViewId="0">
      <selection activeCell="J19" sqref="J19"/>
    </sheetView>
  </sheetViews>
  <sheetFormatPr defaultRowHeight="15"/>
  <cols>
    <col min="1" max="1" width="31" customWidth="1"/>
    <col min="2" max="7" width="8" customWidth="1"/>
    <col min="8" max="8" width="11.7109375" customWidth="1"/>
  </cols>
  <sheetData>
    <row r="1" spans="1:8" ht="15.75">
      <c r="A1" s="22" t="s">
        <v>44</v>
      </c>
    </row>
    <row r="3" spans="1:8" ht="15.75">
      <c r="A3" s="23" t="s">
        <v>56</v>
      </c>
    </row>
    <row r="4" spans="1:8" ht="15.75" thickBot="1"/>
    <row r="5" spans="1:8">
      <c r="A5" s="126"/>
      <c r="B5" s="194"/>
      <c r="C5" s="194"/>
      <c r="D5" s="195"/>
      <c r="E5" s="160" t="s">
        <v>35</v>
      </c>
      <c r="F5" s="166"/>
      <c r="G5" s="160"/>
    </row>
    <row r="6" spans="1:8">
      <c r="A6" s="202" t="s">
        <v>119</v>
      </c>
      <c r="B6" s="161" t="s">
        <v>26</v>
      </c>
      <c r="C6" s="161" t="s">
        <v>27</v>
      </c>
      <c r="D6" s="161" t="s">
        <v>27</v>
      </c>
      <c r="E6" s="162" t="s">
        <v>33</v>
      </c>
      <c r="F6" s="167" t="s">
        <v>30</v>
      </c>
      <c r="G6" s="162" t="s">
        <v>32</v>
      </c>
    </row>
    <row r="7" spans="1:8" ht="15.75" thickBot="1">
      <c r="A7" s="203"/>
      <c r="B7" s="163"/>
      <c r="C7" s="163" t="s">
        <v>28</v>
      </c>
      <c r="D7" s="163" t="s">
        <v>29</v>
      </c>
      <c r="E7" s="164" t="s">
        <v>34</v>
      </c>
      <c r="F7" s="168" t="s">
        <v>31</v>
      </c>
      <c r="G7" s="164" t="s">
        <v>31</v>
      </c>
    </row>
    <row r="8" spans="1:8" ht="15.75" thickBot="1">
      <c r="A8" s="204" t="s">
        <v>118</v>
      </c>
      <c r="B8" s="197" t="s">
        <v>0</v>
      </c>
      <c r="C8" s="197" t="s">
        <v>0</v>
      </c>
      <c r="D8" s="197" t="s">
        <v>1</v>
      </c>
      <c r="E8" s="205" t="s">
        <v>0</v>
      </c>
      <c r="F8" s="196" t="s">
        <v>1</v>
      </c>
      <c r="G8" s="206" t="s">
        <v>1</v>
      </c>
    </row>
    <row r="9" spans="1:8" ht="15.75" thickBot="1">
      <c r="A9" s="128" t="s">
        <v>120</v>
      </c>
      <c r="B9" s="198">
        <v>14574912</v>
      </c>
      <c r="C9" s="207">
        <v>5255040</v>
      </c>
      <c r="D9" s="198">
        <v>19530</v>
      </c>
      <c r="E9" s="208">
        <v>7272</v>
      </c>
      <c r="F9" s="208">
        <v>66</v>
      </c>
      <c r="G9" s="208">
        <v>780</v>
      </c>
    </row>
    <row r="10" spans="1:8" ht="15.75" thickBot="1">
      <c r="A10" s="209" t="s">
        <v>121</v>
      </c>
      <c r="B10" s="210">
        <f>-61312+339</f>
        <v>-60973</v>
      </c>
      <c r="C10" s="210">
        <f>-22106-493</f>
        <v>-22599</v>
      </c>
      <c r="D10" s="210">
        <f>-32219-1268</f>
        <v>-33487</v>
      </c>
      <c r="E10" s="210">
        <f>-31-1</f>
        <v>-32</v>
      </c>
      <c r="F10" s="210">
        <f>-109-4</f>
        <v>-113</v>
      </c>
      <c r="G10" s="210">
        <f>-1239-50</f>
        <v>-1289</v>
      </c>
      <c r="H10" s="125"/>
    </row>
    <row r="11" spans="1:8" ht="15.75" thickBot="1">
      <c r="A11" s="211" t="s">
        <v>124</v>
      </c>
      <c r="B11" s="212">
        <f>B10/B9</f>
        <v>-4.1834214848089652E-3</v>
      </c>
      <c r="C11" s="212">
        <f t="shared" ref="C11:G11" si="0">C10/C9</f>
        <v>-4.3004430032882717E-3</v>
      </c>
      <c r="D11" s="212">
        <f t="shared" si="0"/>
        <v>-1.7146441372247825</v>
      </c>
      <c r="E11" s="212">
        <f t="shared" si="0"/>
        <v>-4.4004400440044002E-3</v>
      </c>
      <c r="F11" s="212">
        <f t="shared" si="0"/>
        <v>-1.7121212121212122</v>
      </c>
      <c r="G11" s="212">
        <f t="shared" si="0"/>
        <v>-1.6525641025641025</v>
      </c>
    </row>
    <row r="12" spans="1:8">
      <c r="A12" s="165"/>
      <c r="B12" s="165"/>
      <c r="C12" s="165"/>
      <c r="D12" s="165"/>
      <c r="E12" s="165"/>
      <c r="F12" s="165"/>
      <c r="G12" s="165"/>
    </row>
    <row r="13" spans="1:8" ht="15.75" thickBot="1">
      <c r="A13" s="165"/>
      <c r="B13" s="165"/>
      <c r="C13" s="165"/>
      <c r="D13" s="165"/>
      <c r="E13" s="165"/>
      <c r="F13" s="165"/>
      <c r="G13" s="165"/>
    </row>
    <row r="14" spans="1:8">
      <c r="A14" s="126"/>
      <c r="B14" s="194"/>
      <c r="C14" s="194"/>
      <c r="D14" s="195"/>
      <c r="E14" s="160" t="s">
        <v>35</v>
      </c>
      <c r="F14" s="166"/>
      <c r="G14" s="160"/>
    </row>
    <row r="15" spans="1:8">
      <c r="A15" s="202" t="s">
        <v>119</v>
      </c>
      <c r="B15" s="161" t="s">
        <v>26</v>
      </c>
      <c r="C15" s="161" t="s">
        <v>27</v>
      </c>
      <c r="D15" s="161" t="s">
        <v>27</v>
      </c>
      <c r="E15" s="162" t="s">
        <v>33</v>
      </c>
      <c r="F15" s="167" t="s">
        <v>30</v>
      </c>
      <c r="G15" s="162" t="s">
        <v>32</v>
      </c>
    </row>
    <row r="16" spans="1:8" ht="15.75" thickBot="1">
      <c r="A16" s="203"/>
      <c r="B16" s="163"/>
      <c r="C16" s="163" t="s">
        <v>28</v>
      </c>
      <c r="D16" s="163" t="s">
        <v>29</v>
      </c>
      <c r="E16" s="164" t="s">
        <v>34</v>
      </c>
      <c r="F16" s="168" t="s">
        <v>31</v>
      </c>
      <c r="G16" s="164" t="s">
        <v>31</v>
      </c>
    </row>
    <row r="17" spans="1:7" ht="15.75" thickBot="1">
      <c r="A17" s="204" t="s">
        <v>118</v>
      </c>
      <c r="B17" s="197" t="s">
        <v>0</v>
      </c>
      <c r="C17" s="197" t="s">
        <v>0</v>
      </c>
      <c r="D17" s="197" t="s">
        <v>1</v>
      </c>
      <c r="E17" s="205" t="s">
        <v>0</v>
      </c>
      <c r="F17" s="196" t="s">
        <v>1</v>
      </c>
      <c r="G17" s="206" t="s">
        <v>1</v>
      </c>
    </row>
    <row r="18" spans="1:7" ht="15.75" thickBot="1">
      <c r="A18" s="128" t="s">
        <v>125</v>
      </c>
      <c r="B18" s="198">
        <v>416388</v>
      </c>
      <c r="C18" s="207">
        <v>68712</v>
      </c>
      <c r="D18" s="198">
        <v>19530</v>
      </c>
      <c r="E18" s="208">
        <v>0</v>
      </c>
      <c r="F18" s="208">
        <v>0</v>
      </c>
      <c r="G18" s="208">
        <v>0</v>
      </c>
    </row>
    <row r="19" spans="1:7" ht="15.75" thickBot="1">
      <c r="A19" s="209" t="s">
        <v>121</v>
      </c>
      <c r="B19" s="210">
        <v>50</v>
      </c>
      <c r="C19" s="210">
        <v>8</v>
      </c>
      <c r="D19" s="210">
        <v>896</v>
      </c>
      <c r="E19" s="210">
        <v>0</v>
      </c>
      <c r="F19" s="210">
        <v>0</v>
      </c>
      <c r="G19" s="210">
        <v>0</v>
      </c>
    </row>
    <row r="20" spans="1:7" ht="15.75" thickBot="1">
      <c r="A20" s="211" t="s">
        <v>127</v>
      </c>
      <c r="B20" s="212">
        <f>B19/B18</f>
        <v>1.2008030971113481E-4</v>
      </c>
      <c r="C20" s="212">
        <f t="shared" ref="C20" si="1">C19/C18</f>
        <v>1.1642798928862498E-4</v>
      </c>
      <c r="D20" s="212">
        <f t="shared" ref="D20" si="2">D19/D18</f>
        <v>4.5878136200716846E-2</v>
      </c>
      <c r="E20" s="212">
        <v>0</v>
      </c>
      <c r="F20" s="212">
        <v>0</v>
      </c>
      <c r="G20" s="212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2010 Balances</vt:lpstr>
      <vt:lpstr>Deferral Variance Allocators</vt:lpstr>
      <vt:lpstr>Allocations</vt:lpstr>
      <vt:lpstr>2012 Rate Riders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2012-01-26T14:59:12Z</dcterms:modified>
</cp:coreProperties>
</file>