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<sst xmlns="http://schemas.openxmlformats.org/spreadsheetml/2006/main" count="881" uniqueCount="507">
  <si>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</si>
  <si>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</si>
  <si>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</si>
  <si>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</si>
  <si>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</si>
  <si>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</si>
  <si>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</si>
  <si>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</si>
  <si>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</si>
  <si>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</si>
  <si>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</si>
  <si>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</si>
  <si>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</si>
  <si>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</si>
  <si>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</si>
  <si>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</si>
  <si>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</si>
  <si>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</si>
  <si>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</si>
  <si>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</si>
  <si>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</si>
  <si>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</si>
  <si>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</si>
  <si>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</si>
  <si>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</si>
  <si>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</si>
  <si>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</si>
  <si>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</si>
  <si>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</si>
  <si>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</si>
  <si>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</si>
  <si>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</si>
  <si>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</si>
  <si>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</si>
  <si>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</si>
  <si>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</si>
  <si>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</si>
  <si>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</si>
  <si>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</si>
  <si>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</si>
  <si>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</si>
  <si>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</si>
  <si>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</si>
  <si>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</si>
  <si>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</si>
  <si>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</si>
  <si>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</si>
  <si>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</si>
  <si>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</si>
  <si>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</si>
  <si>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</si>
  <si>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</si>
  <si>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</si>
  <si>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</si>
  <si>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</si>
  <si>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</si>
  <si>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</si>
  <si>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</si>
  <si>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</si>
  <si>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</si>
  <si>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</si>
  <si>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</si>
  <si>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</si>
  <si>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</si>
  <si>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</si>
  <si>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</si>
  <si>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</si>
  <si>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</si>
  <si>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</si>
  <si>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</si>
  <si>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</si>
  <si>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</si>
  <si>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</si>
  <si>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</si>
  <si>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</si>
  <si>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</si>
  <si>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</si>
  <si>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</si>
  <si>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</si>
  <si>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</si>
  <si>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</si>
  <si>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</si>
  <si>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</si>
  <si>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</si>
  <si>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</si>
  <si>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</si>
  <si>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</si>
  <si>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</si>
  <si>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</si>
  <si>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</si>
  <si>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</si>
  <si>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</si>
  <si>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</si>
  <si>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</si>
  <si>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</si>
  <si>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</si>
  <si>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</si>
  <si>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</si>
  <si>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</si>
  <si>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</si>
  <si>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</si>
  <si>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</si>
  <si>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</si>
  <si>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</si>
  <si>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</si>
  <si>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</si>
  <si>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</si>
  <si>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</si>
  <si>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</si>
  <si>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</si>
  <si>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</si>
  <si>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</si>
  <si>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</si>
  <si>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</si>
  <si>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</si>
  <si>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</si>
  <si>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</si>
  <si>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</si>
  <si>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</si>
  <si>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</si>
  <si>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</si>
  <si>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</si>
  <si>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</si>
  <si>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</si>
  <si>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</si>
  <si>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</si>
  <si>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</si>
  <si>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</si>
  <si>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</si>
  <si>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</si>
  <si>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</si>
  <si>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</si>
  <si>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</si>
  <si>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</si>
  <si>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</si>
  <si>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</si>
  <si>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</si>
  <si>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</si>
  <si>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</si>
  <si>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</si>
  <si>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</si>
  <si>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</si>
  <si>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</si>
  <si>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</si>
  <si>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</si>
  <si>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</si>
  <si>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</si>
  <si>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</si>
  <si>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</si>
  <si>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</si>
  <si>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</si>
  <si>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</si>
  <si>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</si>
  <si>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</si>
  <si>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</si>
  <si>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</si>
  <si>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</si>
  <si>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</si>
  <si>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</si>
  <si>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</si>
  <si>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</si>
  <si>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</si>
  <si>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</si>
  <si>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</si>
  <si>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</si>
  <si>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</si>
  <si>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</si>
  <si>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</si>
  <si>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</si>
  <si>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</si>
  <si>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</si>
  <si>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</si>
  <si>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</si>
  <si>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</si>
  <si>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</si>
  <si>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</si>
  <si>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</si>
  <si>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</si>
  <si>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</si>
  <si>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</si>
  <si>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</si>
  <si>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</si>
  <si>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</si>
  <si>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</si>
  <si>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</si>
  <si>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</si>
  <si>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</si>
  <si>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</si>
  <si>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</si>
  <si>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</si>
  <si>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</si>
  <si>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</si>
  <si>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</si>
  <si>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</si>
  <si>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</si>
  <si>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</si>
  <si>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</si>
  <si>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</si>
  <si>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</si>
  <si>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</si>
  <si>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</si>
  <si>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</si>
  <si>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</si>
  <si>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</si>
  <si>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</si>
  <si>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</si>
  <si>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</si>
  <si>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</si>
  <si>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</si>
  <si>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</si>
  <si>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</si>
  <si>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</si>
  <si>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</si>
  <si>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</si>
  <si>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</si>
  <si>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</si>
  <si>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</si>
  <si>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</si>
  <si>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</si>
  <si>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</si>
  <si>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</si>
  <si>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</si>
  <si>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</si>
  <si>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</si>
  <si>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</si>
  <si>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</si>
  <si>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</si>
  <si>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</si>
  <si>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</si>
  <si>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</si>
  <si>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</si>
  <si>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</si>
  <si>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</si>
  <si>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</si>
  <si>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</si>
  <si>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</si>
  <si>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</si>
  <si>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</si>
  <si>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</si>
  <si>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</si>
  <si>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</si>
  <si>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</si>
  <si>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</si>
  <si>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</si>
  <si>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</si>
  <si>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</si>
  <si>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</si>
  <si>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</si>
  <si>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</si>
  <si>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</si>
  <si>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</si>
  <si>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</si>
  <si>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</si>
  <si>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</si>
  <si>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</si>
  <si>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</si>
  <si>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</si>
  <si>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</si>
  <si>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</si>
  <si>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</si>
  <si>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</si>
  <si>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</si>
  <si>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</si>
  <si>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</si>
  <si>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</si>
  <si>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</si>
  <si>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</si>
  <si>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</si>
  <si>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</si>
  <si>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</si>
  <si>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</si>
  <si>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</si>
  <si>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</si>
  <si>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</si>
  <si>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</si>
  <si>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</si>
  <si>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</si>
  <si>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</si>
  <si>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</si>
  <si>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</si>
  <si>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</si>
  <si>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</si>
  <si>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</si>
  <si>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</si>
  <si>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</si>
  <si>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</si>
  <si>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</si>
  <si>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</si>
  <si>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</si>
  <si>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</si>
  <si>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</si>
  <si>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</si>
  <si>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</si>
  <si>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</si>
  <si>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</si>
  <si>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</si>
  <si>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</si>
  <si>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</si>
  <si>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</si>
  <si>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</si>
  <si>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</si>
  <si>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</si>
  <si>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</si>
  <si>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</si>
  <si>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</si>
  <si>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</si>
  <si>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</si>
  <si>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</si>
  <si>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</si>
  <si>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</si>
  <si>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</si>
  <si>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</si>
  <si>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</si>
  <si>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</si>
  <si>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</si>
  <si>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</si>
  <si>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</si>
  <si>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</si>
  <si>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</si>
  <si>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</si>
  <si>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</si>
  <si>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</si>
  <si>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</si>
  <si>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</si>
  <si>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</si>
  <si>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</si>
  <si>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</si>
  <si>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</si>
  <si>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</si>
  <si>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</si>
  <si>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</si>
  <si>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</si>
  <si>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</si>
  <si>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</si>
  <si>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</si>
  <si>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</si>
  <si>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</si>
  <si>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</si>
  <si>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</si>
  <si>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</si>
  <si>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</si>
  <si>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</si>
  <si>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</si>
  <si>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</si>
  <si>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</si>
  <si>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</si>
  <si>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</si>
  <si>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</si>
  <si>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</si>
  <si>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</si>
  <si>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</si>
  <si>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</si>
  <si>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</si>
  <si>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</si>
  <si>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</si>
  <si>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</si>
  <si>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</si>
  <si>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</si>
  <si>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</si>
  <si>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</si>
  <si>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</si>
  <si>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</si>
  <si>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</si>
  <si>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</si>
  <si>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</si>
  <si>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</si>
  <si>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</si>
  <si>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</si>
  <si>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</si>
  <si>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</si>
  <si>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</si>
  <si>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</si>
  <si>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</si>
  <si>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</si>
  <si>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</si>
  <si>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</si>
  <si>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</si>
  <si>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</si>
  <si>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</si>
  <si>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</si>
  <si>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</si>
  <si>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</si>
  <si>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</si>
  <si>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</si>
  <si>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</si>
  <si>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</si>
  <si>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</si>
  <si>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</si>
  <si>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</si>
  <si>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</si>
  <si>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</si>
  <si>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</si>
  <si>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</si>
  <si>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</si>
  <si>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</si>
  <si>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</si>
  <si>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</si>
  <si>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</si>
  <si>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</si>
  <si>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</si>
  <si>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</si>
  <si>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</si>
  <si>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</si>
  <si>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</si>
  <si>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</si>
  <si>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</si>
  <si>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</si>
  <si>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</si>
  <si>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</si>
  <si>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</si>
  <si>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</si>
  <si>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</si>
  <si>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</si>
  <si>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</si>
  <si>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</si>
  <si>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</si>
  <si>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</si>
  <si>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</si>
  <si>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</si>
  <si>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</si>
  <si>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</si>
  <si>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</si>
  <si>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</si>
  <si>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</si>
  <si>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</si>
  <si>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</si>
  <si>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</si>
  <si>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</si>
  <si>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</si>
  <si>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</si>
  <si>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</si>
  <si>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</si>
  <si>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</si>
  <si>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</si>
  <si>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</si>
  <si>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</si>
  <si>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</si>
  <si>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</si>
  <si>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</si>
  <si>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</si>
  <si>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</si>
  <si>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</si>
  <si>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</si>
  <si>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</si>
  <si>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</si>
  <si>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</si>
  <si>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</si>
  <si>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</si>
  <si>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</si>
  <si>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</si>
  <si>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</si>
  <si>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</si>
  <si>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</si>
  <si>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</si>
  <si>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</si>
  <si>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</si>
  <si>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</si>
  <si>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</si>
  <si>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</si>
  <si>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</si>
  <si>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</si>
  <si>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</si>
  <si>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</si>
  <si>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</si>
  <si>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</si>
  <si>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</si>
  <si>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</si>
  <si>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</si>
  <si>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</si>
  <si>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</si>
  <si>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</si>
  <si>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</si>
  <si>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</si>
  <si>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</si>
  <si>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</si>
  <si>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</si>
  <si>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</si>
  <si>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</si>
  <si>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</si>
  <si>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</si>
  <si>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</si>
  <si>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</si>
  <si>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</si>
  <si>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</si>
  <si>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</si>
  <si>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</si>
  <si>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</si>
  <si>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</si>
  <si>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</si>
  <si>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</si>
  <si>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</si>
  <si>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</si>
  <si>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</si>
  <si>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</si>
  <si>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</si>
  <si>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</si>
  <si>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</si>
  <si>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Does this include LCT?  NO.</t>
  </si>
  <si>
    <t>Does this include LCT?   NO.</t>
  </si>
  <si>
    <t xml:space="preserve">     Reg Asset movement</t>
  </si>
  <si>
    <t>Bad debts - pre-October 1, 2001 Denied</t>
  </si>
  <si>
    <t>Statement of Adjustments</t>
  </si>
  <si>
    <t>Actual Interest Paid</t>
  </si>
  <si>
    <t>Y</t>
  </si>
  <si>
    <t>N</t>
  </si>
  <si>
    <t xml:space="preserve">Payment of Prior Year Capital Tax (Schedule 1) </t>
  </si>
  <si>
    <t>Utility Name: Sioux Lookout Hydro Inc.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</si>
</sst>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" fontId="0" fillId="0" borderId="58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45" borderId="24" xfId="0" applyFont="1" applyFill="1" applyBorder="1" applyAlignment="1" applyProtection="1">
      <alignment vertical="top"/>
      <protection/>
    </xf>
    <xf numFmtId="37" fontId="3" fillId="45" borderId="14" xfId="0" applyNumberFormat="1" applyFont="1" applyFill="1" applyBorder="1" applyAlignment="1" applyProtection="1">
      <alignment vertical="top"/>
      <protection/>
    </xf>
    <xf numFmtId="37" fontId="3" fillId="45" borderId="1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1">
      <selection activeCell="E51" sqref="E5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506</v>
      </c>
      <c r="C3" s="8"/>
      <c r="D3" s="456" t="s">
        <v>447</v>
      </c>
      <c r="E3" s="8"/>
      <c r="F3" s="8"/>
      <c r="G3" s="8"/>
      <c r="H3" s="8"/>
    </row>
    <row r="4" spans="1:8" ht="12.75">
      <c r="A4" s="2" t="s">
        <v>482</v>
      </c>
      <c r="C4" s="8"/>
      <c r="D4" s="455" t="s">
        <v>442</v>
      </c>
      <c r="E4" s="429"/>
      <c r="H4" s="8"/>
    </row>
    <row r="5" spans="1:8" ht="12.75">
      <c r="A5" s="52"/>
      <c r="C5" s="8"/>
      <c r="D5" s="454" t="s">
        <v>443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2" t="s">
        <v>503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2" t="s">
        <v>504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2" t="s">
        <v>504</v>
      </c>
    </row>
    <row r="18" spans="1:4" ht="15" customHeight="1">
      <c r="A18" s="390" t="s">
        <v>315</v>
      </c>
      <c r="C18" s="8"/>
      <c r="D18" s="8"/>
    </row>
    <row r="19" spans="1:4" ht="15" customHeight="1">
      <c r="A19" s="499" t="s">
        <v>316</v>
      </c>
      <c r="B19" s="8" t="s">
        <v>313</v>
      </c>
      <c r="C19" s="8" t="s">
        <v>64</v>
      </c>
      <c r="D19" s="493" t="s">
        <v>504</v>
      </c>
    </row>
    <row r="20" spans="1:4" ht="13.5" thickBot="1">
      <c r="A20" s="500"/>
      <c r="B20" s="8" t="s">
        <v>314</v>
      </c>
      <c r="C20" s="8" t="s">
        <v>64</v>
      </c>
      <c r="D20" s="492" t="s">
        <v>504</v>
      </c>
    </row>
    <row r="21" spans="1:4" ht="12.75">
      <c r="A21" s="499" t="s">
        <v>312</v>
      </c>
      <c r="B21" s="8" t="s">
        <v>313</v>
      </c>
      <c r="C21" s="8"/>
      <c r="D21" s="424">
        <v>1</v>
      </c>
    </row>
    <row r="22" spans="1:4" ht="12.75">
      <c r="A22" s="499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5588188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0.0833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435319.8452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348286</v>
      </c>
      <c r="E43" s="388">
        <f>D43</f>
        <v>348286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87033.84519999998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/>
      <c r="E47" s="388">
        <f aca="true" t="shared" si="0" ref="E47:E53">D47</f>
        <v>0</v>
      </c>
      <c r="H47" s="40"/>
      <c r="J47" s="5"/>
      <c r="K47" s="5"/>
    </row>
    <row r="48" spans="1:11" ht="12.75">
      <c r="A48" t="s">
        <v>290</v>
      </c>
      <c r="D48" s="427">
        <v>43447</v>
      </c>
      <c r="E48" s="388">
        <f>D48</f>
        <v>43447</v>
      </c>
      <c r="F48" s="22"/>
      <c r="H48" s="40"/>
      <c r="J48" s="5"/>
      <c r="K48" s="5"/>
    </row>
    <row r="49" spans="1:11" ht="12.75">
      <c r="A49" t="s">
        <v>291</v>
      </c>
      <c r="D49" s="428"/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9">
        <v>43447</v>
      </c>
      <c r="E51" s="388">
        <f>D51</f>
        <v>43447</v>
      </c>
      <c r="H51" s="40"/>
      <c r="J51" s="5"/>
      <c r="K51" s="5"/>
    </row>
    <row r="52" spans="1:11" ht="12.75">
      <c r="A52" t="s">
        <v>463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435180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2794094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232748.0302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2794094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202571.81499999997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162071.46983311936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182289.10462130935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182289.10462130935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202571.81499999997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83" r:id="rId1"/>
  <headerFooter alignWithMargins="0">
    <oddHeader>&amp;CPage &amp;P&amp;RSiouxLookout_HaltonModel_2003_PILs_Revised20110708_20111012_REVISED20120126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75">
      <selection activeCell="E181" sqref="E18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Sioux Lookout Hydro Inc.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435180</v>
      </c>
      <c r="D16" s="17"/>
      <c r="E16" s="267">
        <f>G16-C16</f>
        <v>121947</v>
      </c>
      <c r="F16" s="3"/>
      <c r="G16" s="267">
        <f>TAXREC!E50</f>
        <v>557127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249495</v>
      </c>
      <c r="D20" s="18"/>
      <c r="E20" s="267">
        <f>G20-C20</f>
        <v>28253</v>
      </c>
      <c r="F20" s="6"/>
      <c r="G20" s="267">
        <f>TAXREC!E61</f>
        <v>277748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4519</v>
      </c>
      <c r="F29" s="6"/>
      <c r="G29" s="267">
        <f>TAXREC!E68</f>
        <v>4519</v>
      </c>
      <c r="H29" s="151"/>
    </row>
    <row r="30" spans="1:8" ht="15.75">
      <c r="A30" s="483" t="s">
        <v>395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288557</v>
      </c>
      <c r="D33" s="132"/>
      <c r="E33" s="267">
        <f aca="true" t="shared" si="0" ref="E33:E42">G33-C33</f>
        <v>-24080</v>
      </c>
      <c r="F33" s="6"/>
      <c r="G33" s="267">
        <f>TAXREC!E97+TAXREC!E98</f>
        <v>264477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182289.10462130935</v>
      </c>
      <c r="D37" s="132"/>
      <c r="E37" s="267">
        <f t="shared" si="0"/>
        <v>-60298.10462130935</v>
      </c>
      <c r="F37" s="6"/>
      <c r="G37" s="267">
        <f>TAXREC!E51</f>
        <v>121991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3" t="s">
        <v>395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213828.89537869068</v>
      </c>
      <c r="D50" s="102"/>
      <c r="E50" s="263">
        <f>E16+SUM(E20:E30)-SUM(E33:E48)</f>
        <v>239097.10462130935</v>
      </c>
      <c r="F50" s="432" t="s">
        <v>367</v>
      </c>
      <c r="G50" s="263">
        <f>G16+SUM(G20:G30)-SUM(G33:G48)</f>
        <v>452926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-0.033726723432053796</v>
      </c>
      <c r="F53" s="114"/>
      <c r="G53" s="474">
        <f>TAXREC!E151</f>
        <v>0.3074732765679462</v>
      </c>
      <c r="H53" s="151"/>
      <c r="I53" s="471" t="s">
        <v>476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72958.41910320926</v>
      </c>
      <c r="D55" s="102"/>
      <c r="E55" s="267">
        <f>G55-C55</f>
        <v>48003.580896790736</v>
      </c>
      <c r="F55" s="432" t="s">
        <v>368</v>
      </c>
      <c r="G55" s="264">
        <f>TAXREC!E144</f>
        <v>120962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72958.41910320926</v>
      </c>
      <c r="D60" s="133"/>
      <c r="E60" s="269">
        <f>+E55-E58</f>
        <v>48003.580896790736</v>
      </c>
      <c r="F60" s="432" t="s">
        <v>368</v>
      </c>
      <c r="G60" s="269">
        <f>+G55-G58</f>
        <v>120962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5588188</v>
      </c>
      <c r="D66" s="102"/>
      <c r="E66" s="267">
        <f>G66-C66</f>
        <v>1594448</v>
      </c>
      <c r="F66" s="6"/>
      <c r="G66" s="476">
        <v>7182636</v>
      </c>
      <c r="H66" s="151"/>
      <c r="I66" s="477" t="s">
        <v>477</v>
      </c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7" t="s">
        <v>477</v>
      </c>
      <c r="J67" s="478" t="s">
        <v>478</v>
      </c>
    </row>
    <row r="68" spans="1:8" ht="12.75">
      <c r="A68" s="152" t="s">
        <v>42</v>
      </c>
      <c r="B68" s="125"/>
      <c r="C68" s="264">
        <f>IF((C66-C67)&gt;0,C66-C67,0)</f>
        <v>588188</v>
      </c>
      <c r="D68" s="102"/>
      <c r="E68" s="267">
        <f>SUM(E66:E67)</f>
        <v>1594448</v>
      </c>
      <c r="F68" s="114"/>
      <c r="G68" s="264">
        <f>G66-G67</f>
        <v>2182636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1764.5639999999999</v>
      </c>
      <c r="D72" s="101"/>
      <c r="E72" s="267">
        <f>+G72-C72</f>
        <v>4783.343999999999</v>
      </c>
      <c r="F72" s="479"/>
      <c r="G72" s="264">
        <f>IF(G68&gt;0,G68*G70,0)*REGINFO!$B$6/REGINFO!$B$7</f>
        <v>6547.907999999999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5588188</v>
      </c>
      <c r="D75" s="102"/>
      <c r="E75" s="267">
        <f>+G75-C75</f>
        <v>-5588188</v>
      </c>
      <c r="F75" s="6"/>
      <c r="G75" s="476"/>
      <c r="H75" s="151"/>
      <c r="I75" s="477" t="s">
        <v>477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-10000000</v>
      </c>
      <c r="F76" s="6"/>
      <c r="G76" s="267"/>
      <c r="H76" s="151"/>
      <c r="I76" s="477" t="s">
        <v>477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-15588188</v>
      </c>
      <c r="F77" s="114"/>
      <c r="G77" s="264">
        <f>G75-G76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108893.16284061085</v>
      </c>
      <c r="D90" s="20"/>
      <c r="E90" s="139"/>
      <c r="F90" s="431" t="s">
        <v>484</v>
      </c>
      <c r="G90" s="270">
        <f>TAXREC!E156</f>
        <v>120962</v>
      </c>
      <c r="H90" s="151"/>
    </row>
    <row r="91" spans="1:8" ht="12.75">
      <c r="A91" s="158" t="s">
        <v>370</v>
      </c>
      <c r="B91" s="127">
        <v>23</v>
      </c>
      <c r="C91" s="264">
        <f>C84/(1-C88)</f>
        <v>0</v>
      </c>
      <c r="D91" s="20"/>
      <c r="E91" s="139"/>
      <c r="F91" s="431" t="s">
        <v>484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1764.5639999999999</v>
      </c>
      <c r="D92" s="20"/>
      <c r="E92" s="139"/>
      <c r="F92" s="431" t="s">
        <v>484</v>
      </c>
      <c r="G92" s="270">
        <f>TAXREC!E157</f>
        <v>6548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485</v>
      </c>
      <c r="B95" s="125">
        <v>25</v>
      </c>
      <c r="C95" s="269">
        <v>123954</v>
      </c>
      <c r="D95" s="6"/>
      <c r="E95" s="139"/>
      <c r="F95" s="431" t="s">
        <v>484</v>
      </c>
      <c r="G95" s="414">
        <f>SUM(G90:G94)</f>
        <v>127510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494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70">
        <v>0.1862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v>0.175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496" t="s">
        <v>352</v>
      </c>
      <c r="B132" s="130"/>
      <c r="C132" s="112"/>
      <c r="D132" s="3"/>
      <c r="E132" s="497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213828.89537869068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v>0.1862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39814.94031951221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39814.94031951221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72958.41910320926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-33143.47878369706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5588188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588188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1764.5639999999999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1764.5639999999999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5588188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-4411812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v>0.175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-40173.913677208555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496" t="s">
        <v>353</v>
      </c>
      <c r="B181" s="130"/>
      <c r="C181" s="112"/>
      <c r="D181" s="119" t="s">
        <v>189</v>
      </c>
      <c r="E181" s="498">
        <f>SUM(E177:E179)</f>
        <v>-40173.913677208555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493</v>
      </c>
      <c r="B183" s="130"/>
      <c r="C183" s="112"/>
      <c r="D183" s="119" t="s">
        <v>187</v>
      </c>
      <c r="E183" s="486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6">
        <f>E181+E183</f>
        <v>-40173.913677208555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202571.81499999997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182289.10462130935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20282.710378690623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121991</v>
      </c>
      <c r="F201" s="3"/>
      <c r="G201" s="489"/>
      <c r="H201" s="164"/>
    </row>
    <row r="202" spans="1:8" ht="12.75">
      <c r="A202" s="155" t="s">
        <v>502</v>
      </c>
      <c r="B202" s="127"/>
      <c r="C202" s="112"/>
      <c r="D202" s="120"/>
      <c r="E202" s="488">
        <v>121991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495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20282.710378690623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47" r:id="rId1"/>
  <headerFooter alignWithMargins="0">
    <oddHeader>&amp;CPage &amp;P&amp;RSiouxLookout_HaltonModel_2003_PILs_Revised20110708_20111012_REVISED20120126</oddHeader>
    <oddFooter>&amp;C&amp;A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90">
      <selection activeCell="G97" sqref="G9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Sioux Lookout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6948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4" t="s">
        <v>503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94" t="s">
        <v>504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7068604</v>
      </c>
      <c r="D31" s="286"/>
      <c r="E31" s="284">
        <f>C31-D31</f>
        <v>7068604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/>
      <c r="D32" s="286"/>
      <c r="E32" s="284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188505</v>
      </c>
      <c r="D33" s="286"/>
      <c r="E33" s="284">
        <f>C33-D33</f>
        <v>188505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5751026</v>
      </c>
      <c r="D39" s="286"/>
      <c r="E39" s="284">
        <f>C39-D39</f>
        <v>5751026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402274</v>
      </c>
      <c r="D40" s="286"/>
      <c r="E40" s="284">
        <f aca="true" t="shared" si="0" ref="E40:E48">C40-D40</f>
        <v>402274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332923</v>
      </c>
      <c r="D42" s="286"/>
      <c r="E42" s="284">
        <f t="shared" si="0"/>
        <v>332923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213759</v>
      </c>
      <c r="D43" s="286"/>
      <c r="E43" s="284">
        <f t="shared" si="0"/>
        <v>213759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16" t="s">
        <v>499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557127</v>
      </c>
      <c r="D50" s="281">
        <f>SUM(D31:D36)-SUM(D39:D49)</f>
        <v>0</v>
      </c>
      <c r="E50" s="281">
        <f>SUM(E31:E35)-SUM(E39:E48)</f>
        <v>557127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121991</v>
      </c>
      <c r="D51" s="285"/>
      <c r="E51" s="282">
        <f>+C51-D51</f>
        <v>121991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126718</v>
      </c>
      <c r="D52" s="285"/>
      <c r="E52" s="283">
        <f>+C52-D52</f>
        <v>126718</v>
      </c>
      <c r="F52" s="8"/>
      <c r="G52" s="416" t="s">
        <v>497</v>
      </c>
    </row>
    <row r="53" spans="1:6" ht="12.75">
      <c r="A53" s="2" t="s">
        <v>131</v>
      </c>
      <c r="B53" s="8" t="s">
        <v>189</v>
      </c>
      <c r="C53" s="281">
        <f>C50-C51-C52</f>
        <v>308418</v>
      </c>
      <c r="D53" s="281">
        <f>D50-D51-D52</f>
        <v>0</v>
      </c>
      <c r="E53" s="281">
        <f>E50-E51-E52</f>
        <v>308418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126718</v>
      </c>
      <c r="D59" s="287">
        <f>D52</f>
        <v>0</v>
      </c>
      <c r="E59" s="272">
        <f>+C59-D59</f>
        <v>126718</v>
      </c>
      <c r="F59" s="8"/>
      <c r="G59" s="416" t="s">
        <v>498</v>
      </c>
    </row>
    <row r="60" spans="1:7" ht="12.75">
      <c r="A60" s="4" t="s">
        <v>327</v>
      </c>
      <c r="B60" s="8" t="s">
        <v>187</v>
      </c>
      <c r="C60" s="318"/>
      <c r="D60" s="318"/>
      <c r="E60" s="272">
        <f>+C60-D60</f>
        <v>0</v>
      </c>
      <c r="F60" s="8"/>
      <c r="G60" t="s">
        <v>501</v>
      </c>
    </row>
    <row r="61" spans="1:7" ht="12.75">
      <c r="A61" t="s">
        <v>4</v>
      </c>
      <c r="B61" s="8" t="s">
        <v>187</v>
      </c>
      <c r="C61" s="287">
        <v>277748</v>
      </c>
      <c r="D61" s="287">
        <f>D43</f>
        <v>0</v>
      </c>
      <c r="E61" s="272">
        <f>+C61-D61</f>
        <v>277748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395</v>
      </c>
      <c r="B66" s="8"/>
      <c r="C66" s="447">
        <f>'TAXREC 3 No True-up'!C47</f>
        <v>0</v>
      </c>
      <c r="D66" s="447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4519</v>
      </c>
      <c r="D68" s="251">
        <f>'TAXREC 2'!D78</f>
        <v>0</v>
      </c>
      <c r="E68" s="272">
        <f>+C68-D68</f>
        <v>4519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408985</v>
      </c>
      <c r="D70" s="272">
        <f>SUM(D59:D68)</f>
        <v>0</v>
      </c>
      <c r="E70" s="272">
        <f>SUM(E59:E68)</f>
        <v>408985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4">
        <v>0</v>
      </c>
      <c r="D76" s="294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408985</v>
      </c>
      <c r="D82" s="251">
        <f>D70+D80</f>
        <v>0</v>
      </c>
      <c r="E82" s="251">
        <f>E70+E80</f>
        <v>408985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249602</v>
      </c>
      <c r="D97" s="294"/>
      <c r="E97" s="272">
        <f>+C97-D97</f>
        <v>249602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14875</v>
      </c>
      <c r="D98" s="294"/>
      <c r="E98" s="272">
        <f>+C98-D98</f>
        <v>14875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395</v>
      </c>
      <c r="B108" s="8"/>
      <c r="C108" s="254">
        <f>'TAXREC 3 No True-up'!C73</f>
        <v>0</v>
      </c>
      <c r="D108" s="254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5940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270417</v>
      </c>
      <c r="D113" s="251">
        <f>SUM(D97:D111)</f>
        <v>0</v>
      </c>
      <c r="E113" s="251">
        <f>SUM(E97:E111)</f>
        <v>264477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270417</v>
      </c>
      <c r="D122" s="251">
        <f>D113+D120</f>
        <v>0</v>
      </c>
      <c r="E122" s="251">
        <f>+E113+E120</f>
        <v>264477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446986</v>
      </c>
      <c r="D134" s="251">
        <f>D53+D82-D122</f>
        <v>0</v>
      </c>
      <c r="E134" s="251">
        <f>E53+E82-E122</f>
        <v>452926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87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446986</v>
      </c>
      <c r="D139" s="252">
        <f>D134-D136-D137-D138</f>
        <v>0</v>
      </c>
      <c r="E139" s="252">
        <f>E134-E136-E137-E138</f>
        <v>452926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81563</v>
      </c>
      <c r="D142" s="298"/>
      <c r="E142" s="252">
        <f>C142-D142</f>
        <v>81563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39399</v>
      </c>
      <c r="D143" s="298"/>
      <c r="E143" s="292">
        <f>C143-D143</f>
        <v>39399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120962</v>
      </c>
      <c r="D144" s="252">
        <f>D142+D143</f>
        <v>0</v>
      </c>
      <c r="E144" s="252">
        <f>E142+E143</f>
        <v>120962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120962</v>
      </c>
      <c r="D146" s="252">
        <f>D144-D145</f>
        <v>0</v>
      </c>
      <c r="E146" s="252">
        <f>E144-E145</f>
        <v>120962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C142/C139</f>
        <v>0.1824732765679462</v>
      </c>
      <c r="D149" s="5"/>
      <c r="E149" s="406">
        <f>C149</f>
        <v>0.1824732765679462</v>
      </c>
      <c r="F149" s="8"/>
      <c r="G149" s="485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v>0.125</v>
      </c>
      <c r="D150" s="491"/>
      <c r="E150" s="406">
        <f>C150</f>
        <v>0.125</v>
      </c>
      <c r="F150" s="8"/>
      <c r="G150" s="485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0.3074732765679462</v>
      </c>
      <c r="D151" s="5"/>
      <c r="E151" s="406">
        <f>SUM(E149:E150)</f>
        <v>0.3074732765679462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120962</v>
      </c>
      <c r="D156" s="251">
        <f>D146</f>
        <v>0</v>
      </c>
      <c r="E156" s="251">
        <f>E146</f>
        <v>120962</v>
      </c>
    </row>
    <row r="157" spans="1:5" ht="12.75">
      <c r="A157" t="s">
        <v>20</v>
      </c>
      <c r="B157" s="86" t="s">
        <v>187</v>
      </c>
      <c r="C157" s="481">
        <v>6548</v>
      </c>
      <c r="D157" s="251"/>
      <c r="E157" s="251">
        <f>C157+D157</f>
        <v>6548</v>
      </c>
    </row>
    <row r="158" spans="1:5" ht="12.75">
      <c r="A158" t="s">
        <v>218</v>
      </c>
      <c r="B158" s="86" t="s">
        <v>187</v>
      </c>
      <c r="C158" s="481"/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127510</v>
      </c>
      <c r="D160" s="251">
        <f>D156+D157+D158</f>
        <v>0</v>
      </c>
      <c r="E160" s="251">
        <f>E156+E157+E158</f>
        <v>127510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65" r:id="rId1"/>
  <headerFooter alignWithMargins="0">
    <oddHeader>&amp;CPage &amp;P&amp;RSiouxLookout_HaltonModel_2003_PILs_Revised20110708_20111012_REVISED20120126</oddHeader>
    <oddFooter>&amp;C&amp;A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G28" sqref="G2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Sioux Lookout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89" r:id="rId1"/>
  <headerFooter alignWithMargins="0">
    <oddHeader>&amp;CPage &amp;P&amp;RSiouxLookout_HaltonModel_2003_PILs_Revised20110708_20111012_REVISED20120126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64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D92" sqref="D9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467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Sioux Lookout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6948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>
        <v>4519</v>
      </c>
      <c r="D19" s="295"/>
      <c r="E19" s="313">
        <f t="shared" si="0"/>
        <v>4519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479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4519</v>
      </c>
      <c r="D46" s="251">
        <f>SUM(D17:D45)</f>
        <v>0</v>
      </c>
      <c r="E46" s="251">
        <f>SUM(E17:E45)</f>
        <v>4519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4519</v>
      </c>
      <c r="D78" s="315">
        <f>D46-D77</f>
        <v>0</v>
      </c>
      <c r="E78" s="315">
        <f>E46-E77</f>
        <v>4519</v>
      </c>
    </row>
    <row r="79" spans="1:5" ht="12.75">
      <c r="A79" s="276" t="s">
        <v>170</v>
      </c>
      <c r="B79" s="277"/>
      <c r="C79" s="315">
        <f>C77+C78</f>
        <v>4519</v>
      </c>
      <c r="D79" s="315">
        <f>D77+D78</f>
        <v>0</v>
      </c>
      <c r="E79" s="315">
        <f>E77+E78</f>
        <v>4519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95" t="s">
        <v>505</v>
      </c>
      <c r="B92" s="8" t="s">
        <v>188</v>
      </c>
      <c r="C92" s="294">
        <v>5940</v>
      </c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480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5940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5940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5940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76" r:id="rId1"/>
  <headerFooter alignWithMargins="0">
    <oddHeader>&amp;CPage &amp;P&amp;RSiouxLookout_HaltonModel_2003_PILs_Revised20110708_20111012_REVISED20120126</oddHeader>
    <oddFooter>&amp;C&amp;A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54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44" sqref="C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5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Sioux Lookout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/>
      <c r="D35" s="295"/>
      <c r="E35" s="313">
        <f t="shared" si="0"/>
        <v>0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67" t="s">
        <v>458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393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81" t="s">
        <v>387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500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9" t="s">
        <v>394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9" t="s">
        <v>387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68" r:id="rId1"/>
  <headerFooter alignWithMargins="0">
    <oddHeader>&amp;CPage &amp;P&amp;RSiouxLookout_HaltonModel_2003_PILs_Revised20110708_20111012_REVISED20120126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40">
      <selection activeCell="K64" sqref="K6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Sioux Lookout Hydro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7" t="s">
        <v>487</v>
      </c>
      <c r="B8" s="508"/>
      <c r="C8" s="508"/>
      <c r="D8" s="508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469</v>
      </c>
      <c r="B10" s="327"/>
      <c r="C10" s="376" t="s">
        <v>111</v>
      </c>
      <c r="D10" s="376"/>
      <c r="E10" s="376" t="s">
        <v>111</v>
      </c>
      <c r="F10" s="377" t="s">
        <v>492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474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475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1" t="s">
        <v>496</v>
      </c>
      <c r="B23" s="502"/>
      <c r="C23" s="502"/>
      <c r="D23" s="502"/>
      <c r="E23" s="502"/>
      <c r="F23" s="502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9" t="s">
        <v>488</v>
      </c>
      <c r="B26" s="510"/>
      <c r="C26" s="510"/>
      <c r="D26" s="510"/>
      <c r="E26" s="510"/>
      <c r="F26" s="510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/>
      <c r="E28" s="370" t="s">
        <v>111</v>
      </c>
      <c r="F28" s="371" t="s">
        <v>492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2003</v>
      </c>
      <c r="C32" s="328">
        <v>0.1312</v>
      </c>
      <c r="D32" s="328"/>
      <c r="E32" s="329"/>
      <c r="F32" s="329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2003</v>
      </c>
      <c r="C33" s="330">
        <v>0.06</v>
      </c>
      <c r="D33" s="330"/>
      <c r="E33" s="331"/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2003</v>
      </c>
      <c r="C34" s="332">
        <f>SUM(C32:C33)</f>
        <v>0.1912</v>
      </c>
      <c r="D34" s="332"/>
      <c r="E34" s="333">
        <v>0.3412</v>
      </c>
      <c r="F34" s="333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2003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2003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2003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489</v>
      </c>
      <c r="B39" s="407" t="s">
        <v>474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490</v>
      </c>
      <c r="B40" s="408" t="s">
        <v>475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3" t="s">
        <v>335</v>
      </c>
      <c r="B41" s="502"/>
      <c r="C41" s="502"/>
      <c r="D41" s="502"/>
      <c r="E41" s="502"/>
      <c r="F41" s="50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4"/>
      <c r="B42" s="504"/>
      <c r="C42" s="504"/>
      <c r="D42" s="504"/>
      <c r="E42" s="504"/>
      <c r="F42" s="50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491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/>
      <c r="E50" s="353"/>
      <c r="F50" s="353">
        <v>0.2412</v>
      </c>
      <c r="G50" s="194"/>
      <c r="H50" s="490">
        <v>0.2412</v>
      </c>
      <c r="I50" s="490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/>
      <c r="F51" s="355">
        <v>0.125</v>
      </c>
      <c r="G51" s="194"/>
      <c r="H51" s="490">
        <v>0.125</v>
      </c>
      <c r="I51" s="490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0.1912</v>
      </c>
      <c r="D52" s="332"/>
      <c r="E52" s="333">
        <f>SUM(E50:E51)</f>
        <v>0</v>
      </c>
      <c r="F52" s="333">
        <f>SUM(F50:F51)</f>
        <v>0.36619999999999997</v>
      </c>
      <c r="G52" s="194"/>
      <c r="H52" s="490">
        <f>+H51+H50</f>
        <v>0.36619999999999997</v>
      </c>
      <c r="I52" s="490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474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475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1" t="s">
        <v>351</v>
      </c>
      <c r="B59" s="505"/>
      <c r="C59" s="505"/>
      <c r="D59" s="505"/>
      <c r="E59" s="505"/>
      <c r="F59" s="50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6"/>
      <c r="B60" s="506"/>
      <c r="C60" s="506"/>
      <c r="D60" s="506"/>
      <c r="E60" s="506"/>
      <c r="F60" s="50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74" r:id="rId1"/>
  <headerFooter alignWithMargins="0">
    <oddHeader>&amp;CPage &amp;P&amp;RSiouxLookout_HaltonModel_2003_PILs_Revised20110708_20111012_REVISED20120126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Sioux Lookout Hydro Inc.</v>
      </c>
      <c r="O3" s="417" t="str">
        <f>REGINFO!E1</f>
        <v>Version 2009.1</v>
      </c>
    </row>
    <row r="4" spans="1:15" ht="12.75">
      <c r="A4" s="2" t="str">
        <f>REGINFO!A4</f>
        <v>Reporting period:  2003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398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0</v>
      </c>
      <c r="N15" s="392"/>
      <c r="O15" s="397">
        <f t="shared" si="0"/>
        <v>0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-40173.913677208555</v>
      </c>
      <c r="N17" s="392"/>
      <c r="O17" s="397">
        <f t="shared" si="0"/>
        <v>-40173.913677208555</v>
      </c>
    </row>
    <row r="18" spans="1:15" ht="25.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404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472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-40173.913677208555</v>
      </c>
      <c r="N22" s="391"/>
      <c r="O22" s="451">
        <f>SUM(O11:O20)</f>
        <v>-40173.913677208555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405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12" t="s">
        <v>409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421"/>
      <c r="Q33" s="421"/>
      <c r="R33" s="421"/>
      <c r="S33" s="421"/>
    </row>
    <row r="34" spans="1:19" ht="12.75">
      <c r="A34" s="511" t="s">
        <v>410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421"/>
      <c r="Q34" s="421"/>
      <c r="R34" s="421"/>
      <c r="S34" s="421"/>
    </row>
    <row r="35" spans="1:19" ht="12.75">
      <c r="A35" s="511" t="s">
        <v>431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421"/>
      <c r="Q35" s="421"/>
      <c r="R35" s="421"/>
      <c r="S35" s="421"/>
    </row>
    <row r="36" spans="1:19" ht="12.75">
      <c r="A36" s="511" t="s">
        <v>411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11" t="s">
        <v>460</v>
      </c>
      <c r="B74" s="511"/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66" r:id="rId1"/>
  <headerFooter alignWithMargins="0">
    <oddHeader>&amp;CPage &amp;P&amp;RSiouxLookout_HaltonModel_2003_PILs_Revised20110708_20111012_REVISED20120126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Deanne</cp:lastModifiedBy>
  <cp:lastPrinted>2012-01-31T15:43:15Z</cp:lastPrinted>
  <dcterms:created xsi:type="dcterms:W3CDTF">2001-11-07T16:15:53Z</dcterms:created>
  <dcterms:modified xsi:type="dcterms:W3CDTF">2012-01-31T15:44:06Z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