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60" tabRatio="707" firstSheet="1" activeTab="1"/>
  </bookViews>
  <sheets>
    <sheet name="GSHI Continuity" sheetId="1" r:id="rId1"/>
    <sheet name="1562 Continuity GSH" sheetId="2" r:id="rId2"/>
    <sheet name="WNESL Continuity" sheetId="3" r:id="rId3"/>
    <sheet name="1562 Continuity WNESL" sheetId="4" r:id="rId4"/>
    <sheet name="OEB Board Decisions" sheetId="5" r:id="rId5"/>
    <sheet name="GSH Board Approved Proxy" sheetId="6" r:id="rId6"/>
    <sheet name="WNESL Board Approved Proxy" sheetId="7" r:id="rId7"/>
  </sheets>
  <externalReferences>
    <externalReference r:id="rId10"/>
    <externalReference r:id="rId11"/>
    <externalReference r:id="rId12"/>
  </externalReferences>
  <definedNames>
    <definedName name="_xlnm.Print_Area" localSheetId="5">'GSH Board Approved Proxy'!$A$1:$P$42</definedName>
    <definedName name="_xlnm.Print_Area" localSheetId="4">'OEB Board Decisions'!$A$1:$H$47</definedName>
    <definedName name="_xlnm.Print_Area" localSheetId="6">'WNESL Board Approved Proxy'!$A$1:$N$41</definedName>
  </definedNames>
  <calcPr fullCalcOnLoad="1"/>
</workbook>
</file>

<file path=xl/comments1.xml><?xml version="1.0" encoding="utf-8"?>
<comments xmlns="http://schemas.openxmlformats.org/spreadsheetml/2006/main">
  <authors>
    <author>IMBSI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4" authorId="0">
      <text>
        <r>
          <rPr>
            <b/>
            <sz val="9"/>
            <rFont val="Tahoma"/>
            <family val="2"/>
          </rPr>
          <t>NW:</t>
        </r>
        <r>
          <rPr>
            <sz val="9"/>
            <rFont val="Tahoma"/>
            <family val="2"/>
          </rPr>
          <t xml:space="preserve">
2002 PILS as per 2002 RAM until rates set for April 2004
</t>
        </r>
      </text>
    </comment>
    <comment ref="B72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</commentList>
</comments>
</file>

<file path=xl/comments3.xml><?xml version="1.0" encoding="utf-8"?>
<comments xmlns="http://schemas.openxmlformats.org/spreadsheetml/2006/main">
  <authors>
    <author>IMBSI</author>
    <author>nancyw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4" authorId="0">
      <text>
        <r>
          <rPr>
            <b/>
            <sz val="9"/>
            <rFont val="Tahoma"/>
            <family val="2"/>
          </rPr>
          <t>NW:</t>
        </r>
        <r>
          <rPr>
            <sz val="9"/>
            <rFont val="Tahoma"/>
            <family val="2"/>
          </rPr>
          <t xml:space="preserve">
2002 PILS as per 2002 RAM until rates set for April 2004
</t>
        </r>
      </text>
    </comment>
    <comment ref="B72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  <comment ref="D21" authorId="1">
      <text>
        <r>
          <rPr>
            <b/>
            <sz val="9"/>
            <rFont val="Tahoma"/>
            <family val="2"/>
          </rPr>
          <t>nancyw:</t>
        </r>
        <r>
          <rPr>
            <sz val="9"/>
            <rFont val="Tahoma"/>
            <family val="2"/>
          </rPr>
          <t xml:space="preserve">
changed tax rate to agree to the PILs proxy</t>
        </r>
      </text>
    </comment>
    <comment ref="D93" authorId="1">
      <text>
        <r>
          <rPr>
            <b/>
            <sz val="9"/>
            <rFont val="Tahoma"/>
            <family val="2"/>
          </rPr>
          <t>nancyw:</t>
        </r>
        <r>
          <rPr>
            <sz val="9"/>
            <rFont val="Tahoma"/>
            <family val="2"/>
          </rPr>
          <t xml:space="preserve">
revised tax rate downwards</t>
        </r>
      </text>
    </comment>
  </commentList>
</comments>
</file>

<file path=xl/sharedStrings.xml><?xml version="1.0" encoding="utf-8"?>
<sst xmlns="http://schemas.openxmlformats.org/spreadsheetml/2006/main" count="829" uniqueCount="147">
  <si>
    <t>Continuity Schedule</t>
  </si>
  <si>
    <t>Year:</t>
  </si>
  <si>
    <t>Q4 2001</t>
  </si>
  <si>
    <t>SIMPILS True-Up Adjustments    (neg = CR)</t>
  </si>
  <si>
    <t>Variance (neg. = payable)</t>
  </si>
  <si>
    <t>Interest Improvement (neg = payable)</t>
  </si>
  <si>
    <t>Total Variance</t>
  </si>
  <si>
    <t>Approved PILS Entitlement</t>
  </si>
  <si>
    <t>PILS Revenue</t>
  </si>
  <si>
    <t>Monthly</t>
  </si>
  <si>
    <t>Cumulative</t>
  </si>
  <si>
    <t>Approved Interest Rate</t>
  </si>
  <si>
    <t>October</t>
  </si>
  <si>
    <t>November</t>
  </si>
  <si>
    <t>December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</si>
  <si>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</si>
  <si>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</si>
  <si>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</si>
  <si>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</si>
  <si>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</si>
  <si>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</si>
  <si>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</si>
  <si>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</si>
  <si>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</si>
  <si>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</si>
  <si>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Greater Sudbury Hydro  Inc. - 1562 Deferred PILS </t>
  </si>
  <si>
    <t>Note:Greater Sudbury Hydro did not have any LCT included in approved PILS entitlement, therefore no adjustment to revenue required.</t>
  </si>
  <si>
    <t xml:space="preserve">Total </t>
  </si>
  <si>
    <t>Sign Convention: + for increase;  - for decrease</t>
  </si>
  <si>
    <t>Year start:</t>
  </si>
  <si>
    <t>Year end:</t>
  </si>
  <si>
    <t>Opening balance:</t>
  </si>
  <si>
    <t>=</t>
  </si>
  <si>
    <t>Board-approved PILs tax proxy from Decisions    (1)</t>
  </si>
  <si>
    <t>+/-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</si>
  <si>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</si>
  <si>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</si>
  <si>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</si>
  <si>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</si>
  <si>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</si>
  <si>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</si>
  <si>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</si>
  <si>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</si>
  <si>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1"/>
        <color theme="1"/>
        <rFont val="Calibri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</si>
  <si>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</si>
  <si>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</si>
  <si>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</si>
  <si>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</si>
  <si>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</si>
  <si>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</si>
  <si>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</si>
  <si>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</si>
  <si>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</si>
  <si>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</si>
  <si>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</si>
  <si>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</si>
  <si>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</si>
  <si>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</si>
  <si>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</si>
  <si>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</si>
  <si>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</si>
  <si>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</si>
  <si>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</si>
  <si>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</si>
  <si>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</si>
  <si>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</si>
  <si>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</si>
  <si>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</si>
  <si>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</si>
  <si>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</si>
  <si>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</si>
  <si>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</si>
  <si>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</si>
  <si>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</si>
  <si>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</si>
  <si>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</si>
  <si>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</si>
  <si>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</si>
  <si>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Entitled</t>
  </si>
  <si>
    <t>includes 2002 and 2001</t>
  </si>
  <si>
    <t>Summary PILs 1562 Balance</t>
  </si>
  <si>
    <t>+</t>
  </si>
  <si>
    <t>True-up Variance Adjustment  Q4, 2001     (2)</t>
  </si>
  <si>
    <t>True-up Variance Adjustment                    (3)</t>
  </si>
  <si>
    <t>LCT repeal</t>
  </si>
  <si>
    <t>EB-2011-</t>
  </si>
  <si>
    <t>Board Approved Proxy</t>
  </si>
  <si>
    <t>Case</t>
  </si>
  <si>
    <t>Decision</t>
  </si>
  <si>
    <t xml:space="preserve">Effective </t>
  </si>
  <si>
    <t>Implementation</t>
  </si>
  <si>
    <t xml:space="preserve">Included in Rates for Year </t>
  </si>
  <si>
    <t>Reference</t>
  </si>
  <si>
    <t>Date</t>
  </si>
  <si>
    <t xml:space="preserve">Date of </t>
  </si>
  <si>
    <t xml:space="preserve">Included </t>
  </si>
  <si>
    <t>Utility Name: Greater Sudbury</t>
  </si>
  <si>
    <t>Rates</t>
  </si>
  <si>
    <t xml:space="preserve">in </t>
  </si>
  <si>
    <t>2001 Proxy</t>
  </si>
  <si>
    <t>EB-2002-0066</t>
  </si>
  <si>
    <t>2002 Proxy</t>
  </si>
  <si>
    <t xml:space="preserve">2004 Proxy </t>
  </si>
  <si>
    <t>EB-2004-0081</t>
  </si>
  <si>
    <t>2005 Proxy</t>
  </si>
  <si>
    <t>EB-2005-0076</t>
  </si>
  <si>
    <t xml:space="preserve">Number </t>
  </si>
  <si>
    <t xml:space="preserve">Year  </t>
  </si>
  <si>
    <t>Amount</t>
  </si>
  <si>
    <t>APH</t>
  </si>
  <si>
    <t>of months</t>
  </si>
  <si>
    <t xml:space="preserve">of </t>
  </si>
  <si>
    <t>Included</t>
  </si>
  <si>
    <t>Proxy</t>
  </si>
  <si>
    <t>of proxy</t>
  </si>
  <si>
    <t>recovery</t>
  </si>
  <si>
    <t>of</t>
  </si>
  <si>
    <t>in Rates</t>
  </si>
  <si>
    <t>Collection</t>
  </si>
  <si>
    <t>Total to Account for:</t>
  </si>
  <si>
    <t>Amount shown as billed</t>
  </si>
  <si>
    <t>Difference</t>
  </si>
  <si>
    <t xml:space="preserve">NOTES: </t>
  </si>
  <si>
    <t xml:space="preserve">1)  Rate recovery is based on a montly rate derived for a 12-month period. </t>
  </si>
  <si>
    <t>2)  For APH purposes, the 2001 PILs proxy starts on October 1, 2001.</t>
  </si>
  <si>
    <t>3)  For APH purposes, the 2002 PILs proxy starts on January 1, 2002.</t>
  </si>
  <si>
    <t>Greater Sudbury Hydro Inc</t>
  </si>
  <si>
    <t>West Ni[issing Energy Services</t>
  </si>
  <si>
    <t>Utility Name: WNESL</t>
  </si>
  <si>
    <t>Utility Name: GSH Inc</t>
  </si>
  <si>
    <t>Note:WNESL   did not have any LCT included in approved PILS entitlement, therefore no adjustment to revenue required.</t>
  </si>
  <si>
    <t>Utility Name: West Nipissing Energy Services</t>
  </si>
  <si>
    <t xml:space="preserve">carrying charges balance of  </t>
  </si>
  <si>
    <t>Total 2006 Y/E</t>
  </si>
  <si>
    <t>Utility Name: West Nipissing</t>
  </si>
  <si>
    <t>EB-2011</t>
  </si>
  <si>
    <t>EB-201</t>
  </si>
  <si>
    <t>Utility Name: Greater Sudbury Hydro Inc</t>
  </si>
  <si>
    <t>Reporting period: 2001- 2012/04/30</t>
  </si>
  <si>
    <t xml:space="preserve">West Nipissing Energy Services Ltd. - 1562 Deferred PILS </t>
  </si>
  <si>
    <t>2003 no proxy</t>
  </si>
  <si>
    <t>2003 No proxy</t>
  </si>
  <si>
    <t>method 3</t>
  </si>
  <si>
    <t>Method 3</t>
  </si>
  <si>
    <t>interest</t>
  </si>
  <si>
    <t xml:space="preserve"> 2010/12/31</t>
  </si>
  <si>
    <t>amount to claim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</si>
</sst>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-* #,##0_-;\-* #,##0_-;_-* &quot;-&quot;??_-;_-@_-"/>
    <numFmt numFmtId="168" formatCode="[$-1009]mmmm\-dd\-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99FF99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 vertical="top"/>
      <protection locked="0"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0" fontId="45" fillId="0" borderId="0" xfId="0" applyFont="1" applyAlignment="1">
      <alignment/>
    </xf>
    <xf numFmtId="44" fontId="45" fillId="0" borderId="0" xfId="44" applyFont="1" applyAlignment="1">
      <alignment/>
    </xf>
    <xf numFmtId="44" fontId="0" fillId="0" borderId="0" xfId="44" applyFont="1" applyAlignment="1">
      <alignment/>
    </xf>
    <xf numFmtId="44" fontId="43" fillId="0" borderId="0" xfId="44" applyFont="1" applyAlignment="1">
      <alignment horizontal="center"/>
    </xf>
    <xf numFmtId="44" fontId="43" fillId="0" borderId="0" xfId="44" applyFont="1" applyAlignment="1">
      <alignment horizontal="center"/>
    </xf>
    <xf numFmtId="0" fontId="43" fillId="0" borderId="0" xfId="0" applyFont="1" applyAlignment="1">
      <alignment horizontal="center"/>
    </xf>
    <xf numFmtId="44" fontId="43" fillId="0" borderId="0" xfId="44" applyFont="1" applyAlignment="1">
      <alignment horizontal="center" wrapText="1"/>
    </xf>
    <xf numFmtId="10" fontId="43" fillId="0" borderId="0" xfId="58" applyNumberFormat="1" applyFont="1" applyAlignment="1">
      <alignment horizontal="center" wrapText="1"/>
    </xf>
    <xf numFmtId="44" fontId="0" fillId="33" borderId="0" xfId="44" applyFont="1" applyFill="1" applyAlignment="1">
      <alignment/>
    </xf>
    <xf numFmtId="10" fontId="0" fillId="33" borderId="0" xfId="58" applyNumberFormat="1" applyFont="1" applyFill="1" applyAlignment="1">
      <alignment/>
    </xf>
    <xf numFmtId="44" fontId="0" fillId="0" borderId="0" xfId="44" applyFont="1" applyFill="1" applyAlignment="1">
      <alignment/>
    </xf>
    <xf numFmtId="44" fontId="0" fillId="0" borderId="10" xfId="44" applyFont="1" applyFill="1" applyBorder="1" applyAlignment="1">
      <alignment/>
    </xf>
    <xf numFmtId="44" fontId="0" fillId="0" borderId="10" xfId="44" applyFont="1" applyBorder="1" applyAlignment="1">
      <alignment/>
    </xf>
    <xf numFmtId="10" fontId="0" fillId="0" borderId="10" xfId="58" applyNumberFormat="1" applyFont="1" applyBorder="1" applyAlignment="1">
      <alignment/>
    </xf>
    <xf numFmtId="0" fontId="43" fillId="0" borderId="0" xfId="0" applyFont="1" applyAlignment="1">
      <alignment/>
    </xf>
    <xf numFmtId="1" fontId="45" fillId="0" borderId="0" xfId="44" applyNumberFormat="1" applyFont="1" applyAlignment="1">
      <alignment horizontal="left"/>
    </xf>
    <xf numFmtId="44" fontId="0" fillId="0" borderId="0" xfId="44" applyFont="1" applyFill="1" applyBorder="1" applyAlignment="1">
      <alignment/>
    </xf>
    <xf numFmtId="10" fontId="0" fillId="0" borderId="0" xfId="58" applyNumberFormat="1" applyFont="1" applyFill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Border="1" applyAlignment="1">
      <alignment/>
    </xf>
    <xf numFmtId="44" fontId="43" fillId="0" borderId="0" xfId="44" applyFont="1" applyAlignment="1">
      <alignment horizontal="center" wrapText="1"/>
    </xf>
    <xf numFmtId="44" fontId="43" fillId="0" borderId="0" xfId="44" applyFont="1" applyAlignment="1">
      <alignment horizontal="center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10" xfId="0" applyNumberForma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0" fontId="4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horizontal="center" vertical="top"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7" fillId="35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7" borderId="0" xfId="0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/>
      <protection locked="0"/>
    </xf>
    <xf numFmtId="44" fontId="0" fillId="0" borderId="0" xfId="44" applyFont="1" applyAlignment="1">
      <alignment/>
    </xf>
    <xf numFmtId="44" fontId="0" fillId="0" borderId="12" xfId="44" applyFont="1" applyBorder="1" applyAlignment="1">
      <alignment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37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38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center" vertical="top"/>
      <protection locked="0"/>
    </xf>
    <xf numFmtId="3" fontId="0" fillId="37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38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37" borderId="0" xfId="0" applyFill="1" applyAlignment="1" applyProtection="1">
      <alignment vertical="top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3" fontId="0" fillId="38" borderId="13" xfId="0" applyNumberFormat="1" applyFill="1" applyBorder="1" applyAlignment="1" applyProtection="1">
      <alignment/>
      <protection/>
    </xf>
    <xf numFmtId="3" fontId="0" fillId="38" borderId="14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7" fillId="0" borderId="0" xfId="0" applyNumberFormat="1" applyFont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3" fontId="6" fillId="38" borderId="0" xfId="0" applyNumberFormat="1" applyFont="1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3" fontId="0" fillId="0" borderId="0" xfId="0" applyNumberFormat="1" applyBorder="1" applyAlignment="1" applyProtection="1">
      <alignment vertical="top"/>
      <protection locked="0"/>
    </xf>
    <xf numFmtId="3" fontId="4" fillId="0" borderId="14" xfId="0" applyNumberFormat="1" applyFont="1" applyBorder="1" applyAlignment="1" applyProtection="1">
      <alignment vertical="top"/>
      <protection locked="0"/>
    </xf>
    <xf numFmtId="44" fontId="0" fillId="0" borderId="0" xfId="44" applyFont="1" applyFill="1" applyAlignment="1">
      <alignment/>
    </xf>
    <xf numFmtId="44" fontId="0" fillId="0" borderId="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Border="1" applyAlignment="1" applyProtection="1">
      <alignment vertical="top"/>
      <protection locked="0"/>
    </xf>
    <xf numFmtId="3" fontId="4" fillId="38" borderId="0" xfId="0" applyNumberFormat="1" applyFont="1" applyFill="1" applyAlignment="1" applyProtection="1">
      <alignment/>
      <protection/>
    </xf>
    <xf numFmtId="3" fontId="4" fillId="37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7" fillId="37" borderId="0" xfId="0" applyNumberFormat="1" applyFont="1" applyFill="1" applyAlignment="1" applyProtection="1">
      <alignment/>
      <protection locked="0"/>
    </xf>
    <xf numFmtId="164" fontId="0" fillId="36" borderId="0" xfId="0" applyNumberFormat="1" applyFill="1" applyBorder="1" applyAlignment="1" applyProtection="1">
      <alignment horizontal="right" vertical="top"/>
      <protection locked="0"/>
    </xf>
    <xf numFmtId="44" fontId="0" fillId="0" borderId="0" xfId="44" applyFont="1" applyBorder="1" applyAlignment="1">
      <alignment/>
    </xf>
    <xf numFmtId="165" fontId="7" fillId="0" borderId="0" xfId="42" applyNumberFormat="1" applyFont="1" applyFill="1" applyAlignment="1">
      <alignment/>
    </xf>
    <xf numFmtId="3" fontId="46" fillId="37" borderId="0" xfId="0" applyNumberFormat="1" applyFont="1" applyFill="1" applyAlignment="1" applyProtection="1">
      <alignment/>
      <protection locked="0"/>
    </xf>
    <xf numFmtId="165" fontId="7" fillId="39" borderId="0" xfId="42" applyNumberFormat="1" applyFont="1" applyFill="1" applyAlignment="1">
      <alignment/>
    </xf>
    <xf numFmtId="165" fontId="7" fillId="40" borderId="0" xfId="42" applyNumberFormat="1" applyFont="1" applyFill="1" applyAlignment="1">
      <alignment/>
    </xf>
    <xf numFmtId="166" fontId="7" fillId="0" borderId="0" xfId="44" applyNumberFormat="1" applyFont="1" applyFill="1" applyAlignment="1">
      <alignment/>
    </xf>
    <xf numFmtId="166" fontId="7" fillId="0" borderId="10" xfId="44" applyNumberFormat="1" applyFont="1" applyFill="1" applyBorder="1" applyAlignment="1">
      <alignment/>
    </xf>
    <xf numFmtId="165" fontId="7" fillId="40" borderId="13" xfId="42" applyNumberFormat="1" applyFont="1" applyFill="1" applyBorder="1" applyAlignment="1">
      <alignment/>
    </xf>
    <xf numFmtId="10" fontId="43" fillId="0" borderId="0" xfId="58" applyNumberFormat="1" applyFont="1" applyFill="1" applyAlignment="1">
      <alignment horizontal="center" wrapText="1"/>
    </xf>
    <xf numFmtId="10" fontId="0" fillId="0" borderId="10" xfId="58" applyNumberFormat="1" applyFont="1" applyFill="1" applyBorder="1" applyAlignment="1">
      <alignment/>
    </xf>
    <xf numFmtId="10" fontId="11" fillId="0" borderId="0" xfId="58" applyNumberFormat="1" applyFont="1" applyFill="1" applyAlignment="1">
      <alignment/>
    </xf>
    <xf numFmtId="0" fontId="12" fillId="0" borderId="0" xfId="0" applyFont="1" applyFill="1" applyAlignment="1">
      <alignment/>
    </xf>
    <xf numFmtId="44" fontId="11" fillId="0" borderId="0" xfId="44" applyFont="1" applyFill="1" applyAlignment="1">
      <alignment/>
    </xf>
    <xf numFmtId="0" fontId="11" fillId="0" borderId="0" xfId="0" applyFont="1" applyFill="1" applyAlignment="1">
      <alignment/>
    </xf>
    <xf numFmtId="167" fontId="0" fillId="0" borderId="0" xfId="42" applyNumberFormat="1" applyFont="1" applyAlignment="1" applyProtection="1">
      <alignment vertical="top"/>
      <protection locked="0"/>
    </xf>
    <xf numFmtId="167" fontId="0" fillId="0" borderId="12" xfId="42" applyNumberFormat="1" applyFont="1" applyBorder="1" applyAlignment="1" applyProtection="1">
      <alignment vertical="top"/>
      <protection locked="0"/>
    </xf>
    <xf numFmtId="0" fontId="47" fillId="0" borderId="0" xfId="0" applyFont="1" applyAlignment="1">
      <alignment horizontal="center"/>
    </xf>
    <xf numFmtId="44" fontId="43" fillId="0" borderId="0" xfId="44" applyFont="1" applyAlignment="1">
      <alignment horizontal="center" wrapText="1"/>
    </xf>
    <xf numFmtId="44" fontId="43" fillId="0" borderId="0" xfId="44" applyFont="1" applyAlignment="1">
      <alignment horizontal="center"/>
    </xf>
    <xf numFmtId="0" fontId="0" fillId="35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Rates\Catherine\Memory%20stick%20sent%20to%20OEB%20Nov%204%202011\1562%20Documentation%20-%202012%20IRM%20Submission%20Appendices\GSH%20-%20PILS%20billed%2020020501%20-%2020060430%20%20-%20revised%2020110921%20n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Rates\Catherine\Memory%20stick%20sent%20to%20OEB%20Nov%204%202011\1562%20Documentation%20-%202012%20IRM%20Submission%20Appendices\West%20Nipissing%20-%20Summary%20of%20PILs%20bil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Rates\1562%20PILS%20correspondence\Greater%20Sudbury_Summary%20PILs%201562%20Balance_October%2014%202011%20-%20from%20Duncan%20Skinner%20-%20updated%202005%20amou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1231 10 &amp; 30"/>
      <sheetName val="20031231 10&amp; 30"/>
      <sheetName val="20041231 10 &amp; 30"/>
      <sheetName val="20051231 10 &amp; 15 &amp; 30"/>
      <sheetName val="20060430 10 &amp; 15 &amp; 30"/>
      <sheetName val="summary by year"/>
    </sheetNames>
    <sheetDataSet>
      <sheetData sheetId="5">
        <row r="23">
          <cell r="F23">
            <v>1609303.1170377496</v>
          </cell>
        </row>
        <row r="42">
          <cell r="F42">
            <v>2127604.56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02"/>
      <sheetName val="2003"/>
      <sheetName val="2004 to 20040401"/>
      <sheetName val="2004 from 20040401"/>
      <sheetName val="2004 rates unbilled"/>
      <sheetName val="2004 rates in 2005"/>
      <sheetName val="2005 rates in 2005"/>
      <sheetName val="2005 rates in 2006"/>
      <sheetName val="2005 rates 060101-060430"/>
    </sheetNames>
    <sheetDataSet>
      <sheetData sheetId="0">
        <row r="23">
          <cell r="F23">
            <v>2147.922173913044</v>
          </cell>
        </row>
        <row r="26">
          <cell r="F26">
            <v>1164.7061448455556</v>
          </cell>
        </row>
        <row r="28">
          <cell r="F28">
            <v>1767.5470661966665</v>
          </cell>
        </row>
        <row r="29">
          <cell r="F29">
            <v>786.6517114444445</v>
          </cell>
        </row>
        <row r="30">
          <cell r="F30">
            <v>1009.7233237499998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ard Decisions"/>
      <sheetName val="Board Approved Proxy"/>
      <sheetName val="PILs 1562 Calculation"/>
    </sheetNames>
    <sheetDataSet>
      <sheetData sheetId="0">
        <row r="8">
          <cell r="F8">
            <v>531380</v>
          </cell>
        </row>
        <row r="10">
          <cell r="F10">
            <v>1566921</v>
          </cell>
        </row>
        <row r="17">
          <cell r="F17">
            <v>1962012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zoomScalePageLayoutView="0" workbookViewId="0" topLeftCell="A63">
      <selection activeCell="D76" sqref="D76"/>
    </sheetView>
  </sheetViews>
  <sheetFormatPr defaultColWidth="9.140625" defaultRowHeight="15"/>
  <cols>
    <col min="1" max="1" width="14.421875" style="0" customWidth="1"/>
    <col min="2" max="2" width="14.28125" style="0" bestFit="1" customWidth="1"/>
    <col min="3" max="3" width="14.28125" style="57" bestFit="1" customWidth="1"/>
    <col min="4" max="5" width="15.7109375" style="0" customWidth="1"/>
    <col min="6" max="6" width="14.28125" style="0" bestFit="1" customWidth="1"/>
    <col min="7" max="7" width="2.421875" style="0" customWidth="1"/>
    <col min="8" max="8" width="12.421875" style="19" bestFit="1" customWidth="1"/>
    <col min="9" max="9" width="11.57421875" style="0" bestFit="1" customWidth="1"/>
    <col min="10" max="10" width="14.28125" style="0" bestFit="1" customWidth="1"/>
    <col min="11" max="11" width="3.140625" style="0" customWidth="1"/>
    <col min="12" max="12" width="15.28125" style="0" bestFit="1" customWidth="1"/>
  </cols>
  <sheetData>
    <row r="1" spans="1:12" ht="28.5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8.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ht="15"/>
    <row r="4" spans="1:12" ht="18.75">
      <c r="A4" s="2" t="s">
        <v>1</v>
      </c>
      <c r="B4" s="3" t="s">
        <v>2</v>
      </c>
      <c r="C4" s="4"/>
      <c r="D4" s="4"/>
      <c r="E4" s="4"/>
      <c r="F4" s="4"/>
      <c r="G4" s="4"/>
      <c r="I4" s="4"/>
      <c r="J4" s="4"/>
      <c r="K4" s="4"/>
      <c r="L4" s="4"/>
    </row>
    <row r="5" spans="2:13" ht="15">
      <c r="B5" s="5"/>
      <c r="C5" s="26"/>
      <c r="D5" s="120" t="s">
        <v>3</v>
      </c>
      <c r="E5" s="121" t="s">
        <v>4</v>
      </c>
      <c r="F5" s="121"/>
      <c r="G5" s="5"/>
      <c r="H5" s="121" t="s">
        <v>5</v>
      </c>
      <c r="I5" s="121"/>
      <c r="J5" s="121"/>
      <c r="K5" s="5"/>
      <c r="L5" s="120" t="s">
        <v>6</v>
      </c>
      <c r="M5" s="7"/>
    </row>
    <row r="6" spans="2:13" ht="60">
      <c r="B6" s="8" t="s">
        <v>7</v>
      </c>
      <c r="C6" s="25" t="s">
        <v>8</v>
      </c>
      <c r="D6" s="120"/>
      <c r="E6" s="5" t="s">
        <v>9</v>
      </c>
      <c r="F6" s="5" t="s">
        <v>10</v>
      </c>
      <c r="G6" s="5"/>
      <c r="H6" s="111" t="s">
        <v>11</v>
      </c>
      <c r="I6" s="5" t="s">
        <v>9</v>
      </c>
      <c r="J6" s="5" t="s">
        <v>10</v>
      </c>
      <c r="K6" s="5"/>
      <c r="L6" s="120"/>
      <c r="M6" s="7"/>
    </row>
    <row r="7" spans="1:12" ht="15">
      <c r="A7" t="s">
        <v>12</v>
      </c>
      <c r="B7" s="10">
        <f>'GSH Board Approved Proxy'!H36/3</f>
        <v>177126.66666666666</v>
      </c>
      <c r="C7" s="12">
        <v>0</v>
      </c>
      <c r="D7" s="4"/>
      <c r="E7" s="4">
        <f>B7-C7+D7</f>
        <v>177126.66666666666</v>
      </c>
      <c r="F7" s="4">
        <f>E7</f>
        <v>177126.66666666666</v>
      </c>
      <c r="G7" s="4"/>
      <c r="H7" s="19">
        <v>0.0725</v>
      </c>
      <c r="I7" s="4">
        <v>0</v>
      </c>
      <c r="J7" s="4">
        <f>I7</f>
        <v>0</v>
      </c>
      <c r="K7" s="4"/>
      <c r="L7" s="4">
        <f>F7+J7</f>
        <v>177126.66666666666</v>
      </c>
    </row>
    <row r="8" spans="1:12" ht="15">
      <c r="A8" t="s">
        <v>13</v>
      </c>
      <c r="B8" s="12">
        <f>B7</f>
        <v>177126.66666666666</v>
      </c>
      <c r="C8" s="12">
        <v>0</v>
      </c>
      <c r="D8" s="4"/>
      <c r="E8" s="4">
        <f>B8-C8+D8</f>
        <v>177126.66666666666</v>
      </c>
      <c r="F8" s="4">
        <f>F7+E8</f>
        <v>354253.3333333333</v>
      </c>
      <c r="G8" s="4"/>
      <c r="H8" s="19">
        <f>H7</f>
        <v>0.0725</v>
      </c>
      <c r="I8" s="4">
        <f>F7*H8/12</f>
        <v>1070.1402777777778</v>
      </c>
      <c r="J8" s="4">
        <f>I8+J7</f>
        <v>1070.1402777777778</v>
      </c>
      <c r="K8" s="4"/>
      <c r="L8" s="4">
        <f>F8+J8</f>
        <v>355323.4736111111</v>
      </c>
    </row>
    <row r="9" spans="1:12" ht="15">
      <c r="A9" t="s">
        <v>14</v>
      </c>
      <c r="B9" s="13">
        <f>B8</f>
        <v>177126.66666666666</v>
      </c>
      <c r="C9" s="13">
        <v>0</v>
      </c>
      <c r="D9" s="14"/>
      <c r="E9" s="14">
        <f>B9-C9+D9</f>
        <v>177126.66666666666</v>
      </c>
      <c r="F9" s="14">
        <f>F8+E9</f>
        <v>531380</v>
      </c>
      <c r="G9" s="14"/>
      <c r="H9" s="112">
        <f>H8</f>
        <v>0.0725</v>
      </c>
      <c r="I9" s="14">
        <f>F8*H9/12</f>
        <v>2140.2805555555556</v>
      </c>
      <c r="J9" s="14">
        <f>I9+J8</f>
        <v>3210.4208333333336</v>
      </c>
      <c r="K9" s="14"/>
      <c r="L9" s="14">
        <f>F9+J9</f>
        <v>534590.4208333333</v>
      </c>
    </row>
    <row r="10" spans="1:12" ht="15">
      <c r="A10" s="16" t="s">
        <v>15</v>
      </c>
      <c r="B10" s="4">
        <f>SUM(B7:B9)</f>
        <v>531380</v>
      </c>
      <c r="C10" s="4">
        <f>SUM(C7:C9)</f>
        <v>0</v>
      </c>
      <c r="D10" s="4">
        <f>SUM(D7:D9)</f>
        <v>0</v>
      </c>
      <c r="E10" s="4">
        <f>SUM(E7:E9)</f>
        <v>531380</v>
      </c>
      <c r="F10" s="4"/>
      <c r="G10" s="4"/>
      <c r="I10" s="4">
        <f>SUM(I7:I9)</f>
        <v>3210.4208333333336</v>
      </c>
      <c r="J10" s="4"/>
      <c r="K10" s="4"/>
      <c r="L10" s="4"/>
    </row>
    <row r="11" spans="2:12" ht="15">
      <c r="B11" s="4"/>
      <c r="C11" s="4"/>
      <c r="D11" s="4"/>
      <c r="E11" s="4"/>
      <c r="F11" s="4"/>
      <c r="G11" s="4"/>
      <c r="I11" s="4"/>
      <c r="J11" s="4"/>
      <c r="K11" s="4"/>
      <c r="L11" s="4"/>
    </row>
    <row r="12" spans="2:12" ht="15">
      <c r="B12" s="4"/>
      <c r="C12" s="4"/>
      <c r="D12" s="4"/>
      <c r="E12" s="4"/>
      <c r="F12" s="4"/>
      <c r="G12" s="4"/>
      <c r="I12" s="4"/>
      <c r="J12" s="4"/>
      <c r="K12" s="4"/>
      <c r="L12" s="4"/>
    </row>
    <row r="13" spans="1:12" ht="18.75">
      <c r="A13" s="2" t="s">
        <v>1</v>
      </c>
      <c r="B13" s="17">
        <v>2002</v>
      </c>
      <c r="C13" s="4"/>
      <c r="D13" s="4"/>
      <c r="E13" s="4"/>
      <c r="F13" s="4"/>
      <c r="G13" s="4"/>
      <c r="I13" s="4"/>
      <c r="J13" s="4"/>
      <c r="K13" s="4"/>
      <c r="L13" s="4"/>
    </row>
    <row r="14" spans="2:12" ht="15">
      <c r="B14" s="5"/>
      <c r="C14" s="26"/>
      <c r="D14" s="120" t="str">
        <f>$D$5</f>
        <v>SIMPILS True-Up Adjustments    (neg = CR)</v>
      </c>
      <c r="E14" s="121" t="s">
        <v>4</v>
      </c>
      <c r="F14" s="121"/>
      <c r="G14" s="5"/>
      <c r="H14" s="121" t="s">
        <v>5</v>
      </c>
      <c r="I14" s="121"/>
      <c r="J14" s="121"/>
      <c r="K14" s="5"/>
      <c r="L14" s="120" t="s">
        <v>6</v>
      </c>
    </row>
    <row r="15" spans="2:12" ht="60">
      <c r="B15" s="8" t="s">
        <v>7</v>
      </c>
      <c r="C15" s="25" t="s">
        <v>8</v>
      </c>
      <c r="D15" s="120"/>
      <c r="E15" s="5" t="s">
        <v>9</v>
      </c>
      <c r="F15" s="5" t="s">
        <v>10</v>
      </c>
      <c r="G15" s="5"/>
      <c r="H15" s="111" t="s">
        <v>11</v>
      </c>
      <c r="I15" s="5" t="s">
        <v>9</v>
      </c>
      <c r="J15" s="5" t="s">
        <v>10</v>
      </c>
      <c r="K15" s="5"/>
      <c r="L15" s="120"/>
    </row>
    <row r="16" spans="1:12" ht="15">
      <c r="A16" t="s">
        <v>16</v>
      </c>
      <c r="B16" s="10">
        <f>'GSH Board Approved Proxy'!I36/12</f>
        <v>130576.75</v>
      </c>
      <c r="C16" s="12">
        <v>0</v>
      </c>
      <c r="D16" s="4"/>
      <c r="E16" s="108">
        <f aca="true" t="shared" si="0" ref="E16:E27">B16-C16+D16</f>
        <v>130576.75</v>
      </c>
      <c r="F16" s="108">
        <f>F9+E16</f>
        <v>661956.75</v>
      </c>
      <c r="G16" s="4"/>
      <c r="H16" s="19">
        <f>H9</f>
        <v>0.0725</v>
      </c>
      <c r="I16" s="4">
        <f>H16*F9/12</f>
        <v>3210.420833333333</v>
      </c>
      <c r="J16" s="4">
        <f>J9+I16</f>
        <v>6420.841666666667</v>
      </c>
      <c r="K16" s="4"/>
      <c r="L16" s="4">
        <f aca="true" t="shared" si="1" ref="L16:L27">F16+J16</f>
        <v>668377.5916666667</v>
      </c>
    </row>
    <row r="17" spans="1:12" ht="15">
      <c r="A17" t="s">
        <v>17</v>
      </c>
      <c r="B17" s="12">
        <f>B16</f>
        <v>130576.75</v>
      </c>
      <c r="C17" s="12">
        <v>0</v>
      </c>
      <c r="D17" s="4"/>
      <c r="E17" s="108">
        <f t="shared" si="0"/>
        <v>130576.75</v>
      </c>
      <c r="F17" s="108">
        <f>F16+E17</f>
        <v>792533.5</v>
      </c>
      <c r="G17" s="4"/>
      <c r="H17" s="19">
        <f>H16</f>
        <v>0.0725</v>
      </c>
      <c r="I17" s="4">
        <f>H17*F16/12</f>
        <v>3999.32203125</v>
      </c>
      <c r="J17" s="4">
        <f>I17+J16</f>
        <v>10420.163697916667</v>
      </c>
      <c r="K17" s="4"/>
      <c r="L17" s="4">
        <f t="shared" si="1"/>
        <v>802953.6636979167</v>
      </c>
    </row>
    <row r="18" spans="1:12" ht="15">
      <c r="A18" t="s">
        <v>18</v>
      </c>
      <c r="B18" s="12">
        <f>B17</f>
        <v>130576.75</v>
      </c>
      <c r="C18" s="92">
        <v>0</v>
      </c>
      <c r="D18" s="4"/>
      <c r="E18" s="108">
        <f t="shared" si="0"/>
        <v>130576.75</v>
      </c>
      <c r="F18" s="108">
        <f aca="true" t="shared" si="2" ref="F18:F27">F17+E18</f>
        <v>923110.25</v>
      </c>
      <c r="G18" s="4"/>
      <c r="H18" s="19">
        <f aca="true" t="shared" si="3" ref="H18:H27">H17</f>
        <v>0.0725</v>
      </c>
      <c r="I18" s="4">
        <f aca="true" t="shared" si="4" ref="I18:I27">H18*F17/12</f>
        <v>4788.223229166667</v>
      </c>
      <c r="J18" s="4">
        <f aca="true" t="shared" si="5" ref="J18:J27">I18+J17</f>
        <v>15208.386927083335</v>
      </c>
      <c r="K18" s="4"/>
      <c r="L18" s="4">
        <f t="shared" si="1"/>
        <v>938318.6369270834</v>
      </c>
    </row>
    <row r="19" spans="1:12" ht="15">
      <c r="A19" t="s">
        <v>19</v>
      </c>
      <c r="B19" s="12">
        <f aca="true" t="shared" si="6" ref="B19:B27">B18</f>
        <v>130576.75</v>
      </c>
      <c r="C19" s="92">
        <v>0</v>
      </c>
      <c r="D19" s="4"/>
      <c r="E19" s="108">
        <f t="shared" si="0"/>
        <v>130576.75</v>
      </c>
      <c r="F19" s="108">
        <f t="shared" si="2"/>
        <v>1053687</v>
      </c>
      <c r="G19" s="4"/>
      <c r="H19" s="19">
        <f t="shared" si="3"/>
        <v>0.0725</v>
      </c>
      <c r="I19" s="4">
        <f>H19*F18/12</f>
        <v>5577.124427083333</v>
      </c>
      <c r="J19" s="4">
        <f>I19+J18</f>
        <v>20785.51135416667</v>
      </c>
      <c r="K19" s="4"/>
      <c r="L19" s="4">
        <f t="shared" si="1"/>
        <v>1074472.5113541668</v>
      </c>
    </row>
    <row r="20" spans="1:12" ht="15">
      <c r="A20" t="s">
        <v>20</v>
      </c>
      <c r="B20" s="12">
        <f t="shared" si="6"/>
        <v>130576.75</v>
      </c>
      <c r="C20" s="92">
        <f>4083469.67/23</f>
        <v>177542.1595652174</v>
      </c>
      <c r="D20" s="4"/>
      <c r="E20" s="108">
        <f t="shared" si="0"/>
        <v>-46965.409565217386</v>
      </c>
      <c r="F20" s="108">
        <f t="shared" si="2"/>
        <v>1006721.5904347827</v>
      </c>
      <c r="G20" s="4"/>
      <c r="H20" s="19">
        <f t="shared" si="3"/>
        <v>0.0725</v>
      </c>
      <c r="I20" s="4">
        <f t="shared" si="4"/>
        <v>6366.025624999999</v>
      </c>
      <c r="J20" s="4">
        <f t="shared" si="5"/>
        <v>27151.536979166667</v>
      </c>
      <c r="K20" s="4"/>
      <c r="L20" s="4">
        <f t="shared" si="1"/>
        <v>1033873.1274139493</v>
      </c>
    </row>
    <row r="21" spans="1:12" ht="15">
      <c r="A21" t="s">
        <v>21</v>
      </c>
      <c r="B21" s="12">
        <f t="shared" si="6"/>
        <v>130576.75</v>
      </c>
      <c r="C21" s="92">
        <f aca="true" t="shared" si="7" ref="C21:C27">4083469.67/23</f>
        <v>177542.1595652174</v>
      </c>
      <c r="D21" s="108">
        <v>-15694</v>
      </c>
      <c r="E21" s="108">
        <f t="shared" si="0"/>
        <v>-62659.409565217386</v>
      </c>
      <c r="F21" s="108">
        <f t="shared" si="2"/>
        <v>944062.1808695653</v>
      </c>
      <c r="G21" s="4"/>
      <c r="H21" s="19">
        <f t="shared" si="3"/>
        <v>0.0725</v>
      </c>
      <c r="I21" s="4">
        <f t="shared" si="4"/>
        <v>6082.276275543478</v>
      </c>
      <c r="J21" s="4">
        <f t="shared" si="5"/>
        <v>33233.81325471014</v>
      </c>
      <c r="K21" s="4"/>
      <c r="L21" s="4">
        <f t="shared" si="1"/>
        <v>977295.9941242755</v>
      </c>
    </row>
    <row r="22" spans="1:12" ht="15">
      <c r="A22" t="s">
        <v>22</v>
      </c>
      <c r="B22" s="12">
        <f t="shared" si="6"/>
        <v>130576.75</v>
      </c>
      <c r="C22" s="92">
        <f t="shared" si="7"/>
        <v>177542.1595652174</v>
      </c>
      <c r="D22" s="12">
        <v>0</v>
      </c>
      <c r="E22" s="108">
        <f t="shared" si="0"/>
        <v>-46965.409565217386</v>
      </c>
      <c r="F22" s="108">
        <f t="shared" si="2"/>
        <v>897096.771304348</v>
      </c>
      <c r="G22" s="4"/>
      <c r="H22" s="19">
        <f t="shared" si="3"/>
        <v>0.0725</v>
      </c>
      <c r="I22" s="4">
        <f t="shared" si="4"/>
        <v>5703.70900942029</v>
      </c>
      <c r="J22" s="4">
        <f t="shared" si="5"/>
        <v>38937.52226413043</v>
      </c>
      <c r="K22" s="4"/>
      <c r="L22" s="4">
        <f t="shared" si="1"/>
        <v>936034.2935684784</v>
      </c>
    </row>
    <row r="23" spans="1:12" ht="15">
      <c r="A23" t="s">
        <v>23</v>
      </c>
      <c r="B23" s="12">
        <f t="shared" si="6"/>
        <v>130576.75</v>
      </c>
      <c r="C23" s="92">
        <f t="shared" si="7"/>
        <v>177542.1595652174</v>
      </c>
      <c r="D23" s="4"/>
      <c r="E23" s="108">
        <f t="shared" si="0"/>
        <v>-46965.409565217386</v>
      </c>
      <c r="F23" s="108">
        <f t="shared" si="2"/>
        <v>850131.3617391307</v>
      </c>
      <c r="G23" s="4"/>
      <c r="H23" s="19">
        <f t="shared" si="3"/>
        <v>0.0725</v>
      </c>
      <c r="I23" s="4">
        <f t="shared" si="4"/>
        <v>5419.959659963769</v>
      </c>
      <c r="J23" s="4">
        <f t="shared" si="5"/>
        <v>44357.481924094194</v>
      </c>
      <c r="K23" s="4"/>
      <c r="L23" s="4">
        <f t="shared" si="1"/>
        <v>894488.8436632248</v>
      </c>
    </row>
    <row r="24" spans="1:12" ht="15">
      <c r="A24" t="s">
        <v>24</v>
      </c>
      <c r="B24" s="12">
        <f t="shared" si="6"/>
        <v>130576.75</v>
      </c>
      <c r="C24" s="92">
        <f t="shared" si="7"/>
        <v>177542.1595652174</v>
      </c>
      <c r="D24" s="4"/>
      <c r="E24" s="108">
        <f t="shared" si="0"/>
        <v>-46965.409565217386</v>
      </c>
      <c r="F24" s="108">
        <f t="shared" si="2"/>
        <v>803165.9521739134</v>
      </c>
      <c r="G24" s="4"/>
      <c r="H24" s="19">
        <f t="shared" si="3"/>
        <v>0.0725</v>
      </c>
      <c r="I24" s="4">
        <f t="shared" si="4"/>
        <v>5136.210310507247</v>
      </c>
      <c r="J24" s="4">
        <f t="shared" si="5"/>
        <v>49493.69223460144</v>
      </c>
      <c r="K24" s="4"/>
      <c r="L24" s="4">
        <f t="shared" si="1"/>
        <v>852659.6444085148</v>
      </c>
    </row>
    <row r="25" spans="1:12" ht="15">
      <c r="A25" t="s">
        <v>12</v>
      </c>
      <c r="B25" s="12">
        <f t="shared" si="6"/>
        <v>130576.75</v>
      </c>
      <c r="C25" s="92">
        <f t="shared" si="7"/>
        <v>177542.1595652174</v>
      </c>
      <c r="D25" s="4"/>
      <c r="E25" s="108">
        <f t="shared" si="0"/>
        <v>-46965.409565217386</v>
      </c>
      <c r="F25" s="108">
        <f t="shared" si="2"/>
        <v>756200.542608696</v>
      </c>
      <c r="G25" s="4"/>
      <c r="H25" s="19">
        <f t="shared" si="3"/>
        <v>0.0725</v>
      </c>
      <c r="I25" s="4">
        <f t="shared" si="4"/>
        <v>4852.460961050726</v>
      </c>
      <c r="J25" s="4">
        <f t="shared" si="5"/>
        <v>54346.153195652165</v>
      </c>
      <c r="K25" s="4"/>
      <c r="L25" s="4">
        <f t="shared" si="1"/>
        <v>810546.6958043482</v>
      </c>
    </row>
    <row r="26" spans="1:12" ht="15">
      <c r="A26" t="s">
        <v>13</v>
      </c>
      <c r="B26" s="12">
        <f t="shared" si="6"/>
        <v>130576.75</v>
      </c>
      <c r="C26" s="92">
        <f t="shared" si="7"/>
        <v>177542.1595652174</v>
      </c>
      <c r="D26" s="4"/>
      <c r="E26" s="108">
        <f t="shared" si="0"/>
        <v>-46965.409565217386</v>
      </c>
      <c r="F26" s="108">
        <f t="shared" si="2"/>
        <v>709235.1330434787</v>
      </c>
      <c r="G26" s="4"/>
      <c r="H26" s="19">
        <f t="shared" si="3"/>
        <v>0.0725</v>
      </c>
      <c r="I26" s="4">
        <f t="shared" si="4"/>
        <v>4568.711611594205</v>
      </c>
      <c r="J26" s="4">
        <f t="shared" si="5"/>
        <v>58914.86480724637</v>
      </c>
      <c r="K26" s="4"/>
      <c r="L26" s="4">
        <f t="shared" si="1"/>
        <v>768149.9978507251</v>
      </c>
    </row>
    <row r="27" spans="1:12" ht="15">
      <c r="A27" t="s">
        <v>14</v>
      </c>
      <c r="B27" s="13">
        <f t="shared" si="6"/>
        <v>130576.75</v>
      </c>
      <c r="C27" s="93">
        <f t="shared" si="7"/>
        <v>177542.1595652174</v>
      </c>
      <c r="D27" s="14"/>
      <c r="E27" s="109">
        <f t="shared" si="0"/>
        <v>-46965.409565217386</v>
      </c>
      <c r="F27" s="109">
        <f t="shared" si="2"/>
        <v>662269.7234782614</v>
      </c>
      <c r="G27" s="14"/>
      <c r="H27" s="112">
        <f t="shared" si="3"/>
        <v>0.0725</v>
      </c>
      <c r="I27" s="14">
        <f t="shared" si="4"/>
        <v>4284.962262137684</v>
      </c>
      <c r="J27" s="14">
        <f t="shared" si="5"/>
        <v>63199.82706938405</v>
      </c>
      <c r="K27" s="14"/>
      <c r="L27" s="14">
        <f t="shared" si="1"/>
        <v>725469.5505476454</v>
      </c>
    </row>
    <row r="28" spans="1:12" ht="15">
      <c r="A28" s="16" t="s">
        <v>15</v>
      </c>
      <c r="B28" s="4">
        <f>SUM(B16:B27)</f>
        <v>1566921</v>
      </c>
      <c r="C28" s="4">
        <f>SUM(C16:C27)</f>
        <v>1420337.2765217389</v>
      </c>
      <c r="D28" s="4">
        <f>SUM(D16:D27)</f>
        <v>-15694</v>
      </c>
      <c r="E28" s="4">
        <f>SUM(E16:E27)</f>
        <v>130889.72347826092</v>
      </c>
      <c r="F28" s="4"/>
      <c r="G28" s="4"/>
      <c r="I28" s="4">
        <f>SUM(I16:I27)</f>
        <v>59989.40623605073</v>
      </c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I29" s="4"/>
      <c r="J29" s="4"/>
      <c r="K29" s="4"/>
      <c r="L29" s="4"/>
    </row>
    <row r="30" spans="2:12" ht="15">
      <c r="B30" s="4"/>
      <c r="C30" s="4"/>
      <c r="D30" s="4"/>
      <c r="E30" s="4"/>
      <c r="F30" s="4"/>
      <c r="G30" s="4"/>
      <c r="I30" s="4"/>
      <c r="J30" s="4"/>
      <c r="K30" s="4"/>
      <c r="L30" s="4"/>
    </row>
    <row r="31" spans="1:12" ht="18.75">
      <c r="A31" s="2" t="s">
        <v>1</v>
      </c>
      <c r="B31" s="17">
        <v>2003</v>
      </c>
      <c r="C31" s="4"/>
      <c r="D31" s="4"/>
      <c r="E31" s="4"/>
      <c r="F31" s="4"/>
      <c r="G31" s="4"/>
      <c r="I31" s="4"/>
      <c r="J31" s="4"/>
      <c r="K31" s="4"/>
      <c r="L31" s="4"/>
    </row>
    <row r="32" spans="2:12" ht="15">
      <c r="B32" s="5"/>
      <c r="C32" s="26"/>
      <c r="D32" s="120" t="str">
        <f>$D$5</f>
        <v>SIMPILS True-Up Adjustments    (neg = CR)</v>
      </c>
      <c r="E32" s="121" t="s">
        <v>4</v>
      </c>
      <c r="F32" s="121"/>
      <c r="G32" s="5"/>
      <c r="H32" s="121" t="s">
        <v>5</v>
      </c>
      <c r="I32" s="121"/>
      <c r="J32" s="121"/>
      <c r="K32" s="5"/>
      <c r="L32" s="120" t="s">
        <v>6</v>
      </c>
    </row>
    <row r="33" spans="2:12" ht="60">
      <c r="B33" s="8" t="s">
        <v>7</v>
      </c>
      <c r="C33" s="25" t="s">
        <v>8</v>
      </c>
      <c r="D33" s="120"/>
      <c r="E33" s="5" t="s">
        <v>9</v>
      </c>
      <c r="F33" s="5" t="s">
        <v>10</v>
      </c>
      <c r="G33" s="5"/>
      <c r="H33" s="111" t="s">
        <v>11</v>
      </c>
      <c r="I33" s="5" t="s">
        <v>9</v>
      </c>
      <c r="J33" s="5" t="s">
        <v>10</v>
      </c>
      <c r="K33" s="5"/>
      <c r="L33" s="120"/>
    </row>
    <row r="34" spans="1:12" ht="15">
      <c r="A34" t="s">
        <v>16</v>
      </c>
      <c r="B34" s="10">
        <f>'GSH Board Approved Proxy'!J36/12</f>
        <v>174858.41666666666</v>
      </c>
      <c r="C34" s="92">
        <f>4083469.67/23</f>
        <v>177542.1595652174</v>
      </c>
      <c r="D34" s="4"/>
      <c r="E34" s="108">
        <f aca="true" t="shared" si="8" ref="E34:E45">B34-C34+D34</f>
        <v>-2683.7428985507286</v>
      </c>
      <c r="F34" s="108">
        <f>F27+E34</f>
        <v>659585.9805797107</v>
      </c>
      <c r="G34" s="4"/>
      <c r="H34" s="19">
        <f>H27</f>
        <v>0.0725</v>
      </c>
      <c r="I34" s="4">
        <f>H34*F27/12</f>
        <v>4001.212912681162</v>
      </c>
      <c r="J34" s="4">
        <f>J27+I34</f>
        <v>67201.03998206521</v>
      </c>
      <c r="K34" s="4"/>
      <c r="L34" s="4">
        <f aca="true" t="shared" si="9" ref="L34:L45">F34+J34</f>
        <v>726787.0205617759</v>
      </c>
    </row>
    <row r="35" spans="1:12" ht="15">
      <c r="A35" t="s">
        <v>17</v>
      </c>
      <c r="B35" s="12">
        <f>B34</f>
        <v>174858.41666666666</v>
      </c>
      <c r="C35" s="92">
        <f aca="true" t="shared" si="10" ref="C35:C45">4083469.67/23</f>
        <v>177542.1595652174</v>
      </c>
      <c r="D35" s="4"/>
      <c r="E35" s="108">
        <f t="shared" si="8"/>
        <v>-2683.7428985507286</v>
      </c>
      <c r="F35" s="108">
        <f>F34+E35</f>
        <v>656902.23768116</v>
      </c>
      <c r="G35" s="4"/>
      <c r="H35" s="19">
        <f>H34</f>
        <v>0.0725</v>
      </c>
      <c r="I35" s="4">
        <f>H35*F34/12</f>
        <v>3984.998632669085</v>
      </c>
      <c r="J35" s="4">
        <f>I35+J34</f>
        <v>71186.0386147343</v>
      </c>
      <c r="K35" s="4"/>
      <c r="L35" s="4">
        <f t="shared" si="9"/>
        <v>728088.2762958943</v>
      </c>
    </row>
    <row r="36" spans="1:12" ht="15">
      <c r="A36" t="s">
        <v>18</v>
      </c>
      <c r="B36" s="12">
        <f aca="true" t="shared" si="11" ref="B36:B45">B35</f>
        <v>174858.41666666666</v>
      </c>
      <c r="C36" s="92">
        <f t="shared" si="10"/>
        <v>177542.1595652174</v>
      </c>
      <c r="D36" s="4"/>
      <c r="E36" s="108">
        <f t="shared" si="8"/>
        <v>-2683.7428985507286</v>
      </c>
      <c r="F36" s="108">
        <f aca="true" t="shared" si="12" ref="F36:F45">F35+E36</f>
        <v>654218.4947826093</v>
      </c>
      <c r="G36" s="4"/>
      <c r="H36" s="19">
        <f aca="true" t="shared" si="13" ref="H36:H45">H35</f>
        <v>0.0725</v>
      </c>
      <c r="I36" s="4">
        <f>H36*F35/12</f>
        <v>3968.784352657008</v>
      </c>
      <c r="J36" s="4">
        <f>I36+J35</f>
        <v>75154.8229673913</v>
      </c>
      <c r="K36" s="4"/>
      <c r="L36" s="4">
        <f t="shared" si="9"/>
        <v>729373.3177500006</v>
      </c>
    </row>
    <row r="37" spans="1:12" ht="15">
      <c r="A37" t="s">
        <v>19</v>
      </c>
      <c r="B37" s="12">
        <f t="shared" si="11"/>
        <v>174858.41666666666</v>
      </c>
      <c r="C37" s="92">
        <f t="shared" si="10"/>
        <v>177542.1595652174</v>
      </c>
      <c r="D37" s="4"/>
      <c r="E37" s="108">
        <f t="shared" si="8"/>
        <v>-2683.7428985507286</v>
      </c>
      <c r="F37" s="108">
        <f t="shared" si="12"/>
        <v>651534.7518840586</v>
      </c>
      <c r="G37" s="4"/>
      <c r="H37" s="19">
        <f t="shared" si="13"/>
        <v>0.0725</v>
      </c>
      <c r="I37" s="4">
        <f>H37*F36/12</f>
        <v>3952.570072644931</v>
      </c>
      <c r="J37" s="4">
        <f>I37+J36</f>
        <v>79107.39304003623</v>
      </c>
      <c r="K37" s="4"/>
      <c r="L37" s="4">
        <f t="shared" si="9"/>
        <v>730642.1449240948</v>
      </c>
    </row>
    <row r="38" spans="1:12" ht="15">
      <c r="A38" t="s">
        <v>20</v>
      </c>
      <c r="B38" s="12">
        <f t="shared" si="11"/>
        <v>174858.41666666666</v>
      </c>
      <c r="C38" s="92">
        <f t="shared" si="10"/>
        <v>177542.1595652174</v>
      </c>
      <c r="D38" s="4"/>
      <c r="E38" s="108">
        <f t="shared" si="8"/>
        <v>-2683.7428985507286</v>
      </c>
      <c r="F38" s="108">
        <f t="shared" si="12"/>
        <v>648851.0089855079</v>
      </c>
      <c r="G38" s="4"/>
      <c r="H38" s="19">
        <f t="shared" si="13"/>
        <v>0.0725</v>
      </c>
      <c r="I38" s="4">
        <f aca="true" t="shared" si="14" ref="I38:I45">H38*F37/12</f>
        <v>3936.3557926328535</v>
      </c>
      <c r="J38" s="4">
        <f aca="true" t="shared" si="15" ref="J38:J45">I38+J37</f>
        <v>83043.74883266908</v>
      </c>
      <c r="K38" s="4"/>
      <c r="L38" s="4">
        <f t="shared" si="9"/>
        <v>731894.757818177</v>
      </c>
    </row>
    <row r="39" spans="1:12" ht="15">
      <c r="A39" t="s">
        <v>21</v>
      </c>
      <c r="B39" s="12">
        <f t="shared" si="11"/>
        <v>174858.41666666666</v>
      </c>
      <c r="C39" s="92">
        <f t="shared" si="10"/>
        <v>177542.1595652174</v>
      </c>
      <c r="D39" s="108">
        <v>-363789</v>
      </c>
      <c r="E39" s="108">
        <f>B39-C39+D39</f>
        <v>-366472.7428985507</v>
      </c>
      <c r="F39" s="108">
        <f t="shared" si="12"/>
        <v>282378.2660869572</v>
      </c>
      <c r="G39" s="4"/>
      <c r="H39" s="19">
        <f t="shared" si="13"/>
        <v>0.0725</v>
      </c>
      <c r="I39" s="4">
        <f t="shared" si="14"/>
        <v>3920.141512620776</v>
      </c>
      <c r="J39" s="4">
        <f t="shared" si="15"/>
        <v>86963.89034528985</v>
      </c>
      <c r="K39" s="4"/>
      <c r="L39" s="4">
        <f t="shared" si="9"/>
        <v>369342.156432247</v>
      </c>
    </row>
    <row r="40" spans="1:12" ht="15">
      <c r="A40" t="s">
        <v>22</v>
      </c>
      <c r="B40" s="12">
        <f t="shared" si="11"/>
        <v>174858.41666666666</v>
      </c>
      <c r="C40" s="92">
        <f t="shared" si="10"/>
        <v>177542.1595652174</v>
      </c>
      <c r="D40" s="12">
        <v>0</v>
      </c>
      <c r="E40" s="108">
        <f t="shared" si="8"/>
        <v>-2683.7428985507286</v>
      </c>
      <c r="F40" s="108">
        <f t="shared" si="12"/>
        <v>279694.5231884065</v>
      </c>
      <c r="G40" s="4"/>
      <c r="H40" s="19">
        <f t="shared" si="13"/>
        <v>0.0725</v>
      </c>
      <c r="I40" s="4">
        <f t="shared" si="14"/>
        <v>1706.0353576086993</v>
      </c>
      <c r="J40" s="4">
        <f t="shared" si="15"/>
        <v>88669.92570289854</v>
      </c>
      <c r="K40" s="4"/>
      <c r="L40" s="4">
        <f t="shared" si="9"/>
        <v>368364.448891305</v>
      </c>
    </row>
    <row r="41" spans="1:12" ht="15">
      <c r="A41" t="s">
        <v>23</v>
      </c>
      <c r="B41" s="12">
        <f t="shared" si="11"/>
        <v>174858.41666666666</v>
      </c>
      <c r="C41" s="92">
        <f t="shared" si="10"/>
        <v>177542.1595652174</v>
      </c>
      <c r="D41" s="4"/>
      <c r="E41" s="108">
        <f t="shared" si="8"/>
        <v>-2683.7428985507286</v>
      </c>
      <c r="F41" s="108">
        <f t="shared" si="12"/>
        <v>277010.7802898558</v>
      </c>
      <c r="G41" s="4"/>
      <c r="H41" s="19">
        <f t="shared" si="13"/>
        <v>0.0725</v>
      </c>
      <c r="I41" s="4">
        <f t="shared" si="14"/>
        <v>1689.8210775966224</v>
      </c>
      <c r="J41" s="4">
        <f t="shared" si="15"/>
        <v>90359.74678049517</v>
      </c>
      <c r="K41" s="4"/>
      <c r="L41" s="4">
        <f t="shared" si="9"/>
        <v>367370.52707035094</v>
      </c>
    </row>
    <row r="42" spans="1:12" ht="15">
      <c r="A42" t="s">
        <v>24</v>
      </c>
      <c r="B42" s="12">
        <f t="shared" si="11"/>
        <v>174858.41666666666</v>
      </c>
      <c r="C42" s="92">
        <f t="shared" si="10"/>
        <v>177542.1595652174</v>
      </c>
      <c r="D42" s="4"/>
      <c r="E42" s="108">
        <f t="shared" si="8"/>
        <v>-2683.7428985507286</v>
      </c>
      <c r="F42" s="108">
        <f t="shared" si="12"/>
        <v>274327.0373913051</v>
      </c>
      <c r="G42" s="4"/>
      <c r="H42" s="19">
        <f t="shared" si="13"/>
        <v>0.0725</v>
      </c>
      <c r="I42" s="4">
        <f t="shared" si="14"/>
        <v>1673.6067975845453</v>
      </c>
      <c r="J42" s="4">
        <f t="shared" si="15"/>
        <v>92033.35357807972</v>
      </c>
      <c r="K42" s="4"/>
      <c r="L42" s="4">
        <f t="shared" si="9"/>
        <v>366360.3909693848</v>
      </c>
    </row>
    <row r="43" spans="1:12" ht="15">
      <c r="A43" t="s">
        <v>12</v>
      </c>
      <c r="B43" s="12">
        <f t="shared" si="11"/>
        <v>174858.41666666666</v>
      </c>
      <c r="C43" s="92">
        <f t="shared" si="10"/>
        <v>177542.1595652174</v>
      </c>
      <c r="D43" s="4"/>
      <c r="E43" s="108">
        <f t="shared" si="8"/>
        <v>-2683.7428985507286</v>
      </c>
      <c r="F43" s="108">
        <f t="shared" si="12"/>
        <v>271643.2944927544</v>
      </c>
      <c r="G43" s="4"/>
      <c r="H43" s="19">
        <f t="shared" si="13"/>
        <v>0.0725</v>
      </c>
      <c r="I43" s="4">
        <f t="shared" si="14"/>
        <v>1657.392517572468</v>
      </c>
      <c r="J43" s="4">
        <f t="shared" si="15"/>
        <v>93690.7460956522</v>
      </c>
      <c r="K43" s="4"/>
      <c r="L43" s="4">
        <f t="shared" si="9"/>
        <v>365334.0405884066</v>
      </c>
    </row>
    <row r="44" spans="1:12" ht="15">
      <c r="A44" t="s">
        <v>13</v>
      </c>
      <c r="B44" s="12">
        <f t="shared" si="11"/>
        <v>174858.41666666666</v>
      </c>
      <c r="C44" s="92">
        <f t="shared" si="10"/>
        <v>177542.1595652174</v>
      </c>
      <c r="D44" s="4"/>
      <c r="E44" s="108">
        <f t="shared" si="8"/>
        <v>-2683.7428985507286</v>
      </c>
      <c r="F44" s="108">
        <f t="shared" si="12"/>
        <v>268959.5515942037</v>
      </c>
      <c r="G44" s="4"/>
      <c r="H44" s="19">
        <f t="shared" si="13"/>
        <v>0.0725</v>
      </c>
      <c r="I44" s="4">
        <f t="shared" si="14"/>
        <v>1641.178237560391</v>
      </c>
      <c r="J44" s="4">
        <f t="shared" si="15"/>
        <v>95331.92433321259</v>
      </c>
      <c r="K44" s="4"/>
      <c r="L44" s="4">
        <f t="shared" si="9"/>
        <v>364291.4759274163</v>
      </c>
    </row>
    <row r="45" spans="1:12" ht="15">
      <c r="A45" t="s">
        <v>14</v>
      </c>
      <c r="B45" s="13">
        <f t="shared" si="11"/>
        <v>174858.41666666666</v>
      </c>
      <c r="C45" s="93">
        <f t="shared" si="10"/>
        <v>177542.1595652174</v>
      </c>
      <c r="D45" s="14"/>
      <c r="E45" s="109">
        <f t="shared" si="8"/>
        <v>-2683.7428985507286</v>
      </c>
      <c r="F45" s="109">
        <f t="shared" si="12"/>
        <v>266275.808695653</v>
      </c>
      <c r="G45" s="14"/>
      <c r="H45" s="112">
        <f t="shared" si="13"/>
        <v>0.0725</v>
      </c>
      <c r="I45" s="14">
        <f t="shared" si="14"/>
        <v>1624.963957548314</v>
      </c>
      <c r="J45" s="14">
        <f t="shared" si="15"/>
        <v>96956.88829076091</v>
      </c>
      <c r="K45" s="14"/>
      <c r="L45" s="14">
        <f t="shared" si="9"/>
        <v>363232.6969864139</v>
      </c>
    </row>
    <row r="46" spans="1:12" ht="15">
      <c r="A46" s="16" t="s">
        <v>15</v>
      </c>
      <c r="B46" s="4">
        <f>SUM(B34:B45)</f>
        <v>2098301.0000000005</v>
      </c>
      <c r="C46" s="4">
        <f>SUM(C34:C45)</f>
        <v>2130505.9147826084</v>
      </c>
      <c r="D46" s="4">
        <f>SUM(D34:D45)</f>
        <v>-363789</v>
      </c>
      <c r="E46" s="4">
        <f>SUM(E34:E45)</f>
        <v>-395993.9147826085</v>
      </c>
      <c r="F46" s="4"/>
      <c r="G46" s="4"/>
      <c r="I46" s="4">
        <f>SUM(I34:I45)</f>
        <v>33757.061221376855</v>
      </c>
      <c r="J46" s="4"/>
      <c r="K46" s="4"/>
      <c r="L46" s="4"/>
    </row>
    <row r="47" spans="2:12" ht="15">
      <c r="B47" s="4"/>
      <c r="C47" s="4"/>
      <c r="D47" s="4"/>
      <c r="E47" s="4"/>
      <c r="F47" s="4"/>
      <c r="G47" s="4"/>
      <c r="I47" s="4"/>
      <c r="J47" s="4"/>
      <c r="K47" s="4"/>
      <c r="L47" s="4"/>
    </row>
    <row r="48" spans="2:12" ht="15">
      <c r="B48" s="4"/>
      <c r="C48" s="4"/>
      <c r="D48" s="4"/>
      <c r="E48" s="4"/>
      <c r="F48" s="4"/>
      <c r="G48" s="4"/>
      <c r="I48" s="4"/>
      <c r="J48" s="4"/>
      <c r="K48" s="4"/>
      <c r="L48" s="4"/>
    </row>
    <row r="49" spans="1:12" ht="18.75">
      <c r="A49" s="2" t="s">
        <v>1</v>
      </c>
      <c r="B49" s="17">
        <v>2004</v>
      </c>
      <c r="C49" s="4"/>
      <c r="D49" s="4"/>
      <c r="E49" s="4"/>
      <c r="F49" s="4"/>
      <c r="G49" s="4"/>
      <c r="I49" s="4"/>
      <c r="J49" s="4"/>
      <c r="K49" s="4"/>
      <c r="L49" s="4"/>
    </row>
    <row r="50" spans="2:12" ht="15">
      <c r="B50" s="5"/>
      <c r="C50" s="26"/>
      <c r="D50" s="120" t="str">
        <f>$D$5</f>
        <v>SIMPILS True-Up Adjustments    (neg = CR)</v>
      </c>
      <c r="E50" s="121" t="s">
        <v>4</v>
      </c>
      <c r="F50" s="121"/>
      <c r="G50" s="5"/>
      <c r="H50" s="121" t="s">
        <v>5</v>
      </c>
      <c r="I50" s="121"/>
      <c r="J50" s="121"/>
      <c r="K50" s="5"/>
      <c r="L50" s="120" t="s">
        <v>6</v>
      </c>
    </row>
    <row r="51" spans="2:12" ht="60">
      <c r="B51" s="8" t="s">
        <v>7</v>
      </c>
      <c r="C51" s="25" t="s">
        <v>8</v>
      </c>
      <c r="D51" s="120"/>
      <c r="E51" s="5" t="s">
        <v>9</v>
      </c>
      <c r="F51" s="5" t="s">
        <v>10</v>
      </c>
      <c r="G51" s="5"/>
      <c r="H51" s="111" t="s">
        <v>11</v>
      </c>
      <c r="I51" s="5" t="s">
        <v>9</v>
      </c>
      <c r="J51" s="5" t="s">
        <v>10</v>
      </c>
      <c r="K51" s="5"/>
      <c r="L51" s="120"/>
    </row>
    <row r="52" spans="1:12" ht="15">
      <c r="A52" t="s">
        <v>16</v>
      </c>
      <c r="B52" s="12">
        <f>'GSH Board Approved Proxy'!K15/3+'GSH Board Approved Proxy'!K22/12</f>
        <v>174858.41666666666</v>
      </c>
      <c r="C52" s="92">
        <f>4083469.67/23</f>
        <v>177542.1595652174</v>
      </c>
      <c r="D52" s="4"/>
      <c r="E52" s="108">
        <f aca="true" t="shared" si="16" ref="E52:E63">B52-C52+D52</f>
        <v>-2683.7428985507286</v>
      </c>
      <c r="F52" s="108">
        <f>F45+E52</f>
        <v>263592.0657971023</v>
      </c>
      <c r="G52" s="4"/>
      <c r="H52" s="19">
        <f>H45</f>
        <v>0.0725</v>
      </c>
      <c r="I52" s="4">
        <f>H52*F45/12</f>
        <v>1608.7496775362367</v>
      </c>
      <c r="J52" s="4">
        <f>J45+I52</f>
        <v>98565.63796829715</v>
      </c>
      <c r="K52" s="4"/>
      <c r="L52" s="108">
        <f aca="true" t="shared" si="17" ref="L52:L63">F52+J52</f>
        <v>362157.7037653994</v>
      </c>
    </row>
    <row r="53" spans="1:12" ht="15">
      <c r="A53" t="s">
        <v>17</v>
      </c>
      <c r="B53" s="12">
        <f>B52</f>
        <v>174858.41666666666</v>
      </c>
      <c r="C53" s="92">
        <f>4083469.67/23</f>
        <v>177542.1595652174</v>
      </c>
      <c r="D53" s="4"/>
      <c r="E53" s="108">
        <f t="shared" si="16"/>
        <v>-2683.7428985507286</v>
      </c>
      <c r="F53" s="108">
        <f>F52+E53</f>
        <v>260908.32289855156</v>
      </c>
      <c r="G53" s="4"/>
      <c r="H53" s="19">
        <f>H52</f>
        <v>0.0725</v>
      </c>
      <c r="I53" s="4">
        <f>H53*F52/12</f>
        <v>1592.5353975241596</v>
      </c>
      <c r="J53" s="4">
        <f>I53+J52</f>
        <v>100158.1733658213</v>
      </c>
      <c r="K53" s="4"/>
      <c r="L53" s="108">
        <f t="shared" si="17"/>
        <v>361066.49626437284</v>
      </c>
    </row>
    <row r="54" spans="1:12" ht="15">
      <c r="A54" t="s">
        <v>18</v>
      </c>
      <c r="B54" s="10">
        <f>B52</f>
        <v>174858.41666666666</v>
      </c>
      <c r="C54" s="92">
        <f>4083469.67/23</f>
        <v>177542.1595652174</v>
      </c>
      <c r="D54" s="4"/>
      <c r="E54" s="108">
        <f t="shared" si="16"/>
        <v>-2683.7428985507286</v>
      </c>
      <c r="F54" s="108">
        <f aca="true" t="shared" si="18" ref="F54:F63">F53+E54</f>
        <v>258224.58000000083</v>
      </c>
      <c r="G54" s="4"/>
      <c r="H54" s="19">
        <f aca="true" t="shared" si="19" ref="H54:H63">H53</f>
        <v>0.0725</v>
      </c>
      <c r="I54" s="4">
        <f>H54*F53/12</f>
        <v>1576.3211175120823</v>
      </c>
      <c r="J54" s="4">
        <f>I54+J53</f>
        <v>101734.49448333339</v>
      </c>
      <c r="K54" s="4"/>
      <c r="L54" s="108">
        <f t="shared" si="17"/>
        <v>359959.0744833342</v>
      </c>
    </row>
    <row r="55" spans="1:12" ht="15">
      <c r="A55" t="s">
        <v>19</v>
      </c>
      <c r="B55" s="12">
        <f>'GSH Board Approved Proxy'!K22/12</f>
        <v>130576.75</v>
      </c>
      <c r="C55" s="94">
        <f>'[1]summary by year'!$F$23/12</f>
        <v>134108.59308647914</v>
      </c>
      <c r="D55" s="4"/>
      <c r="E55" s="108">
        <f t="shared" si="16"/>
        <v>-3531.8430864791444</v>
      </c>
      <c r="F55" s="108">
        <f t="shared" si="18"/>
        <v>254692.7369135217</v>
      </c>
      <c r="G55" s="4"/>
      <c r="H55" s="19">
        <f t="shared" si="19"/>
        <v>0.0725</v>
      </c>
      <c r="I55" s="4">
        <f>H55*F54/12</f>
        <v>1560.106837500005</v>
      </c>
      <c r="J55" s="4">
        <f>I55+J54</f>
        <v>103294.60132083339</v>
      </c>
      <c r="K55" s="4"/>
      <c r="L55" s="108">
        <f t="shared" si="17"/>
        <v>357987.3382343551</v>
      </c>
    </row>
    <row r="56" spans="1:12" ht="15">
      <c r="A56" t="s">
        <v>20</v>
      </c>
      <c r="B56" s="18">
        <f>B55</f>
        <v>130576.75</v>
      </c>
      <c r="C56" s="94">
        <f>'[1]summary by year'!$F$23/12</f>
        <v>134108.59308647914</v>
      </c>
      <c r="D56" s="4"/>
      <c r="E56" s="108">
        <f t="shared" si="16"/>
        <v>-3531.8430864791444</v>
      </c>
      <c r="F56" s="108">
        <f t="shared" si="18"/>
        <v>251160.89382704254</v>
      </c>
      <c r="G56" s="4"/>
      <c r="H56" s="19">
        <f t="shared" si="19"/>
        <v>0.0725</v>
      </c>
      <c r="I56" s="4">
        <f aca="true" t="shared" si="20" ref="I56:I63">H56*F55/12</f>
        <v>1538.7686188525267</v>
      </c>
      <c r="J56" s="4">
        <f aca="true" t="shared" si="21" ref="J56:J63">I56+J55</f>
        <v>104833.36993968592</v>
      </c>
      <c r="K56" s="4"/>
      <c r="L56" s="108">
        <f t="shared" si="17"/>
        <v>355994.26376672846</v>
      </c>
    </row>
    <row r="57" spans="1:12" ht="15">
      <c r="A57" t="s">
        <v>21</v>
      </c>
      <c r="B57" s="18">
        <f aca="true" t="shared" si="22" ref="B57:B63">B56</f>
        <v>130576.75</v>
      </c>
      <c r="C57" s="94">
        <f>'[1]summary by year'!$F$23/12</f>
        <v>134108.59308647914</v>
      </c>
      <c r="D57" s="108">
        <v>-388380</v>
      </c>
      <c r="E57" s="108">
        <f t="shared" si="16"/>
        <v>-391911.8430864791</v>
      </c>
      <c r="F57" s="108">
        <f t="shared" si="18"/>
        <v>-140750.94925943657</v>
      </c>
      <c r="G57" s="4"/>
      <c r="H57" s="19">
        <f t="shared" si="19"/>
        <v>0.0725</v>
      </c>
      <c r="I57" s="108">
        <f t="shared" si="20"/>
        <v>1517.4304002050485</v>
      </c>
      <c r="J57" s="4">
        <f t="shared" si="21"/>
        <v>106350.80033989096</v>
      </c>
      <c r="K57" s="4"/>
      <c r="L57" s="108">
        <f t="shared" si="17"/>
        <v>-34400.14891954561</v>
      </c>
    </row>
    <row r="58" spans="1:12" ht="15">
      <c r="A58" t="s">
        <v>22</v>
      </c>
      <c r="B58" s="18">
        <f t="shared" si="22"/>
        <v>130576.75</v>
      </c>
      <c r="C58" s="94">
        <f>'[1]summary by year'!$F$23/12</f>
        <v>134108.59308647914</v>
      </c>
      <c r="D58" s="12">
        <v>0</v>
      </c>
      <c r="E58" s="108">
        <f t="shared" si="16"/>
        <v>-3531.8430864791444</v>
      </c>
      <c r="F58" s="108">
        <f t="shared" si="18"/>
        <v>-144282.79234591572</v>
      </c>
      <c r="G58" s="4"/>
      <c r="H58" s="19">
        <f t="shared" si="19"/>
        <v>0.0725</v>
      </c>
      <c r="I58" s="108">
        <f t="shared" si="20"/>
        <v>-850.3703184424293</v>
      </c>
      <c r="J58" s="4">
        <f t="shared" si="21"/>
        <v>105500.43002144854</v>
      </c>
      <c r="K58" s="4"/>
      <c r="L58" s="108">
        <f t="shared" si="17"/>
        <v>-38782.362324467176</v>
      </c>
    </row>
    <row r="59" spans="1:12" ht="15">
      <c r="A59" t="s">
        <v>23</v>
      </c>
      <c r="B59" s="18">
        <f t="shared" si="22"/>
        <v>130576.75</v>
      </c>
      <c r="C59" s="94">
        <f>'[1]summary by year'!$F$23/12</f>
        <v>134108.59308647914</v>
      </c>
      <c r="D59" s="4"/>
      <c r="E59" s="108">
        <f t="shared" si="16"/>
        <v>-3531.8430864791444</v>
      </c>
      <c r="F59" s="108">
        <f t="shared" si="18"/>
        <v>-147814.63543239486</v>
      </c>
      <c r="G59" s="4"/>
      <c r="H59" s="19">
        <f t="shared" si="19"/>
        <v>0.0725</v>
      </c>
      <c r="I59" s="108">
        <f t="shared" si="20"/>
        <v>-871.7085370899075</v>
      </c>
      <c r="J59" s="4">
        <f t="shared" si="21"/>
        <v>104628.72148435864</v>
      </c>
      <c r="K59" s="4"/>
      <c r="L59" s="108">
        <f t="shared" si="17"/>
        <v>-43185.91394803622</v>
      </c>
    </row>
    <row r="60" spans="1:12" ht="15">
      <c r="A60" t="s">
        <v>24</v>
      </c>
      <c r="B60" s="18">
        <f t="shared" si="22"/>
        <v>130576.75</v>
      </c>
      <c r="C60" s="94">
        <f>'[1]summary by year'!$F$23/12</f>
        <v>134108.59308647914</v>
      </c>
      <c r="D60" s="4"/>
      <c r="E60" s="108">
        <f t="shared" si="16"/>
        <v>-3531.8430864791444</v>
      </c>
      <c r="F60" s="108">
        <f t="shared" si="18"/>
        <v>-151346.478518874</v>
      </c>
      <c r="G60" s="4"/>
      <c r="H60" s="19">
        <f t="shared" si="19"/>
        <v>0.0725</v>
      </c>
      <c r="I60" s="108">
        <f t="shared" si="20"/>
        <v>-893.0467557373855</v>
      </c>
      <c r="J60" s="4">
        <f t="shared" si="21"/>
        <v>103735.67472862125</v>
      </c>
      <c r="K60" s="4"/>
      <c r="L60" s="108">
        <f t="shared" si="17"/>
        <v>-47610.80379025276</v>
      </c>
    </row>
    <row r="61" spans="1:12" ht="15">
      <c r="A61" t="s">
        <v>12</v>
      </c>
      <c r="B61" s="18">
        <f t="shared" si="22"/>
        <v>130576.75</v>
      </c>
      <c r="C61" s="94">
        <f>'[1]summary by year'!$F$23/12</f>
        <v>134108.59308647914</v>
      </c>
      <c r="D61" s="4"/>
      <c r="E61" s="108">
        <f t="shared" si="16"/>
        <v>-3531.8430864791444</v>
      </c>
      <c r="F61" s="108">
        <f t="shared" si="18"/>
        <v>-154878.32160535315</v>
      </c>
      <c r="G61" s="4"/>
      <c r="H61" s="19">
        <f t="shared" si="19"/>
        <v>0.0725</v>
      </c>
      <c r="I61" s="108">
        <f t="shared" si="20"/>
        <v>-914.3849743848637</v>
      </c>
      <c r="J61" s="4">
        <f t="shared" si="21"/>
        <v>102821.28975423638</v>
      </c>
      <c r="K61" s="4"/>
      <c r="L61" s="108">
        <f t="shared" si="17"/>
        <v>-52057.03185111677</v>
      </c>
    </row>
    <row r="62" spans="1:12" ht="15">
      <c r="A62" t="s">
        <v>13</v>
      </c>
      <c r="B62" s="18">
        <f t="shared" si="22"/>
        <v>130576.75</v>
      </c>
      <c r="C62" s="94">
        <f>'[1]summary by year'!$F$23/12</f>
        <v>134108.59308647914</v>
      </c>
      <c r="D62" s="4"/>
      <c r="E62" s="108">
        <f t="shared" si="16"/>
        <v>-3531.8430864791444</v>
      </c>
      <c r="F62" s="108">
        <f t="shared" si="18"/>
        <v>-158410.1646918323</v>
      </c>
      <c r="G62" s="4"/>
      <c r="H62" s="19">
        <f t="shared" si="19"/>
        <v>0.0725</v>
      </c>
      <c r="I62" s="108">
        <f t="shared" si="20"/>
        <v>-935.7231930323419</v>
      </c>
      <c r="J62" s="4">
        <f t="shared" si="21"/>
        <v>101885.56656120403</v>
      </c>
      <c r="K62" s="4"/>
      <c r="L62" s="108">
        <f t="shared" si="17"/>
        <v>-56524.59813062826</v>
      </c>
    </row>
    <row r="63" spans="1:12" ht="15">
      <c r="A63" t="s">
        <v>14</v>
      </c>
      <c r="B63" s="13">
        <f t="shared" si="22"/>
        <v>130576.75</v>
      </c>
      <c r="C63" s="95">
        <f>'[1]summary by year'!$F$23/12</f>
        <v>134108.59308647914</v>
      </c>
      <c r="D63" s="14"/>
      <c r="E63" s="109">
        <f t="shared" si="16"/>
        <v>-3531.8430864791444</v>
      </c>
      <c r="F63" s="109">
        <f t="shared" si="18"/>
        <v>-161942.00777831144</v>
      </c>
      <c r="G63" s="14"/>
      <c r="H63" s="112">
        <f t="shared" si="19"/>
        <v>0.0725</v>
      </c>
      <c r="I63" s="109">
        <f t="shared" si="20"/>
        <v>-957.06141167982</v>
      </c>
      <c r="J63" s="14">
        <f t="shared" si="21"/>
        <v>100928.50514952421</v>
      </c>
      <c r="K63" s="14"/>
      <c r="L63" s="109">
        <f t="shared" si="17"/>
        <v>-61013.50262878723</v>
      </c>
    </row>
    <row r="64" spans="1:12" ht="15">
      <c r="A64" s="16" t="s">
        <v>15</v>
      </c>
      <c r="B64" s="4">
        <f>SUM(B52:B63)</f>
        <v>1699766</v>
      </c>
      <c r="C64" s="4">
        <f>SUM(C52:C63)</f>
        <v>1739603.8164739648</v>
      </c>
      <c r="D64" s="108">
        <f>SUM(D52:D63)</f>
        <v>-388380</v>
      </c>
      <c r="E64" s="4">
        <f>SUM(E52:E63)</f>
        <v>-428217.81647396425</v>
      </c>
      <c r="F64" s="4"/>
      <c r="G64" s="4"/>
      <c r="I64" s="4">
        <f>SUM(I52:I63)</f>
        <v>3971.6168587633133</v>
      </c>
      <c r="J64" s="4"/>
      <c r="K64" s="4"/>
      <c r="L64" s="4"/>
    </row>
    <row r="65" spans="2:12" ht="15">
      <c r="B65" s="4"/>
      <c r="C65" s="4"/>
      <c r="D65" s="4"/>
      <c r="E65" s="4"/>
      <c r="F65" s="4"/>
      <c r="G65" s="4"/>
      <c r="I65" s="4"/>
      <c r="J65" s="4"/>
      <c r="K65" s="4"/>
      <c r="L65" s="4"/>
    </row>
    <row r="66" spans="2:12" ht="15">
      <c r="B66" s="4"/>
      <c r="C66" s="4"/>
      <c r="D66" s="4"/>
      <c r="E66" s="4"/>
      <c r="F66" s="4"/>
      <c r="G66" s="4"/>
      <c r="I66" s="4"/>
      <c r="J66" s="4"/>
      <c r="K66" s="4"/>
      <c r="L66" s="4"/>
    </row>
    <row r="67" spans="1:12" ht="18.75">
      <c r="A67" s="2" t="s">
        <v>1</v>
      </c>
      <c r="B67" s="17">
        <v>2005</v>
      </c>
      <c r="C67" s="4"/>
      <c r="D67" s="4"/>
      <c r="E67" s="4"/>
      <c r="F67" s="4"/>
      <c r="G67" s="4"/>
      <c r="I67" s="4"/>
      <c r="J67" s="4"/>
      <c r="K67" s="4"/>
      <c r="L67" s="4"/>
    </row>
    <row r="68" spans="2:12" ht="15">
      <c r="B68" s="5"/>
      <c r="C68" s="26"/>
      <c r="D68" s="120" t="str">
        <f>$D$5</f>
        <v>SIMPILS True-Up Adjustments    (neg = CR)</v>
      </c>
      <c r="E68" s="121" t="s">
        <v>4</v>
      </c>
      <c r="F68" s="121"/>
      <c r="G68" s="5"/>
      <c r="H68" s="121" t="s">
        <v>5</v>
      </c>
      <c r="I68" s="121"/>
      <c r="J68" s="121"/>
      <c r="K68" s="5"/>
      <c r="L68" s="120" t="s">
        <v>6</v>
      </c>
    </row>
    <row r="69" spans="2:12" ht="60">
      <c r="B69" s="8" t="s">
        <v>7</v>
      </c>
      <c r="C69" s="25" t="s">
        <v>8</v>
      </c>
      <c r="D69" s="120"/>
      <c r="E69" s="5" t="s">
        <v>9</v>
      </c>
      <c r="F69" s="5" t="s">
        <v>10</v>
      </c>
      <c r="G69" s="5"/>
      <c r="H69" s="111" t="s">
        <v>11</v>
      </c>
      <c r="I69" s="5" t="s">
        <v>9</v>
      </c>
      <c r="J69" s="5" t="s">
        <v>10</v>
      </c>
      <c r="K69" s="5"/>
      <c r="L69" s="120"/>
    </row>
    <row r="70" spans="1:12" ht="15">
      <c r="A70" t="s">
        <v>16</v>
      </c>
      <c r="B70" s="12">
        <f>'GSH Board Approved Proxy'!L24/3</f>
        <v>130576.75</v>
      </c>
      <c r="C70" s="94">
        <f>'[1]summary by year'!$F$23/12</f>
        <v>134108.59308647914</v>
      </c>
      <c r="D70" s="4"/>
      <c r="E70" s="108">
        <f aca="true" t="shared" si="23" ref="E70:E81">B70-C70+D70</f>
        <v>-3531.8430864791444</v>
      </c>
      <c r="F70" s="108">
        <f>F63+E70</f>
        <v>-165473.85086479058</v>
      </c>
      <c r="G70" s="4"/>
      <c r="H70" s="19">
        <f>H63</f>
        <v>0.0725</v>
      </c>
      <c r="I70" s="108">
        <f>H70*F63/12</f>
        <v>-978.3996303272983</v>
      </c>
      <c r="J70" s="4">
        <f>J63+I70</f>
        <v>99950.1055191969</v>
      </c>
      <c r="K70" s="4"/>
      <c r="L70" s="108">
        <f aca="true" t="shared" si="24" ref="L70:L81">F70+J70</f>
        <v>-65523.74534559368</v>
      </c>
    </row>
    <row r="71" spans="1:12" ht="15">
      <c r="A71" t="s">
        <v>17</v>
      </c>
      <c r="B71" s="12">
        <f>B70</f>
        <v>130576.75</v>
      </c>
      <c r="C71" s="94">
        <f>'[1]summary by year'!$F$23/12</f>
        <v>134108.59308647914</v>
      </c>
      <c r="D71" s="4"/>
      <c r="E71" s="108">
        <f t="shared" si="23"/>
        <v>-3531.8430864791444</v>
      </c>
      <c r="F71" s="108">
        <f>F70+E71</f>
        <v>-169005.69395126973</v>
      </c>
      <c r="G71" s="4"/>
      <c r="H71" s="19">
        <f>H70</f>
        <v>0.0725</v>
      </c>
      <c r="I71" s="108">
        <f>H71*F70/12</f>
        <v>-999.7378489747763</v>
      </c>
      <c r="J71" s="4">
        <f>I71+J70</f>
        <v>98950.36767022213</v>
      </c>
      <c r="K71" s="4"/>
      <c r="L71" s="108">
        <f t="shared" si="24"/>
        <v>-70055.3262810476</v>
      </c>
    </row>
    <row r="72" spans="1:12" ht="15">
      <c r="A72" t="s">
        <v>18</v>
      </c>
      <c r="B72" s="12">
        <f>B71</f>
        <v>130576.75</v>
      </c>
      <c r="C72" s="94">
        <f>'[1]summary by year'!$F$23/12</f>
        <v>134108.59308647914</v>
      </c>
      <c r="D72" s="4"/>
      <c r="E72" s="108">
        <f t="shared" si="23"/>
        <v>-3531.8430864791444</v>
      </c>
      <c r="F72" s="108">
        <f aca="true" t="shared" si="25" ref="F72:F81">F71+E72</f>
        <v>-172537.53703774887</v>
      </c>
      <c r="G72" s="4"/>
      <c r="H72" s="19">
        <f aca="true" t="shared" si="26" ref="H72:H81">H71</f>
        <v>0.0725</v>
      </c>
      <c r="I72" s="108">
        <f>H72*F71/12</f>
        <v>-1021.0760676222545</v>
      </c>
      <c r="J72" s="4">
        <f>I72+J71</f>
        <v>97929.29160259987</v>
      </c>
      <c r="K72" s="4"/>
      <c r="L72" s="108">
        <f t="shared" si="24"/>
        <v>-74608.245435149</v>
      </c>
    </row>
    <row r="73" spans="1:12" ht="15">
      <c r="A73" t="s">
        <v>19</v>
      </c>
      <c r="B73" s="12">
        <f>'GSH Board Approved Proxy'!L27/9</f>
        <v>163501</v>
      </c>
      <c r="C73" s="94">
        <f>'[1]summary by year'!$F$42/13</f>
        <v>163661.88923076924</v>
      </c>
      <c r="D73" s="4"/>
      <c r="E73" s="108">
        <f t="shared" si="23"/>
        <v>-160.88923076924402</v>
      </c>
      <c r="F73" s="108">
        <f t="shared" si="25"/>
        <v>-172698.42626851812</v>
      </c>
      <c r="G73" s="4"/>
      <c r="H73" s="19">
        <f t="shared" si="26"/>
        <v>0.0725</v>
      </c>
      <c r="I73" s="108">
        <f>H73*F72/12</f>
        <v>-1042.4142862697327</v>
      </c>
      <c r="J73" s="4">
        <f>I73+J72</f>
        <v>96886.87731633014</v>
      </c>
      <c r="K73" s="4"/>
      <c r="L73" s="108">
        <f t="shared" si="24"/>
        <v>-75811.54895218798</v>
      </c>
    </row>
    <row r="74" spans="1:12" ht="15">
      <c r="A74" t="s">
        <v>20</v>
      </c>
      <c r="B74" s="12">
        <f>B73</f>
        <v>163501</v>
      </c>
      <c r="C74" s="94">
        <f>'[1]summary by year'!$F$42/13</f>
        <v>163661.88923076924</v>
      </c>
      <c r="D74" s="4"/>
      <c r="E74" s="108">
        <f t="shared" si="23"/>
        <v>-160.88923076924402</v>
      </c>
      <c r="F74" s="108">
        <f t="shared" si="25"/>
        <v>-172859.31549928736</v>
      </c>
      <c r="G74" s="4"/>
      <c r="H74" s="19">
        <f t="shared" si="26"/>
        <v>0.0725</v>
      </c>
      <c r="I74" s="108">
        <f aca="true" t="shared" si="27" ref="I74:I81">H74*F73/12</f>
        <v>-1043.3863253722968</v>
      </c>
      <c r="J74" s="4">
        <f aca="true" t="shared" si="28" ref="J74:J81">I74+J73</f>
        <v>95843.49099095784</v>
      </c>
      <c r="K74" s="4"/>
      <c r="L74" s="108">
        <f t="shared" si="24"/>
        <v>-77015.82450832952</v>
      </c>
    </row>
    <row r="75" spans="1:12" ht="15">
      <c r="A75" t="s">
        <v>21</v>
      </c>
      <c r="B75" s="12">
        <f aca="true" t="shared" si="29" ref="B75:B81">B74</f>
        <v>163501</v>
      </c>
      <c r="C75" s="94">
        <f>'[1]summary by year'!$F$42/13</f>
        <v>163661.88923076924</v>
      </c>
      <c r="D75" s="108">
        <v>161272</v>
      </c>
      <c r="E75" s="108">
        <f t="shared" si="23"/>
        <v>161111.11076923076</v>
      </c>
      <c r="F75" s="108">
        <f t="shared" si="25"/>
        <v>-11748.204730056605</v>
      </c>
      <c r="G75" s="4"/>
      <c r="H75" s="19">
        <f t="shared" si="26"/>
        <v>0.0725</v>
      </c>
      <c r="I75" s="108">
        <f t="shared" si="27"/>
        <v>-1044.358364474861</v>
      </c>
      <c r="J75" s="4">
        <f t="shared" si="28"/>
        <v>94799.13262648298</v>
      </c>
      <c r="K75" s="4"/>
      <c r="L75" s="108">
        <f t="shared" si="24"/>
        <v>83050.92789642638</v>
      </c>
    </row>
    <row r="76" spans="1:12" ht="15">
      <c r="A76" t="s">
        <v>22</v>
      </c>
      <c r="B76" s="12">
        <f t="shared" si="29"/>
        <v>163501</v>
      </c>
      <c r="C76" s="94">
        <f>'[1]summary by year'!$F$42/13</f>
        <v>163661.88923076924</v>
      </c>
      <c r="D76" s="12">
        <v>0</v>
      </c>
      <c r="E76" s="108">
        <f t="shared" si="23"/>
        <v>-160.88923076924402</v>
      </c>
      <c r="F76" s="108">
        <f t="shared" si="25"/>
        <v>-11909.093960825849</v>
      </c>
      <c r="G76" s="4"/>
      <c r="H76" s="19">
        <f t="shared" si="26"/>
        <v>0.0725</v>
      </c>
      <c r="I76" s="108">
        <f t="shared" si="27"/>
        <v>-70.97873691075866</v>
      </c>
      <c r="J76" s="4">
        <f t="shared" si="28"/>
        <v>94728.15388957222</v>
      </c>
      <c r="K76" s="4"/>
      <c r="L76" s="108">
        <f t="shared" si="24"/>
        <v>82819.05992874637</v>
      </c>
    </row>
    <row r="77" spans="1:12" ht="15">
      <c r="A77" t="s">
        <v>23</v>
      </c>
      <c r="B77" s="12">
        <f t="shared" si="29"/>
        <v>163501</v>
      </c>
      <c r="C77" s="94">
        <f>'[1]summary by year'!$F$42/13</f>
        <v>163661.88923076924</v>
      </c>
      <c r="D77" s="4"/>
      <c r="E77" s="108">
        <f t="shared" si="23"/>
        <v>-160.88923076924402</v>
      </c>
      <c r="F77" s="108">
        <f t="shared" si="25"/>
        <v>-12069.983191595093</v>
      </c>
      <c r="G77" s="4"/>
      <c r="H77" s="19">
        <f t="shared" si="26"/>
        <v>0.0725</v>
      </c>
      <c r="I77" s="108">
        <f t="shared" si="27"/>
        <v>-71.95077601332282</v>
      </c>
      <c r="J77" s="4">
        <f t="shared" si="28"/>
        <v>94656.20311355889</v>
      </c>
      <c r="K77" s="4"/>
      <c r="L77" s="108">
        <f t="shared" si="24"/>
        <v>82586.2199219638</v>
      </c>
    </row>
    <row r="78" spans="1:12" ht="15">
      <c r="A78" t="s">
        <v>24</v>
      </c>
      <c r="B78" s="12">
        <f t="shared" si="29"/>
        <v>163501</v>
      </c>
      <c r="C78" s="94">
        <f>'[1]summary by year'!$F$42/13</f>
        <v>163661.88923076924</v>
      </c>
      <c r="D78" s="4"/>
      <c r="E78" s="108">
        <f t="shared" si="23"/>
        <v>-160.88923076924402</v>
      </c>
      <c r="F78" s="108">
        <f t="shared" si="25"/>
        <v>-12230.872422364337</v>
      </c>
      <c r="G78" s="4"/>
      <c r="H78" s="19">
        <f t="shared" si="26"/>
        <v>0.0725</v>
      </c>
      <c r="I78" s="4">
        <f t="shared" si="27"/>
        <v>-72.92281511588702</v>
      </c>
      <c r="J78" s="4">
        <f t="shared" si="28"/>
        <v>94583.280298443</v>
      </c>
      <c r="K78" s="4"/>
      <c r="L78" s="108">
        <f t="shared" si="24"/>
        <v>82352.40787607867</v>
      </c>
    </row>
    <row r="79" spans="1:12" ht="15">
      <c r="A79" t="s">
        <v>12</v>
      </c>
      <c r="B79" s="12">
        <f t="shared" si="29"/>
        <v>163501</v>
      </c>
      <c r="C79" s="94">
        <f>'[1]summary by year'!$F$42/13</f>
        <v>163661.88923076924</v>
      </c>
      <c r="D79" s="4"/>
      <c r="E79" s="108">
        <f t="shared" si="23"/>
        <v>-160.88923076924402</v>
      </c>
      <c r="F79" s="108">
        <f t="shared" si="25"/>
        <v>-12391.76165313358</v>
      </c>
      <c r="G79" s="4"/>
      <c r="H79" s="19">
        <f t="shared" si="26"/>
        <v>0.0725</v>
      </c>
      <c r="I79" s="4">
        <f t="shared" si="27"/>
        <v>-73.89485421845119</v>
      </c>
      <c r="J79" s="4">
        <f t="shared" si="28"/>
        <v>94509.38544422455</v>
      </c>
      <c r="K79" s="4"/>
      <c r="L79" s="108">
        <f t="shared" si="24"/>
        <v>82117.62379109097</v>
      </c>
    </row>
    <row r="80" spans="1:12" ht="15">
      <c r="A80" t="s">
        <v>13</v>
      </c>
      <c r="B80" s="12">
        <f t="shared" si="29"/>
        <v>163501</v>
      </c>
      <c r="C80" s="94">
        <f>'[1]summary by year'!$F$42/13</f>
        <v>163661.88923076924</v>
      </c>
      <c r="D80" s="4"/>
      <c r="E80" s="108">
        <f t="shared" si="23"/>
        <v>-160.88923076924402</v>
      </c>
      <c r="F80" s="108">
        <f t="shared" si="25"/>
        <v>-12552.650883902825</v>
      </c>
      <c r="G80" s="4"/>
      <c r="H80" s="19">
        <f t="shared" si="26"/>
        <v>0.0725</v>
      </c>
      <c r="I80" s="4">
        <f t="shared" si="27"/>
        <v>-74.86689332101538</v>
      </c>
      <c r="J80" s="4">
        <f t="shared" si="28"/>
        <v>94434.51855090354</v>
      </c>
      <c r="K80" s="4"/>
      <c r="L80" s="108">
        <f t="shared" si="24"/>
        <v>81881.86766700071</v>
      </c>
    </row>
    <row r="81" spans="1:12" ht="15">
      <c r="A81" t="s">
        <v>14</v>
      </c>
      <c r="B81" s="13">
        <f t="shared" si="29"/>
        <v>163501</v>
      </c>
      <c r="C81" s="95">
        <f>'[1]summary by year'!$F$42/13</f>
        <v>163661.88923076924</v>
      </c>
      <c r="D81" s="14"/>
      <c r="E81" s="109">
        <f t="shared" si="23"/>
        <v>-160.88923076924402</v>
      </c>
      <c r="F81" s="109">
        <f t="shared" si="25"/>
        <v>-12713.540114672069</v>
      </c>
      <c r="G81" s="14"/>
      <c r="H81" s="112">
        <f t="shared" si="26"/>
        <v>0.0725</v>
      </c>
      <c r="I81" s="14">
        <f t="shared" si="27"/>
        <v>-75.83893242357956</v>
      </c>
      <c r="J81" s="14">
        <f t="shared" si="28"/>
        <v>94358.67961847996</v>
      </c>
      <c r="K81" s="14"/>
      <c r="L81" s="109">
        <f t="shared" si="24"/>
        <v>81645.13950380789</v>
      </c>
    </row>
    <row r="82" spans="1:12" ht="15">
      <c r="A82" s="16" t="s">
        <v>15</v>
      </c>
      <c r="B82" s="4">
        <f>SUM(B70:B81)</f>
        <v>1863239.25</v>
      </c>
      <c r="C82" s="4">
        <f>SUM(C70:C81)</f>
        <v>1875282.7823363603</v>
      </c>
      <c r="D82" s="4">
        <f>SUM(D70:D81)</f>
        <v>161272</v>
      </c>
      <c r="E82" s="4">
        <f>SUM(E70:E81)</f>
        <v>149228.46766363937</v>
      </c>
      <c r="F82" s="4"/>
      <c r="G82" s="4"/>
      <c r="I82" s="108">
        <f>SUM(I70:I81)</f>
        <v>-6569.825531044235</v>
      </c>
      <c r="J82" s="4"/>
      <c r="K82" s="4"/>
      <c r="L82" s="4"/>
    </row>
    <row r="83" spans="2:12" ht="15">
      <c r="B83" s="4"/>
      <c r="C83" s="4"/>
      <c r="D83" s="4"/>
      <c r="E83" s="4"/>
      <c r="F83" s="4"/>
      <c r="G83" s="4"/>
      <c r="I83" s="4"/>
      <c r="J83" s="4"/>
      <c r="K83" s="4"/>
      <c r="L83" s="4"/>
    </row>
    <row r="84" spans="2:12" ht="15">
      <c r="B84" s="4"/>
      <c r="C84" s="4"/>
      <c r="D84" s="4"/>
      <c r="E84" s="4"/>
      <c r="F84" s="4"/>
      <c r="G84" s="4"/>
      <c r="I84" s="4"/>
      <c r="J84" s="4"/>
      <c r="K84" s="4"/>
      <c r="L84" s="4"/>
    </row>
    <row r="85" spans="1:12" ht="18.75">
      <c r="A85" s="2" t="s">
        <v>1</v>
      </c>
      <c r="B85" s="17">
        <v>2006</v>
      </c>
      <c r="C85" s="4"/>
      <c r="D85" s="4"/>
      <c r="E85" s="4"/>
      <c r="F85" s="4"/>
      <c r="G85" s="4"/>
      <c r="I85" s="4"/>
      <c r="J85" s="4"/>
      <c r="K85" s="4"/>
      <c r="L85" s="4"/>
    </row>
    <row r="86" spans="2:12" ht="15">
      <c r="B86" s="5"/>
      <c r="C86" s="26"/>
      <c r="D86" s="120" t="str">
        <f>$D$5</f>
        <v>SIMPILS True-Up Adjustments    (neg = CR)</v>
      </c>
      <c r="E86" s="121" t="s">
        <v>4</v>
      </c>
      <c r="F86" s="121"/>
      <c r="G86" s="5"/>
      <c r="H86" s="121" t="s">
        <v>5</v>
      </c>
      <c r="I86" s="121"/>
      <c r="J86" s="121"/>
      <c r="K86" s="5"/>
      <c r="L86" s="120" t="s">
        <v>6</v>
      </c>
    </row>
    <row r="87" spans="2:12" ht="30">
      <c r="B87" s="8" t="s">
        <v>7</v>
      </c>
      <c r="C87" s="25" t="s">
        <v>8</v>
      </c>
      <c r="D87" s="120"/>
      <c r="E87" s="5" t="s">
        <v>9</v>
      </c>
      <c r="F87" s="5" t="s">
        <v>10</v>
      </c>
      <c r="G87" s="5"/>
      <c r="H87" s="111" t="s">
        <v>11</v>
      </c>
      <c r="I87" s="5" t="s">
        <v>9</v>
      </c>
      <c r="J87" s="5" t="s">
        <v>10</v>
      </c>
      <c r="K87" s="5"/>
      <c r="L87" s="120"/>
    </row>
    <row r="88" spans="1:12" ht="15">
      <c r="A88" t="s">
        <v>16</v>
      </c>
      <c r="B88" s="12">
        <f>B81</f>
        <v>163501</v>
      </c>
      <c r="C88" s="94">
        <f>'[1]summary by year'!$F$42/13</f>
        <v>163661.88923076924</v>
      </c>
      <c r="D88" s="4"/>
      <c r="E88" s="108">
        <f aca="true" t="shared" si="30" ref="E88:E99">B88-C88+D88</f>
        <v>-160.88923076924402</v>
      </c>
      <c r="F88" s="108">
        <f>F81+E88</f>
        <v>-12874.429345441313</v>
      </c>
      <c r="G88" s="4"/>
      <c r="H88" s="19">
        <f>H81</f>
        <v>0.0725</v>
      </c>
      <c r="I88" s="108">
        <f>H88*F81/12</f>
        <v>-76.81097152614375</v>
      </c>
      <c r="J88" s="4">
        <f>J81+I88</f>
        <v>94281.86864695382</v>
      </c>
      <c r="K88" s="4"/>
      <c r="L88" s="4">
        <f aca="true" t="shared" si="31" ref="L88:L99">F88+J88</f>
        <v>81407.43930151251</v>
      </c>
    </row>
    <row r="89" spans="1:12" ht="15">
      <c r="A89" t="s">
        <v>17</v>
      </c>
      <c r="B89" s="12">
        <f>B88</f>
        <v>163501</v>
      </c>
      <c r="C89" s="94">
        <f>'[1]summary by year'!$F$42/13</f>
        <v>163661.88923076924</v>
      </c>
      <c r="D89" s="4"/>
      <c r="E89" s="108">
        <f t="shared" si="30"/>
        <v>-160.88923076924402</v>
      </c>
      <c r="F89" s="108">
        <f>F88+E89</f>
        <v>-13035.318576210557</v>
      </c>
      <c r="G89" s="4"/>
      <c r="H89" s="19">
        <f>H88</f>
        <v>0.0725</v>
      </c>
      <c r="I89" s="108">
        <f>H89*F88/12</f>
        <v>-77.78301062870793</v>
      </c>
      <c r="J89" s="4">
        <f>I89+J88</f>
        <v>94204.08563632511</v>
      </c>
      <c r="K89" s="4"/>
      <c r="L89" s="4">
        <f t="shared" si="31"/>
        <v>81168.76706011455</v>
      </c>
    </row>
    <row r="90" spans="1:12" ht="15">
      <c r="A90" t="s">
        <v>18</v>
      </c>
      <c r="B90" s="12">
        <f>B89</f>
        <v>163501</v>
      </c>
      <c r="C90" s="94">
        <f>'[1]summary by year'!$F$42/13</f>
        <v>163661.88923076924</v>
      </c>
      <c r="D90" s="4"/>
      <c r="E90" s="108">
        <f t="shared" si="30"/>
        <v>-160.88923076924402</v>
      </c>
      <c r="F90" s="108">
        <f aca="true" t="shared" si="32" ref="F90:F99">F89+E90</f>
        <v>-13196.2078069798</v>
      </c>
      <c r="G90" s="4"/>
      <c r="H90" s="19">
        <f aca="true" t="shared" si="33" ref="H90:H99">H89</f>
        <v>0.0725</v>
      </c>
      <c r="I90" s="108">
        <f>H90*F89/12</f>
        <v>-78.75504973127211</v>
      </c>
      <c r="J90" s="4">
        <f>I90+J89</f>
        <v>94125.33058659383</v>
      </c>
      <c r="K90" s="4"/>
      <c r="L90" s="4">
        <f t="shared" si="31"/>
        <v>80929.12277961403</v>
      </c>
    </row>
    <row r="91" spans="1:12" ht="15">
      <c r="A91" t="s">
        <v>19</v>
      </c>
      <c r="B91" s="12">
        <f>B90</f>
        <v>163501</v>
      </c>
      <c r="C91" s="94">
        <f>'[1]summary by year'!$F$42/13</f>
        <v>163661.88923076924</v>
      </c>
      <c r="D91" s="4"/>
      <c r="E91" s="108">
        <f t="shared" si="30"/>
        <v>-160.88923076924402</v>
      </c>
      <c r="F91" s="108">
        <f t="shared" si="32"/>
        <v>-13357.097037749045</v>
      </c>
      <c r="G91" s="4"/>
      <c r="H91" s="19">
        <f>H90</f>
        <v>0.0725</v>
      </c>
      <c r="I91" s="108">
        <f>H91*F90/12</f>
        <v>-79.72708883383629</v>
      </c>
      <c r="J91" s="4">
        <f>I91+J90</f>
        <v>94045.60349775999</v>
      </c>
      <c r="K91" s="4"/>
      <c r="L91" s="103">
        <f t="shared" si="31"/>
        <v>80688.50646001095</v>
      </c>
    </row>
    <row r="92" spans="1:12" ht="15">
      <c r="A92" t="s">
        <v>20</v>
      </c>
      <c r="B92" s="12"/>
      <c r="C92" s="91">
        <v>0</v>
      </c>
      <c r="D92" s="12"/>
      <c r="E92" s="108">
        <f t="shared" si="30"/>
        <v>0</v>
      </c>
      <c r="F92" s="108">
        <f t="shared" si="32"/>
        <v>-13357.097037749045</v>
      </c>
      <c r="G92" s="12"/>
      <c r="H92" s="19">
        <v>0.0414</v>
      </c>
      <c r="I92" s="108">
        <f aca="true" t="shared" si="34" ref="I92:I99">H92*F91/12</f>
        <v>-46.0819847802342</v>
      </c>
      <c r="J92" s="4">
        <f aca="true" t="shared" si="35" ref="J92:J99">I92+J91</f>
        <v>93999.52151297976</v>
      </c>
      <c r="K92" s="4"/>
      <c r="L92" s="4">
        <f t="shared" si="31"/>
        <v>80642.42447523071</v>
      </c>
    </row>
    <row r="93" spans="1:12" ht="15">
      <c r="A93" t="s">
        <v>21</v>
      </c>
      <c r="B93" s="12"/>
      <c r="C93" s="12"/>
      <c r="D93" s="108">
        <v>-198822</v>
      </c>
      <c r="E93" s="108">
        <f t="shared" si="30"/>
        <v>-198822</v>
      </c>
      <c r="F93" s="108">
        <f t="shared" si="32"/>
        <v>-212179.09703774904</v>
      </c>
      <c r="G93" s="12"/>
      <c r="H93" s="19">
        <f t="shared" si="33"/>
        <v>0.0414</v>
      </c>
      <c r="I93" s="108">
        <f t="shared" si="34"/>
        <v>-46.0819847802342</v>
      </c>
      <c r="J93" s="4">
        <f t="shared" si="35"/>
        <v>93953.43952819952</v>
      </c>
      <c r="K93" s="4"/>
      <c r="L93" s="108">
        <f t="shared" si="31"/>
        <v>-118225.65750954952</v>
      </c>
    </row>
    <row r="94" spans="1:12" ht="15">
      <c r="A94" t="s">
        <v>22</v>
      </c>
      <c r="B94" s="12"/>
      <c r="C94" s="12"/>
      <c r="D94" s="12">
        <v>0</v>
      </c>
      <c r="E94" s="108">
        <f t="shared" si="30"/>
        <v>0</v>
      </c>
      <c r="F94" s="108">
        <f t="shared" si="32"/>
        <v>-212179.09703774904</v>
      </c>
      <c r="G94" s="12"/>
      <c r="H94" s="19">
        <v>0.0459</v>
      </c>
      <c r="I94" s="108">
        <f t="shared" si="34"/>
        <v>-811.5850461693902</v>
      </c>
      <c r="J94" s="4">
        <f t="shared" si="35"/>
        <v>93141.85448203013</v>
      </c>
      <c r="K94" s="4"/>
      <c r="L94" s="108">
        <f t="shared" si="31"/>
        <v>-119037.24255571891</v>
      </c>
    </row>
    <row r="95" spans="1:12" ht="15">
      <c r="A95" t="s">
        <v>23</v>
      </c>
      <c r="B95" s="12"/>
      <c r="C95" s="12"/>
      <c r="D95" s="12"/>
      <c r="E95" s="108">
        <f t="shared" si="30"/>
        <v>0</v>
      </c>
      <c r="F95" s="108">
        <f t="shared" si="32"/>
        <v>-212179.09703774904</v>
      </c>
      <c r="G95" s="12"/>
      <c r="H95" s="19">
        <f t="shared" si="33"/>
        <v>0.0459</v>
      </c>
      <c r="I95" s="108">
        <f t="shared" si="34"/>
        <v>-811.5850461693902</v>
      </c>
      <c r="J95" s="4">
        <f t="shared" si="35"/>
        <v>92330.26943586074</v>
      </c>
      <c r="K95" s="4"/>
      <c r="L95" s="108">
        <f t="shared" si="31"/>
        <v>-119848.8276018883</v>
      </c>
    </row>
    <row r="96" spans="1:12" ht="15">
      <c r="A96" t="s">
        <v>24</v>
      </c>
      <c r="B96" s="12"/>
      <c r="C96" s="12"/>
      <c r="D96" s="4"/>
      <c r="E96" s="108">
        <f t="shared" si="30"/>
        <v>0</v>
      </c>
      <c r="F96" s="108">
        <f t="shared" si="32"/>
        <v>-212179.09703774904</v>
      </c>
      <c r="G96" s="4"/>
      <c r="H96" s="19">
        <f t="shared" si="33"/>
        <v>0.0459</v>
      </c>
      <c r="I96" s="108">
        <f t="shared" si="34"/>
        <v>-811.5850461693902</v>
      </c>
      <c r="J96" s="4">
        <f t="shared" si="35"/>
        <v>91518.68438969135</v>
      </c>
      <c r="K96" s="4"/>
      <c r="L96" s="108">
        <f t="shared" si="31"/>
        <v>-120660.4126480577</v>
      </c>
    </row>
    <row r="97" spans="1:12" ht="15">
      <c r="A97" t="s">
        <v>12</v>
      </c>
      <c r="B97" s="12"/>
      <c r="C97" s="12"/>
      <c r="D97" s="4"/>
      <c r="E97" s="108">
        <f t="shared" si="30"/>
        <v>0</v>
      </c>
      <c r="F97" s="108">
        <f t="shared" si="32"/>
        <v>-212179.09703774904</v>
      </c>
      <c r="G97" s="4"/>
      <c r="H97" s="19">
        <f t="shared" si="33"/>
        <v>0.0459</v>
      </c>
      <c r="I97" s="108">
        <f t="shared" si="34"/>
        <v>-811.5850461693902</v>
      </c>
      <c r="J97" s="4">
        <f t="shared" si="35"/>
        <v>90707.09934352196</v>
      </c>
      <c r="K97" s="4"/>
      <c r="L97" s="108">
        <f t="shared" si="31"/>
        <v>-121471.99769422709</v>
      </c>
    </row>
    <row r="98" spans="1:12" ht="15">
      <c r="A98" t="s">
        <v>13</v>
      </c>
      <c r="B98" s="12"/>
      <c r="C98" s="12"/>
      <c r="D98" s="4"/>
      <c r="E98" s="108">
        <f t="shared" si="30"/>
        <v>0</v>
      </c>
      <c r="F98" s="108">
        <f t="shared" si="32"/>
        <v>-212179.09703774904</v>
      </c>
      <c r="G98" s="4"/>
      <c r="H98" s="19">
        <f t="shared" si="33"/>
        <v>0.0459</v>
      </c>
      <c r="I98" s="108">
        <f t="shared" si="34"/>
        <v>-811.5850461693902</v>
      </c>
      <c r="J98" s="4">
        <f t="shared" si="35"/>
        <v>89895.51429735257</v>
      </c>
      <c r="K98" s="4"/>
      <c r="L98" s="108">
        <f t="shared" si="31"/>
        <v>-122283.58274039648</v>
      </c>
    </row>
    <row r="99" spans="1:12" ht="15">
      <c r="A99" t="s">
        <v>14</v>
      </c>
      <c r="B99" s="13"/>
      <c r="C99" s="13"/>
      <c r="D99" s="14"/>
      <c r="E99" s="109">
        <f t="shared" si="30"/>
        <v>0</v>
      </c>
      <c r="F99" s="109">
        <f t="shared" si="32"/>
        <v>-212179.09703774904</v>
      </c>
      <c r="G99" s="14"/>
      <c r="H99" s="112">
        <f t="shared" si="33"/>
        <v>0.0459</v>
      </c>
      <c r="I99" s="109">
        <f t="shared" si="34"/>
        <v>-811.5850461693902</v>
      </c>
      <c r="J99" s="14">
        <f t="shared" si="35"/>
        <v>89083.92925118317</v>
      </c>
      <c r="K99" s="14"/>
      <c r="L99" s="109">
        <f t="shared" si="31"/>
        <v>-123095.16778656587</v>
      </c>
    </row>
    <row r="100" spans="1:14" ht="15">
      <c r="A100" s="16" t="s">
        <v>15</v>
      </c>
      <c r="B100" s="4">
        <f>SUM(B88:B99)</f>
        <v>654004</v>
      </c>
      <c r="C100" s="4">
        <f>SUM(C88:C99)</f>
        <v>654647.556923077</v>
      </c>
      <c r="D100" s="108">
        <f>SUM(D88:D99)</f>
        <v>-198822</v>
      </c>
      <c r="E100" s="4">
        <f>SUM(E88:E99)</f>
        <v>-199465.55692307698</v>
      </c>
      <c r="F100" s="4"/>
      <c r="G100" s="4"/>
      <c r="I100" s="108">
        <f>SUM(I88:I99)</f>
        <v>-5274.75036729677</v>
      </c>
      <c r="J100" s="4"/>
      <c r="K100" s="4"/>
      <c r="L100" s="4"/>
      <c r="N100" s="20"/>
    </row>
    <row r="101" spans="1:14" ht="15">
      <c r="A101" s="16"/>
      <c r="B101" s="4"/>
      <c r="C101" s="4"/>
      <c r="D101" s="108"/>
      <c r="E101" s="4"/>
      <c r="F101" s="4"/>
      <c r="G101" s="4"/>
      <c r="I101" s="108"/>
      <c r="J101" s="4"/>
      <c r="K101" s="4"/>
      <c r="L101" s="4"/>
      <c r="N101" s="20"/>
    </row>
    <row r="102" spans="1:12" s="116" customFormat="1" ht="15">
      <c r="A102" s="114" t="s">
        <v>26</v>
      </c>
      <c r="B102" s="115"/>
      <c r="C102" s="115"/>
      <c r="D102" s="115"/>
      <c r="E102" s="115"/>
      <c r="F102" s="115"/>
      <c r="G102" s="115"/>
      <c r="H102" s="113"/>
      <c r="I102" s="115"/>
      <c r="J102" s="115"/>
      <c r="K102" s="115"/>
      <c r="L102" s="115"/>
    </row>
    <row r="103" spans="2:12" ht="15">
      <c r="B103" s="4"/>
      <c r="C103" s="4"/>
      <c r="D103" s="4"/>
      <c r="E103" s="4"/>
      <c r="F103" s="4"/>
      <c r="G103" s="4"/>
      <c r="I103" s="4"/>
      <c r="J103" s="4"/>
      <c r="K103" s="4"/>
      <c r="L103" s="4"/>
    </row>
    <row r="104" spans="1:12" ht="18.75">
      <c r="A104" s="2" t="s">
        <v>1</v>
      </c>
      <c r="B104" s="17">
        <v>2007</v>
      </c>
      <c r="C104" s="4"/>
      <c r="D104" s="4"/>
      <c r="E104" s="4"/>
      <c r="F104" s="4"/>
      <c r="G104" s="4"/>
      <c r="I104" s="4"/>
      <c r="J104" s="4"/>
      <c r="K104" s="4"/>
      <c r="L104" s="4"/>
    </row>
    <row r="105" spans="2:12" ht="15">
      <c r="B105" s="5"/>
      <c r="C105" s="26"/>
      <c r="D105" s="120" t="str">
        <f>$D$5</f>
        <v>SIMPILS True-Up Adjustments    (neg = CR)</v>
      </c>
      <c r="E105" s="121" t="s">
        <v>4</v>
      </c>
      <c r="F105" s="121"/>
      <c r="G105" s="5"/>
      <c r="H105" s="121" t="s">
        <v>5</v>
      </c>
      <c r="I105" s="121"/>
      <c r="J105" s="121"/>
      <c r="K105" s="5"/>
      <c r="L105" s="120" t="s">
        <v>6</v>
      </c>
    </row>
    <row r="106" spans="2:12" ht="30">
      <c r="B106" s="8" t="s">
        <v>7</v>
      </c>
      <c r="C106" s="25" t="s">
        <v>8</v>
      </c>
      <c r="D106" s="120"/>
      <c r="E106" s="5" t="s">
        <v>9</v>
      </c>
      <c r="F106" s="5" t="s">
        <v>10</v>
      </c>
      <c r="G106" s="5"/>
      <c r="H106" s="111" t="s">
        <v>11</v>
      </c>
      <c r="I106" s="5" t="s">
        <v>9</v>
      </c>
      <c r="J106" s="5" t="s">
        <v>10</v>
      </c>
      <c r="K106" s="5"/>
      <c r="L106" s="120"/>
    </row>
    <row r="107" spans="1:12" ht="15">
      <c r="A107" t="s">
        <v>16</v>
      </c>
      <c r="B107" s="12"/>
      <c r="C107" s="12"/>
      <c r="D107" s="4"/>
      <c r="E107" s="108">
        <f aca="true" t="shared" si="36" ref="E107:E118">B107-C107+D107</f>
        <v>0</v>
      </c>
      <c r="F107" s="108">
        <f>F99+E107</f>
        <v>-212179.09703774904</v>
      </c>
      <c r="G107" s="4"/>
      <c r="H107" s="19">
        <f>H99</f>
        <v>0.0459</v>
      </c>
      <c r="I107" s="108">
        <f>H107*F99/12</f>
        <v>-811.5850461693902</v>
      </c>
      <c r="J107" s="4">
        <f>J99+I107</f>
        <v>88272.34420501378</v>
      </c>
      <c r="K107" s="4"/>
      <c r="L107" s="108">
        <f aca="true" t="shared" si="37" ref="L107:L118">F107+J107</f>
        <v>-123906.75283273526</v>
      </c>
    </row>
    <row r="108" spans="1:12" ht="15">
      <c r="A108" t="s">
        <v>17</v>
      </c>
      <c r="B108" s="12"/>
      <c r="C108" s="12"/>
      <c r="D108" s="4"/>
      <c r="E108" s="108">
        <f t="shared" si="36"/>
        <v>0</v>
      </c>
      <c r="F108" s="108">
        <f>F107+E108</f>
        <v>-212179.09703774904</v>
      </c>
      <c r="G108" s="4"/>
      <c r="H108" s="19">
        <f>H107</f>
        <v>0.0459</v>
      </c>
      <c r="I108" s="108">
        <f>H108*F107/12</f>
        <v>-811.5850461693902</v>
      </c>
      <c r="J108" s="4">
        <f>I108+J107</f>
        <v>87460.75915884439</v>
      </c>
      <c r="K108" s="4"/>
      <c r="L108" s="108">
        <f t="shared" si="37"/>
        <v>-124718.33787890465</v>
      </c>
    </row>
    <row r="109" spans="1:12" ht="15">
      <c r="A109" t="s">
        <v>18</v>
      </c>
      <c r="B109" s="12"/>
      <c r="C109" s="12"/>
      <c r="D109" s="4"/>
      <c r="E109" s="108">
        <f t="shared" si="36"/>
        <v>0</v>
      </c>
      <c r="F109" s="108">
        <f aca="true" t="shared" si="38" ref="F109:F118">F108+E109</f>
        <v>-212179.09703774904</v>
      </c>
      <c r="G109" s="4"/>
      <c r="H109" s="19">
        <f aca="true" t="shared" si="39" ref="H109:H118">H108</f>
        <v>0.0459</v>
      </c>
      <c r="I109" s="108">
        <f>H109*F108/12</f>
        <v>-811.5850461693902</v>
      </c>
      <c r="J109" s="4">
        <f>I109+J108</f>
        <v>86649.174112675</v>
      </c>
      <c r="K109" s="4"/>
      <c r="L109" s="108">
        <f t="shared" si="37"/>
        <v>-125529.92292507405</v>
      </c>
    </row>
    <row r="110" spans="1:12" ht="15">
      <c r="A110" t="s">
        <v>19</v>
      </c>
      <c r="B110" s="12"/>
      <c r="C110" s="12"/>
      <c r="D110" s="4"/>
      <c r="E110" s="108">
        <f t="shared" si="36"/>
        <v>0</v>
      </c>
      <c r="F110" s="108">
        <f t="shared" si="38"/>
        <v>-212179.09703774904</v>
      </c>
      <c r="G110" s="4"/>
      <c r="H110" s="19">
        <f t="shared" si="39"/>
        <v>0.0459</v>
      </c>
      <c r="I110" s="108">
        <f>H110*F109/12</f>
        <v>-811.5850461693902</v>
      </c>
      <c r="J110" s="4">
        <f>I110+J109</f>
        <v>85837.5890665056</v>
      </c>
      <c r="K110" s="4"/>
      <c r="L110" s="108">
        <f t="shared" si="37"/>
        <v>-126341.50797124344</v>
      </c>
    </row>
    <row r="111" spans="1:12" ht="15">
      <c r="A111" t="s">
        <v>20</v>
      </c>
      <c r="B111" s="12"/>
      <c r="C111" s="12"/>
      <c r="D111" s="4"/>
      <c r="E111" s="108">
        <f t="shared" si="36"/>
        <v>0</v>
      </c>
      <c r="F111" s="108">
        <f t="shared" si="38"/>
        <v>-212179.09703774904</v>
      </c>
      <c r="G111" s="4"/>
      <c r="H111" s="19">
        <f t="shared" si="39"/>
        <v>0.0459</v>
      </c>
      <c r="I111" s="108">
        <f aca="true" t="shared" si="40" ref="I111:I118">H111*F110/12</f>
        <v>-811.5850461693902</v>
      </c>
      <c r="J111" s="4">
        <f aca="true" t="shared" si="41" ref="J111:J118">I111+J110</f>
        <v>85026.00402033622</v>
      </c>
      <c r="K111" s="4"/>
      <c r="L111" s="108">
        <f t="shared" si="37"/>
        <v>-127153.09301741283</v>
      </c>
    </row>
    <row r="112" spans="1:12" ht="15">
      <c r="A112" t="s">
        <v>21</v>
      </c>
      <c r="B112" s="12"/>
      <c r="C112" s="12"/>
      <c r="D112" s="4"/>
      <c r="E112" s="108">
        <f t="shared" si="36"/>
        <v>0</v>
      </c>
      <c r="F112" s="108">
        <f t="shared" si="38"/>
        <v>-212179.09703774904</v>
      </c>
      <c r="G112" s="4"/>
      <c r="H112" s="19">
        <f t="shared" si="39"/>
        <v>0.0459</v>
      </c>
      <c r="I112" s="108">
        <f t="shared" si="40"/>
        <v>-811.5850461693902</v>
      </c>
      <c r="J112" s="4">
        <f t="shared" si="41"/>
        <v>84214.41897416682</v>
      </c>
      <c r="K112" s="4"/>
      <c r="L112" s="108">
        <f t="shared" si="37"/>
        <v>-127964.67806358222</v>
      </c>
    </row>
    <row r="113" spans="1:12" ht="15">
      <c r="A113" t="s">
        <v>22</v>
      </c>
      <c r="B113" s="12"/>
      <c r="C113" s="12"/>
      <c r="D113" s="4"/>
      <c r="E113" s="108">
        <f t="shared" si="36"/>
        <v>0</v>
      </c>
      <c r="F113" s="108">
        <f t="shared" si="38"/>
        <v>-212179.09703774904</v>
      </c>
      <c r="G113" s="4"/>
      <c r="H113" s="19">
        <f t="shared" si="39"/>
        <v>0.0459</v>
      </c>
      <c r="I113" s="108">
        <f t="shared" si="40"/>
        <v>-811.5850461693902</v>
      </c>
      <c r="J113" s="4">
        <f t="shared" si="41"/>
        <v>83402.83392799743</v>
      </c>
      <c r="K113" s="4"/>
      <c r="L113" s="108">
        <f t="shared" si="37"/>
        <v>-128776.26310975161</v>
      </c>
    </row>
    <row r="114" spans="1:12" ht="15">
      <c r="A114" t="s">
        <v>23</v>
      </c>
      <c r="B114" s="12"/>
      <c r="C114" s="12"/>
      <c r="D114" s="4"/>
      <c r="E114" s="108">
        <f t="shared" si="36"/>
        <v>0</v>
      </c>
      <c r="F114" s="108">
        <f t="shared" si="38"/>
        <v>-212179.09703774904</v>
      </c>
      <c r="G114" s="4"/>
      <c r="H114" s="19">
        <f t="shared" si="39"/>
        <v>0.0459</v>
      </c>
      <c r="I114" s="108">
        <f t="shared" si="40"/>
        <v>-811.5850461693902</v>
      </c>
      <c r="J114" s="4">
        <f t="shared" si="41"/>
        <v>82591.24888182804</v>
      </c>
      <c r="K114" s="4"/>
      <c r="L114" s="108">
        <f t="shared" si="37"/>
        <v>-129587.848155921</v>
      </c>
    </row>
    <row r="115" spans="1:12" ht="15">
      <c r="A115" t="s">
        <v>24</v>
      </c>
      <c r="B115" s="12"/>
      <c r="C115" s="12"/>
      <c r="D115" s="4"/>
      <c r="E115" s="108">
        <f t="shared" si="36"/>
        <v>0</v>
      </c>
      <c r="F115" s="108">
        <f t="shared" si="38"/>
        <v>-212179.09703774904</v>
      </c>
      <c r="G115" s="4"/>
      <c r="H115" s="19">
        <f t="shared" si="39"/>
        <v>0.0459</v>
      </c>
      <c r="I115" s="4">
        <f t="shared" si="40"/>
        <v>-811.5850461693902</v>
      </c>
      <c r="J115" s="4">
        <f t="shared" si="41"/>
        <v>81779.66383565865</v>
      </c>
      <c r="K115" s="4"/>
      <c r="L115" s="108">
        <f t="shared" si="37"/>
        <v>-130399.4332020904</v>
      </c>
    </row>
    <row r="116" spans="1:12" ht="15">
      <c r="A116" t="s">
        <v>12</v>
      </c>
      <c r="B116" s="12"/>
      <c r="C116" s="12"/>
      <c r="D116" s="4"/>
      <c r="E116" s="108">
        <f t="shared" si="36"/>
        <v>0</v>
      </c>
      <c r="F116" s="108">
        <f t="shared" si="38"/>
        <v>-212179.09703774904</v>
      </c>
      <c r="G116" s="4"/>
      <c r="H116" s="19">
        <v>0.0514</v>
      </c>
      <c r="I116" s="108">
        <f t="shared" si="40"/>
        <v>-908.8337989783585</v>
      </c>
      <c r="J116" s="4">
        <f t="shared" si="41"/>
        <v>80870.83003668029</v>
      </c>
      <c r="K116" s="4"/>
      <c r="L116" s="108">
        <f t="shared" si="37"/>
        <v>-131308.26700106874</v>
      </c>
    </row>
    <row r="117" spans="1:12" ht="15">
      <c r="A117" t="s">
        <v>13</v>
      </c>
      <c r="B117" s="12"/>
      <c r="C117" s="12"/>
      <c r="D117" s="4"/>
      <c r="E117" s="108">
        <f t="shared" si="36"/>
        <v>0</v>
      </c>
      <c r="F117" s="108">
        <f t="shared" si="38"/>
        <v>-212179.09703774904</v>
      </c>
      <c r="G117" s="4"/>
      <c r="H117" s="19">
        <f t="shared" si="39"/>
        <v>0.0514</v>
      </c>
      <c r="I117" s="108">
        <f t="shared" si="40"/>
        <v>-908.8337989783585</v>
      </c>
      <c r="J117" s="4">
        <f t="shared" si="41"/>
        <v>79961.99623770193</v>
      </c>
      <c r="K117" s="4"/>
      <c r="L117" s="108">
        <f t="shared" si="37"/>
        <v>-132217.1008000471</v>
      </c>
    </row>
    <row r="118" spans="1:12" ht="15">
      <c r="A118" t="s">
        <v>14</v>
      </c>
      <c r="B118" s="13"/>
      <c r="C118" s="13"/>
      <c r="D118" s="14"/>
      <c r="E118" s="109">
        <f t="shared" si="36"/>
        <v>0</v>
      </c>
      <c r="F118" s="109">
        <f t="shared" si="38"/>
        <v>-212179.09703774904</v>
      </c>
      <c r="G118" s="14"/>
      <c r="H118" s="112">
        <f t="shared" si="39"/>
        <v>0.0514</v>
      </c>
      <c r="I118" s="109">
        <f t="shared" si="40"/>
        <v>-908.8337989783585</v>
      </c>
      <c r="J118" s="14">
        <f t="shared" si="41"/>
        <v>79053.16243872356</v>
      </c>
      <c r="K118" s="14"/>
      <c r="L118" s="109">
        <f t="shared" si="37"/>
        <v>-133125.93459902547</v>
      </c>
    </row>
    <row r="119" spans="1:12" ht="15">
      <c r="A119" s="16" t="s">
        <v>15</v>
      </c>
      <c r="B119" s="4">
        <f>SUM(B107:B118)</f>
        <v>0</v>
      </c>
      <c r="C119" s="4">
        <f>SUM(C107:C118)</f>
        <v>0</v>
      </c>
      <c r="D119" s="4">
        <f>SUM(D107:D118)</f>
        <v>0</v>
      </c>
      <c r="E119" s="4">
        <f>SUM(E107:E118)</f>
        <v>0</v>
      </c>
      <c r="F119" s="4"/>
      <c r="G119" s="4"/>
      <c r="I119" s="108">
        <f>SUM(I107:I118)</f>
        <v>-10030.766812459584</v>
      </c>
      <c r="J119" s="4"/>
      <c r="K119" s="4"/>
      <c r="L119" s="4"/>
    </row>
    <row r="120" spans="2:12" ht="15">
      <c r="B120" s="4"/>
      <c r="C120" s="4"/>
      <c r="D120" s="4"/>
      <c r="E120" s="4"/>
      <c r="F120" s="4"/>
      <c r="G120" s="4"/>
      <c r="I120" s="4"/>
      <c r="J120" s="4"/>
      <c r="K120" s="4"/>
      <c r="L120" s="4"/>
    </row>
    <row r="121" spans="2:12" ht="15">
      <c r="B121" s="4"/>
      <c r="C121" s="4"/>
      <c r="D121" s="4"/>
      <c r="E121" s="4"/>
      <c r="F121" s="4"/>
      <c r="G121" s="4"/>
      <c r="I121" s="4"/>
      <c r="J121" s="4"/>
      <c r="K121" s="4"/>
      <c r="L121" s="4"/>
    </row>
    <row r="122" spans="1:12" ht="18.75">
      <c r="A122" s="2" t="s">
        <v>1</v>
      </c>
      <c r="B122" s="17">
        <v>2008</v>
      </c>
      <c r="C122" s="4"/>
      <c r="D122" s="4"/>
      <c r="E122" s="4"/>
      <c r="F122" s="4"/>
      <c r="G122" s="4"/>
      <c r="I122" s="4"/>
      <c r="J122" s="4"/>
      <c r="K122" s="4"/>
      <c r="L122" s="4"/>
    </row>
    <row r="123" spans="2:12" ht="15">
      <c r="B123" s="5"/>
      <c r="C123" s="26"/>
      <c r="D123" s="120" t="str">
        <f>$D$5</f>
        <v>SIMPILS True-Up Adjustments    (neg = CR)</v>
      </c>
      <c r="E123" s="121" t="s">
        <v>4</v>
      </c>
      <c r="F123" s="121"/>
      <c r="G123" s="5"/>
      <c r="H123" s="121" t="s">
        <v>5</v>
      </c>
      <c r="I123" s="121"/>
      <c r="J123" s="121"/>
      <c r="K123" s="5"/>
      <c r="L123" s="120" t="s">
        <v>6</v>
      </c>
    </row>
    <row r="124" spans="2:12" ht="30">
      <c r="B124" s="8" t="s">
        <v>7</v>
      </c>
      <c r="C124" s="25" t="s">
        <v>8</v>
      </c>
      <c r="D124" s="120"/>
      <c r="E124" s="5" t="s">
        <v>9</v>
      </c>
      <c r="F124" s="5" t="s">
        <v>10</v>
      </c>
      <c r="G124" s="5"/>
      <c r="H124" s="111" t="s">
        <v>11</v>
      </c>
      <c r="I124" s="5" t="s">
        <v>9</v>
      </c>
      <c r="J124" s="5" t="s">
        <v>10</v>
      </c>
      <c r="K124" s="5"/>
      <c r="L124" s="120"/>
    </row>
    <row r="125" spans="1:12" ht="15">
      <c r="A125" t="s">
        <v>16</v>
      </c>
      <c r="B125" s="12"/>
      <c r="C125" s="12"/>
      <c r="D125" s="4"/>
      <c r="E125" s="4">
        <f aca="true" t="shared" si="42" ref="E125:E136">B125-C125+D125</f>
        <v>0</v>
      </c>
      <c r="F125" s="4">
        <f>F118+E125</f>
        <v>-212179.09703774904</v>
      </c>
      <c r="G125" s="4"/>
      <c r="H125" s="19">
        <f>H118</f>
        <v>0.0514</v>
      </c>
      <c r="I125" s="108">
        <f>H125*F118/12</f>
        <v>-908.8337989783585</v>
      </c>
      <c r="J125" s="4">
        <f>J118+I125</f>
        <v>78144.3286397452</v>
      </c>
      <c r="K125" s="4"/>
      <c r="L125" s="108">
        <f aca="true" t="shared" si="43" ref="L125:L136">F125+J125</f>
        <v>-134034.76839800383</v>
      </c>
    </row>
    <row r="126" spans="1:12" ht="15">
      <c r="A126" t="s">
        <v>17</v>
      </c>
      <c r="B126" s="12"/>
      <c r="C126" s="12"/>
      <c r="D126" s="4"/>
      <c r="E126" s="4">
        <f t="shared" si="42"/>
        <v>0</v>
      </c>
      <c r="F126" s="4">
        <f>F125+E126</f>
        <v>-212179.09703774904</v>
      </c>
      <c r="G126" s="4"/>
      <c r="H126" s="19">
        <f>H125</f>
        <v>0.0514</v>
      </c>
      <c r="I126" s="108">
        <f>H126*F125/12</f>
        <v>-908.8337989783585</v>
      </c>
      <c r="J126" s="4">
        <f>I126+J125</f>
        <v>77235.49484076684</v>
      </c>
      <c r="K126" s="4"/>
      <c r="L126" s="108">
        <f t="shared" si="43"/>
        <v>-134943.6021969822</v>
      </c>
    </row>
    <row r="127" spans="1:12" ht="15">
      <c r="A127" t="s">
        <v>18</v>
      </c>
      <c r="B127" s="12"/>
      <c r="C127" s="12"/>
      <c r="D127" s="4"/>
      <c r="E127" s="4">
        <f t="shared" si="42"/>
        <v>0</v>
      </c>
      <c r="F127" s="4">
        <f aca="true" t="shared" si="44" ref="F127:F136">F126+E127</f>
        <v>-212179.09703774904</v>
      </c>
      <c r="G127" s="4"/>
      <c r="H127" s="19">
        <f aca="true" t="shared" si="45" ref="H127:H136">H126</f>
        <v>0.0514</v>
      </c>
      <c r="I127" s="108">
        <f>H127*F126/12</f>
        <v>-908.8337989783585</v>
      </c>
      <c r="J127" s="4">
        <f>I127+J126</f>
        <v>76326.66104178848</v>
      </c>
      <c r="K127" s="4"/>
      <c r="L127" s="108">
        <f t="shared" si="43"/>
        <v>-135852.43599596055</v>
      </c>
    </row>
    <row r="128" spans="1:12" ht="15">
      <c r="A128" t="s">
        <v>19</v>
      </c>
      <c r="B128" s="12"/>
      <c r="C128" s="12"/>
      <c r="D128" s="4"/>
      <c r="E128" s="4">
        <f t="shared" si="42"/>
        <v>0</v>
      </c>
      <c r="F128" s="4">
        <f t="shared" si="44"/>
        <v>-212179.09703774904</v>
      </c>
      <c r="G128" s="4"/>
      <c r="H128" s="19">
        <v>0.0408</v>
      </c>
      <c r="I128" s="108">
        <f>H128*F127/12</f>
        <v>-721.4089299283469</v>
      </c>
      <c r="J128" s="4">
        <f>I128+J127</f>
        <v>75605.25211186013</v>
      </c>
      <c r="K128" s="4"/>
      <c r="L128" s="108">
        <f t="shared" si="43"/>
        <v>-136573.84492588893</v>
      </c>
    </row>
    <row r="129" spans="1:12" ht="15">
      <c r="A129" t="s">
        <v>20</v>
      </c>
      <c r="B129" s="12"/>
      <c r="C129" s="12"/>
      <c r="D129" s="4"/>
      <c r="E129" s="4">
        <f t="shared" si="42"/>
        <v>0</v>
      </c>
      <c r="F129" s="4">
        <f t="shared" si="44"/>
        <v>-212179.09703774904</v>
      </c>
      <c r="G129" s="4"/>
      <c r="H129" s="19">
        <f t="shared" si="45"/>
        <v>0.0408</v>
      </c>
      <c r="I129" s="108">
        <f aca="true" t="shared" si="46" ref="I129:I136">H129*F128/12</f>
        <v>-721.4089299283469</v>
      </c>
      <c r="J129" s="4">
        <f aca="true" t="shared" si="47" ref="J129:J136">I129+J128</f>
        <v>74883.84318193178</v>
      </c>
      <c r="K129" s="4"/>
      <c r="L129" s="108">
        <f t="shared" si="43"/>
        <v>-137295.25385581725</v>
      </c>
    </row>
    <row r="130" spans="1:12" ht="15">
      <c r="A130" t="s">
        <v>21</v>
      </c>
      <c r="B130" s="12"/>
      <c r="C130" s="12"/>
      <c r="D130" s="4"/>
      <c r="E130" s="4">
        <f t="shared" si="42"/>
        <v>0</v>
      </c>
      <c r="F130" s="4">
        <f t="shared" si="44"/>
        <v>-212179.09703774904</v>
      </c>
      <c r="G130" s="4"/>
      <c r="H130" s="19">
        <f t="shared" si="45"/>
        <v>0.0408</v>
      </c>
      <c r="I130" s="108">
        <f t="shared" si="46"/>
        <v>-721.4089299283469</v>
      </c>
      <c r="J130" s="4">
        <f t="shared" si="47"/>
        <v>74162.43425200343</v>
      </c>
      <c r="K130" s="4"/>
      <c r="L130" s="108">
        <f t="shared" si="43"/>
        <v>-138016.66278574563</v>
      </c>
    </row>
    <row r="131" spans="1:12" ht="15">
      <c r="A131" t="s">
        <v>22</v>
      </c>
      <c r="B131" s="12"/>
      <c r="C131" s="12"/>
      <c r="D131" s="4"/>
      <c r="E131" s="4">
        <f t="shared" si="42"/>
        <v>0</v>
      </c>
      <c r="F131" s="4">
        <f t="shared" si="44"/>
        <v>-212179.09703774904</v>
      </c>
      <c r="G131" s="4"/>
      <c r="H131" s="19">
        <v>0.0335</v>
      </c>
      <c r="I131" s="108">
        <f t="shared" si="46"/>
        <v>-592.333312563716</v>
      </c>
      <c r="J131" s="4">
        <f t="shared" si="47"/>
        <v>73570.10093943971</v>
      </c>
      <c r="K131" s="4"/>
      <c r="L131" s="108">
        <f t="shared" si="43"/>
        <v>-138608.99609830935</v>
      </c>
    </row>
    <row r="132" spans="1:12" ht="15">
      <c r="A132" t="s">
        <v>23</v>
      </c>
      <c r="B132" s="12"/>
      <c r="C132" s="12"/>
      <c r="D132" s="4"/>
      <c r="E132" s="4">
        <f t="shared" si="42"/>
        <v>0</v>
      </c>
      <c r="F132" s="4">
        <f t="shared" si="44"/>
        <v>-212179.09703774904</v>
      </c>
      <c r="G132" s="4"/>
      <c r="H132" s="19">
        <f t="shared" si="45"/>
        <v>0.0335</v>
      </c>
      <c r="I132" s="108">
        <f t="shared" si="46"/>
        <v>-592.333312563716</v>
      </c>
      <c r="J132" s="4">
        <f t="shared" si="47"/>
        <v>72977.767626876</v>
      </c>
      <c r="K132" s="4"/>
      <c r="L132" s="108">
        <f t="shared" si="43"/>
        <v>-139201.32941087306</v>
      </c>
    </row>
    <row r="133" spans="1:12" ht="15">
      <c r="A133" t="s">
        <v>24</v>
      </c>
      <c r="B133" s="12"/>
      <c r="C133" s="12"/>
      <c r="D133" s="4"/>
      <c r="E133" s="4">
        <f t="shared" si="42"/>
        <v>0</v>
      </c>
      <c r="F133" s="4">
        <f t="shared" si="44"/>
        <v>-212179.09703774904</v>
      </c>
      <c r="G133" s="4"/>
      <c r="H133" s="19">
        <f t="shared" si="45"/>
        <v>0.0335</v>
      </c>
      <c r="I133" s="4">
        <f t="shared" si="46"/>
        <v>-592.333312563716</v>
      </c>
      <c r="J133" s="4">
        <f t="shared" si="47"/>
        <v>72385.43431431228</v>
      </c>
      <c r="K133" s="4"/>
      <c r="L133" s="108">
        <f t="shared" si="43"/>
        <v>-139793.66272343678</v>
      </c>
    </row>
    <row r="134" spans="1:12" ht="15">
      <c r="A134" t="s">
        <v>12</v>
      </c>
      <c r="B134" s="12"/>
      <c r="C134" s="12"/>
      <c r="D134" s="4"/>
      <c r="E134" s="4">
        <f t="shared" si="42"/>
        <v>0</v>
      </c>
      <c r="F134" s="4">
        <f t="shared" si="44"/>
        <v>-212179.09703774904</v>
      </c>
      <c r="G134" s="4"/>
      <c r="H134" s="19">
        <f>H133</f>
        <v>0.0335</v>
      </c>
      <c r="I134" s="108">
        <f t="shared" si="46"/>
        <v>-592.333312563716</v>
      </c>
      <c r="J134" s="4">
        <f t="shared" si="47"/>
        <v>71793.10100174857</v>
      </c>
      <c r="K134" s="4"/>
      <c r="L134" s="108">
        <f t="shared" si="43"/>
        <v>-140385.9960360005</v>
      </c>
    </row>
    <row r="135" spans="1:12" ht="15">
      <c r="A135" t="s">
        <v>13</v>
      </c>
      <c r="B135" s="12"/>
      <c r="C135" s="12"/>
      <c r="D135" s="4"/>
      <c r="E135" s="4">
        <f t="shared" si="42"/>
        <v>0</v>
      </c>
      <c r="F135" s="4">
        <f t="shared" si="44"/>
        <v>-212179.09703774904</v>
      </c>
      <c r="G135" s="4"/>
      <c r="H135" s="19">
        <f t="shared" si="45"/>
        <v>0.0335</v>
      </c>
      <c r="I135" s="108">
        <f t="shared" si="46"/>
        <v>-592.333312563716</v>
      </c>
      <c r="J135" s="4">
        <f t="shared" si="47"/>
        <v>71200.76768918485</v>
      </c>
      <c r="K135" s="4"/>
      <c r="L135" s="108">
        <f t="shared" si="43"/>
        <v>-140978.3293485642</v>
      </c>
    </row>
    <row r="136" spans="1:12" ht="15">
      <c r="A136" t="s">
        <v>14</v>
      </c>
      <c r="B136" s="13"/>
      <c r="C136" s="13"/>
      <c r="D136" s="14"/>
      <c r="E136" s="14">
        <f t="shared" si="42"/>
        <v>0</v>
      </c>
      <c r="F136" s="14">
        <f t="shared" si="44"/>
        <v>-212179.09703774904</v>
      </c>
      <c r="G136" s="14"/>
      <c r="H136" s="112">
        <f t="shared" si="45"/>
        <v>0.0335</v>
      </c>
      <c r="I136" s="109">
        <f t="shared" si="46"/>
        <v>-592.333312563716</v>
      </c>
      <c r="J136" s="14">
        <f t="shared" si="47"/>
        <v>70608.43437662114</v>
      </c>
      <c r="K136" s="14"/>
      <c r="L136" s="109">
        <f t="shared" si="43"/>
        <v>-141570.66266112792</v>
      </c>
    </row>
    <row r="137" spans="1:12" ht="15">
      <c r="A137" s="16" t="s">
        <v>15</v>
      </c>
      <c r="B137" s="4">
        <f>SUM(B125:B136)</f>
        <v>0</v>
      </c>
      <c r="C137" s="4">
        <f>SUM(C125:C136)</f>
        <v>0</v>
      </c>
      <c r="D137" s="4">
        <f>SUM(D125:D136)</f>
        <v>0</v>
      </c>
      <c r="E137" s="4">
        <f>SUM(E125:E136)</f>
        <v>0</v>
      </c>
      <c r="F137" s="4"/>
      <c r="G137" s="4"/>
      <c r="I137" s="108">
        <f>SUM(I125:I136)</f>
        <v>-8444.728062102413</v>
      </c>
      <c r="J137" s="4"/>
      <c r="K137" s="4"/>
      <c r="L137" s="4"/>
    </row>
    <row r="138" spans="2:12" ht="15">
      <c r="B138" s="4"/>
      <c r="C138" s="4"/>
      <c r="D138" s="4"/>
      <c r="E138" s="4"/>
      <c r="F138" s="4"/>
      <c r="G138" s="4"/>
      <c r="I138" s="4"/>
      <c r="J138" s="4"/>
      <c r="K138" s="4"/>
      <c r="L138" s="4"/>
    </row>
    <row r="139" spans="2:12" ht="15">
      <c r="B139" s="4"/>
      <c r="C139" s="4"/>
      <c r="D139" s="4"/>
      <c r="E139" s="4"/>
      <c r="F139" s="4"/>
      <c r="G139" s="4"/>
      <c r="I139" s="4"/>
      <c r="J139" s="4"/>
      <c r="K139" s="4"/>
      <c r="L139" s="4"/>
    </row>
    <row r="140" spans="1:12" ht="18.75">
      <c r="A140" s="2" t="s">
        <v>1</v>
      </c>
      <c r="B140" s="17">
        <v>2009</v>
      </c>
      <c r="C140" s="4"/>
      <c r="D140" s="4"/>
      <c r="E140" s="4"/>
      <c r="F140" s="4"/>
      <c r="G140" s="4"/>
      <c r="I140" s="4"/>
      <c r="J140" s="4"/>
      <c r="K140" s="4"/>
      <c r="L140" s="103"/>
    </row>
    <row r="141" spans="2:12" ht="15">
      <c r="B141" s="5"/>
      <c r="C141" s="26"/>
      <c r="D141" s="120" t="str">
        <f>$D$5</f>
        <v>SIMPILS True-Up Adjustments    (neg = CR)</v>
      </c>
      <c r="E141" s="121" t="s">
        <v>4</v>
      </c>
      <c r="F141" s="121"/>
      <c r="G141" s="5"/>
      <c r="H141" s="121" t="s">
        <v>5</v>
      </c>
      <c r="I141" s="121"/>
      <c r="J141" s="121"/>
      <c r="K141" s="5"/>
      <c r="L141" s="4" t="s">
        <v>6</v>
      </c>
    </row>
    <row r="142" spans="2:12" ht="30">
      <c r="B142" s="8" t="s">
        <v>7</v>
      </c>
      <c r="C142" s="25" t="s">
        <v>8</v>
      </c>
      <c r="D142" s="120"/>
      <c r="E142" s="5" t="s">
        <v>9</v>
      </c>
      <c r="F142" s="5" t="s">
        <v>10</v>
      </c>
      <c r="G142" s="5"/>
      <c r="H142" s="111" t="s">
        <v>11</v>
      </c>
      <c r="I142" s="5" t="s">
        <v>9</v>
      </c>
      <c r="J142" s="5" t="s">
        <v>10</v>
      </c>
      <c r="K142" s="5"/>
      <c r="L142" s="108"/>
    </row>
    <row r="143" spans="1:12" ht="15">
      <c r="A143" t="s">
        <v>16</v>
      </c>
      <c r="B143" s="12"/>
      <c r="C143" s="12"/>
      <c r="D143" s="4"/>
      <c r="E143" s="4">
        <f aca="true" t="shared" si="48" ref="E143:E154">B143-C143+D143</f>
        <v>0</v>
      </c>
      <c r="F143" s="4">
        <f>F136+E143</f>
        <v>-212179.09703774904</v>
      </c>
      <c r="G143" s="4"/>
      <c r="H143" s="19">
        <v>0.0245</v>
      </c>
      <c r="I143" s="108">
        <f>H143*F136/12</f>
        <v>-433.1989897854043</v>
      </c>
      <c r="J143" s="4">
        <f>J136+I143</f>
        <v>70175.23538683573</v>
      </c>
      <c r="K143" s="4"/>
      <c r="L143" s="108">
        <f aca="true" t="shared" si="49" ref="L143:L154">F143+J143</f>
        <v>-142003.8616509133</v>
      </c>
    </row>
    <row r="144" spans="1:12" ht="15">
      <c r="A144" t="s">
        <v>17</v>
      </c>
      <c r="B144" s="12"/>
      <c r="C144" s="12"/>
      <c r="D144" s="4"/>
      <c r="E144" s="4">
        <f t="shared" si="48"/>
        <v>0</v>
      </c>
      <c r="F144" s="4">
        <f>F143+E144</f>
        <v>-212179.09703774904</v>
      </c>
      <c r="G144" s="4"/>
      <c r="H144" s="19">
        <f>H143</f>
        <v>0.0245</v>
      </c>
      <c r="I144" s="108">
        <f>H144*F143/12</f>
        <v>-433.1989897854043</v>
      </c>
      <c r="J144" s="4">
        <f>I144+J143</f>
        <v>69742.03639705032</v>
      </c>
      <c r="K144" s="4"/>
      <c r="L144" s="108">
        <f t="shared" si="49"/>
        <v>-142437.0606406987</v>
      </c>
    </row>
    <row r="145" spans="1:12" ht="15">
      <c r="A145" t="s">
        <v>18</v>
      </c>
      <c r="B145" s="12"/>
      <c r="C145" s="12"/>
      <c r="D145" s="4"/>
      <c r="E145" s="4">
        <f t="shared" si="48"/>
        <v>0</v>
      </c>
      <c r="F145" s="4">
        <f aca="true" t="shared" si="50" ref="F145:F154">F144+E145</f>
        <v>-212179.09703774904</v>
      </c>
      <c r="G145" s="4"/>
      <c r="H145" s="19">
        <f aca="true" t="shared" si="51" ref="H145:H154">H144</f>
        <v>0.0245</v>
      </c>
      <c r="I145" s="108">
        <f>H145*F144/12</f>
        <v>-433.1989897854043</v>
      </c>
      <c r="J145" s="4">
        <f>I145+J144</f>
        <v>69308.83740726492</v>
      </c>
      <c r="K145" s="4"/>
      <c r="L145" s="108">
        <f t="shared" si="49"/>
        <v>-142870.25963048413</v>
      </c>
    </row>
    <row r="146" spans="1:12" ht="15">
      <c r="A146" t="s">
        <v>19</v>
      </c>
      <c r="B146" s="12"/>
      <c r="C146" s="12"/>
      <c r="D146" s="4"/>
      <c r="E146" s="4">
        <f t="shared" si="48"/>
        <v>0</v>
      </c>
      <c r="F146" s="4">
        <f t="shared" si="50"/>
        <v>-212179.09703774904</v>
      </c>
      <c r="G146" s="4"/>
      <c r="H146" s="19">
        <v>0.01</v>
      </c>
      <c r="I146" s="108">
        <f>H146*F145/12</f>
        <v>-176.8159141981242</v>
      </c>
      <c r="J146" s="4">
        <f>I146+J145</f>
        <v>69132.02149306679</v>
      </c>
      <c r="K146" s="4"/>
      <c r="L146" s="108">
        <f t="shared" si="49"/>
        <v>-143047.07554468227</v>
      </c>
    </row>
    <row r="147" spans="1:12" ht="15">
      <c r="A147" t="s">
        <v>20</v>
      </c>
      <c r="B147" s="12"/>
      <c r="C147" s="12"/>
      <c r="D147" s="4"/>
      <c r="E147" s="4">
        <f t="shared" si="48"/>
        <v>0</v>
      </c>
      <c r="F147" s="4">
        <f t="shared" si="50"/>
        <v>-212179.09703774904</v>
      </c>
      <c r="G147" s="4"/>
      <c r="H147" s="19">
        <f t="shared" si="51"/>
        <v>0.01</v>
      </c>
      <c r="I147" s="108">
        <f aca="true" t="shared" si="52" ref="I147:I154">H147*F146/12</f>
        <v>-176.8159141981242</v>
      </c>
      <c r="J147" s="4">
        <f aca="true" t="shared" si="53" ref="J147:J154">I147+J146</f>
        <v>68955.20557886866</v>
      </c>
      <c r="K147" s="4"/>
      <c r="L147" s="108">
        <f t="shared" si="49"/>
        <v>-143223.8914588804</v>
      </c>
    </row>
    <row r="148" spans="1:12" ht="15">
      <c r="A148" t="s">
        <v>21</v>
      </c>
      <c r="B148" s="12"/>
      <c r="C148" s="12"/>
      <c r="D148" s="4"/>
      <c r="E148" s="4">
        <f t="shared" si="48"/>
        <v>0</v>
      </c>
      <c r="F148" s="4">
        <f t="shared" si="50"/>
        <v>-212179.09703774904</v>
      </c>
      <c r="G148" s="4"/>
      <c r="H148" s="19">
        <f t="shared" si="51"/>
        <v>0.01</v>
      </c>
      <c r="I148" s="108">
        <f t="shared" si="52"/>
        <v>-176.8159141981242</v>
      </c>
      <c r="J148" s="4">
        <f t="shared" si="53"/>
        <v>68778.38966467053</v>
      </c>
      <c r="K148" s="4"/>
      <c r="L148" s="108">
        <f t="shared" si="49"/>
        <v>-143400.7073730785</v>
      </c>
    </row>
    <row r="149" spans="1:12" ht="15">
      <c r="A149" t="s">
        <v>22</v>
      </c>
      <c r="B149" s="12"/>
      <c r="C149" s="12"/>
      <c r="D149" s="4"/>
      <c r="E149" s="4">
        <f t="shared" si="48"/>
        <v>0</v>
      </c>
      <c r="F149" s="4">
        <f t="shared" si="50"/>
        <v>-212179.09703774904</v>
      </c>
      <c r="G149" s="4"/>
      <c r="H149" s="19">
        <v>0.0055</v>
      </c>
      <c r="I149" s="108">
        <f t="shared" si="52"/>
        <v>-97.24875280896832</v>
      </c>
      <c r="J149" s="4">
        <f t="shared" si="53"/>
        <v>68681.14091186156</v>
      </c>
      <c r="K149" s="4"/>
      <c r="L149" s="108">
        <f t="shared" si="49"/>
        <v>-143497.9561258875</v>
      </c>
    </row>
    <row r="150" spans="1:12" ht="15">
      <c r="A150" t="s">
        <v>23</v>
      </c>
      <c r="B150" s="12"/>
      <c r="C150" s="12"/>
      <c r="D150" s="4"/>
      <c r="E150" s="4">
        <f t="shared" si="48"/>
        <v>0</v>
      </c>
      <c r="F150" s="4">
        <f t="shared" si="50"/>
        <v>-212179.09703774904</v>
      </c>
      <c r="G150" s="4"/>
      <c r="H150" s="19">
        <f t="shared" si="51"/>
        <v>0.0055</v>
      </c>
      <c r="I150" s="108">
        <f t="shared" si="52"/>
        <v>-97.24875280896832</v>
      </c>
      <c r="J150" s="4">
        <f t="shared" si="53"/>
        <v>68583.89215905259</v>
      </c>
      <c r="K150" s="4"/>
      <c r="L150" s="108">
        <f t="shared" si="49"/>
        <v>-143595.20487869647</v>
      </c>
    </row>
    <row r="151" spans="1:12" ht="15">
      <c r="A151" t="s">
        <v>24</v>
      </c>
      <c r="B151" s="12"/>
      <c r="C151" s="12"/>
      <c r="D151" s="4"/>
      <c r="E151" s="4">
        <f t="shared" si="48"/>
        <v>0</v>
      </c>
      <c r="F151" s="4">
        <f t="shared" si="50"/>
        <v>-212179.09703774904</v>
      </c>
      <c r="G151" s="4"/>
      <c r="H151" s="19">
        <f t="shared" si="51"/>
        <v>0.0055</v>
      </c>
      <c r="I151" s="4">
        <f t="shared" si="52"/>
        <v>-97.24875280896832</v>
      </c>
      <c r="J151" s="4">
        <f t="shared" si="53"/>
        <v>68486.64340624362</v>
      </c>
      <c r="K151" s="4"/>
      <c r="L151" s="108">
        <f t="shared" si="49"/>
        <v>-143692.45363150543</v>
      </c>
    </row>
    <row r="152" spans="1:12" ht="15">
      <c r="A152" t="s">
        <v>12</v>
      </c>
      <c r="B152" s="12"/>
      <c r="C152" s="12"/>
      <c r="D152" s="4"/>
      <c r="E152" s="4">
        <f t="shared" si="48"/>
        <v>0</v>
      </c>
      <c r="F152" s="4">
        <f t="shared" si="50"/>
        <v>-212179.09703774904</v>
      </c>
      <c r="G152" s="4"/>
      <c r="H152" s="19">
        <f t="shared" si="51"/>
        <v>0.0055</v>
      </c>
      <c r="I152" s="108">
        <f t="shared" si="52"/>
        <v>-97.24875280896832</v>
      </c>
      <c r="J152" s="4">
        <f t="shared" si="53"/>
        <v>68389.39465343465</v>
      </c>
      <c r="K152" s="4"/>
      <c r="L152" s="108">
        <f t="shared" si="49"/>
        <v>-143789.70238431438</v>
      </c>
    </row>
    <row r="153" spans="1:12" ht="15">
      <c r="A153" t="s">
        <v>13</v>
      </c>
      <c r="B153" s="12"/>
      <c r="C153" s="12"/>
      <c r="D153" s="4"/>
      <c r="E153" s="4">
        <f t="shared" si="48"/>
        <v>0</v>
      </c>
      <c r="F153" s="4">
        <f t="shared" si="50"/>
        <v>-212179.09703774904</v>
      </c>
      <c r="G153" s="4"/>
      <c r="H153" s="19">
        <f t="shared" si="51"/>
        <v>0.0055</v>
      </c>
      <c r="I153" s="108">
        <f t="shared" si="52"/>
        <v>-97.24875280896832</v>
      </c>
      <c r="J153" s="4">
        <f t="shared" si="53"/>
        <v>68292.14590062568</v>
      </c>
      <c r="K153" s="4"/>
      <c r="L153" s="108">
        <f t="shared" si="49"/>
        <v>-143886.95113712337</v>
      </c>
    </row>
    <row r="154" spans="1:12" ht="15">
      <c r="A154" t="s">
        <v>14</v>
      </c>
      <c r="B154" s="13"/>
      <c r="C154" s="13"/>
      <c r="D154" s="14"/>
      <c r="E154" s="14">
        <f t="shared" si="48"/>
        <v>0</v>
      </c>
      <c r="F154" s="14">
        <f t="shared" si="50"/>
        <v>-212179.09703774904</v>
      </c>
      <c r="G154" s="14"/>
      <c r="H154" s="112">
        <f t="shared" si="51"/>
        <v>0.0055</v>
      </c>
      <c r="I154" s="109">
        <f t="shared" si="52"/>
        <v>-97.24875280896832</v>
      </c>
      <c r="J154" s="14">
        <f t="shared" si="53"/>
        <v>68194.89714781671</v>
      </c>
      <c r="K154" s="14"/>
      <c r="L154" s="109">
        <f t="shared" si="49"/>
        <v>-143984.19988993235</v>
      </c>
    </row>
    <row r="155" spans="1:12" ht="15">
      <c r="A155" s="16" t="s">
        <v>15</v>
      </c>
      <c r="B155" s="4">
        <f>SUM(B143:B154)</f>
        <v>0</v>
      </c>
      <c r="C155" s="4">
        <f>SUM(C143:C154)</f>
        <v>0</v>
      </c>
      <c r="D155" s="4">
        <f>SUM(D143:D154)</f>
        <v>0</v>
      </c>
      <c r="E155" s="4">
        <f>SUM(E143:E154)</f>
        <v>0</v>
      </c>
      <c r="F155" s="4"/>
      <c r="G155" s="4"/>
      <c r="I155" s="108">
        <f>SUM(I143:I154)</f>
        <v>-2413.5372288043945</v>
      </c>
      <c r="J155" s="4"/>
      <c r="K155" s="4"/>
      <c r="L155" s="4"/>
    </row>
    <row r="156" spans="2:12" ht="15">
      <c r="B156" s="4"/>
      <c r="C156" s="4"/>
      <c r="D156" s="4"/>
      <c r="E156" s="4"/>
      <c r="F156" s="4"/>
      <c r="G156" s="4"/>
      <c r="I156" s="4"/>
      <c r="J156" s="4"/>
      <c r="K156" s="4"/>
      <c r="L156" s="4"/>
    </row>
    <row r="157" spans="2:12" ht="15">
      <c r="B157" s="4"/>
      <c r="C157" s="4"/>
      <c r="D157" s="4"/>
      <c r="E157" s="4"/>
      <c r="F157" s="4"/>
      <c r="G157" s="4"/>
      <c r="I157" s="4"/>
      <c r="J157" s="4"/>
      <c r="K157" s="4"/>
      <c r="L157" s="4"/>
    </row>
    <row r="158" spans="1:12" ht="18.75">
      <c r="A158" s="2" t="s">
        <v>1</v>
      </c>
      <c r="B158" s="17">
        <v>2010</v>
      </c>
      <c r="C158" s="4"/>
      <c r="D158" s="4"/>
      <c r="E158" s="4"/>
      <c r="F158" s="4"/>
      <c r="G158" s="4"/>
      <c r="I158" s="4"/>
      <c r="J158" s="4"/>
      <c r="K158" s="4"/>
      <c r="L158" s="4"/>
    </row>
    <row r="159" spans="2:12" ht="15">
      <c r="B159" s="5"/>
      <c r="C159" s="26"/>
      <c r="D159" s="120" t="str">
        <f>$D$5</f>
        <v>SIMPILS True-Up Adjustments    (neg = CR)</v>
      </c>
      <c r="E159" s="121" t="s">
        <v>4</v>
      </c>
      <c r="F159" s="121"/>
      <c r="G159" s="5"/>
      <c r="H159" s="121" t="s">
        <v>5</v>
      </c>
      <c r="I159" s="121"/>
      <c r="J159" s="121"/>
      <c r="K159" s="5"/>
      <c r="L159" s="120" t="s">
        <v>6</v>
      </c>
    </row>
    <row r="160" spans="2:12" ht="30">
      <c r="B160" s="8" t="s">
        <v>7</v>
      </c>
      <c r="C160" s="25" t="s">
        <v>8</v>
      </c>
      <c r="D160" s="120"/>
      <c r="E160" s="5" t="s">
        <v>9</v>
      </c>
      <c r="F160" s="5" t="s">
        <v>10</v>
      </c>
      <c r="G160" s="5"/>
      <c r="H160" s="111" t="s">
        <v>11</v>
      </c>
      <c r="I160" s="5" t="s">
        <v>9</v>
      </c>
      <c r="J160" s="5" t="s">
        <v>10</v>
      </c>
      <c r="K160" s="5"/>
      <c r="L160" s="120"/>
    </row>
    <row r="161" spans="1:12" ht="15">
      <c r="A161" t="s">
        <v>16</v>
      </c>
      <c r="B161" s="12"/>
      <c r="C161" s="12"/>
      <c r="D161" s="4"/>
      <c r="E161" s="4">
        <f aca="true" t="shared" si="54" ref="E161:E172">B161-C161+D161</f>
        <v>0</v>
      </c>
      <c r="F161" s="4">
        <f>F154+E161</f>
        <v>-212179.09703774904</v>
      </c>
      <c r="G161" s="4"/>
      <c r="H161" s="19">
        <f>H154</f>
        <v>0.0055</v>
      </c>
      <c r="I161" s="108">
        <f>H161*F154/12</f>
        <v>-97.24875280896832</v>
      </c>
      <c r="J161" s="4">
        <f>J154+I161</f>
        <v>68097.64839500774</v>
      </c>
      <c r="K161" s="4"/>
      <c r="L161" s="108">
        <f aca="true" t="shared" si="55" ref="L161:L172">F161+J161</f>
        <v>-144081.4486427413</v>
      </c>
    </row>
    <row r="162" spans="1:12" ht="15">
      <c r="A162" t="s">
        <v>17</v>
      </c>
      <c r="B162" s="12"/>
      <c r="C162" s="12"/>
      <c r="D162" s="4"/>
      <c r="E162" s="4">
        <f t="shared" si="54"/>
        <v>0</v>
      </c>
      <c r="F162" s="4">
        <f>F161+E162</f>
        <v>-212179.09703774904</v>
      </c>
      <c r="G162" s="4"/>
      <c r="H162" s="19">
        <f>H161</f>
        <v>0.0055</v>
      </c>
      <c r="I162" s="108">
        <f>H162*F161/12</f>
        <v>-97.24875280896832</v>
      </c>
      <c r="J162" s="4">
        <f>I162+J161</f>
        <v>68000.39964219877</v>
      </c>
      <c r="K162" s="4"/>
      <c r="L162" s="108">
        <f t="shared" si="55"/>
        <v>-144178.69739555026</v>
      </c>
    </row>
    <row r="163" spans="1:12" ht="15">
      <c r="A163" t="s">
        <v>18</v>
      </c>
      <c r="B163" s="12"/>
      <c r="C163" s="12"/>
      <c r="D163" s="4"/>
      <c r="E163" s="4">
        <f t="shared" si="54"/>
        <v>0</v>
      </c>
      <c r="F163" s="4">
        <f aca="true" t="shared" si="56" ref="F163:F172">F162+E163</f>
        <v>-212179.09703774904</v>
      </c>
      <c r="G163" s="4"/>
      <c r="H163" s="19">
        <f aca="true" t="shared" si="57" ref="H163:H172">H162</f>
        <v>0.0055</v>
      </c>
      <c r="I163" s="108">
        <f>H163*F162/12</f>
        <v>-97.24875280896832</v>
      </c>
      <c r="J163" s="4">
        <f>I163+J162</f>
        <v>67903.1508893898</v>
      </c>
      <c r="K163" s="4"/>
      <c r="L163" s="108">
        <f t="shared" si="55"/>
        <v>-144275.94614835925</v>
      </c>
    </row>
    <row r="164" spans="1:12" ht="15">
      <c r="A164" t="s">
        <v>19</v>
      </c>
      <c r="B164" s="12"/>
      <c r="C164" s="12"/>
      <c r="D164" s="4"/>
      <c r="E164" s="4">
        <f t="shared" si="54"/>
        <v>0</v>
      </c>
      <c r="F164" s="4">
        <f t="shared" si="56"/>
        <v>-212179.09703774904</v>
      </c>
      <c r="G164" s="4"/>
      <c r="H164" s="19">
        <f t="shared" si="57"/>
        <v>0.0055</v>
      </c>
      <c r="I164" s="108">
        <f>H164*F163/12</f>
        <v>-97.24875280896832</v>
      </c>
      <c r="J164" s="4">
        <f>I164+J163</f>
        <v>67805.90213658083</v>
      </c>
      <c r="K164" s="4"/>
      <c r="L164" s="108">
        <f t="shared" si="55"/>
        <v>-144373.19490116823</v>
      </c>
    </row>
    <row r="165" spans="1:12" ht="15">
      <c r="A165" t="s">
        <v>20</v>
      </c>
      <c r="B165" s="12"/>
      <c r="C165" s="12"/>
      <c r="D165" s="4"/>
      <c r="E165" s="4">
        <f t="shared" si="54"/>
        <v>0</v>
      </c>
      <c r="F165" s="4">
        <f t="shared" si="56"/>
        <v>-212179.09703774904</v>
      </c>
      <c r="G165" s="4"/>
      <c r="H165" s="19">
        <f t="shared" si="57"/>
        <v>0.0055</v>
      </c>
      <c r="I165" s="108">
        <f aca="true" t="shared" si="58" ref="I165:I172">H165*F164/12</f>
        <v>-97.24875280896832</v>
      </c>
      <c r="J165" s="4">
        <f aca="true" t="shared" si="59" ref="J165:J172">I165+J164</f>
        <v>67708.65338377186</v>
      </c>
      <c r="K165" s="4"/>
      <c r="L165" s="108">
        <f t="shared" si="55"/>
        <v>-144470.44365397719</v>
      </c>
    </row>
    <row r="166" spans="1:12" ht="15">
      <c r="A166" t="s">
        <v>21</v>
      </c>
      <c r="B166" s="12"/>
      <c r="C166" s="12"/>
      <c r="D166" s="4"/>
      <c r="E166" s="4">
        <f t="shared" si="54"/>
        <v>0</v>
      </c>
      <c r="F166" s="4">
        <f t="shared" si="56"/>
        <v>-212179.09703774904</v>
      </c>
      <c r="G166" s="4"/>
      <c r="H166" s="19">
        <f t="shared" si="57"/>
        <v>0.0055</v>
      </c>
      <c r="I166" s="108">
        <f t="shared" si="58"/>
        <v>-97.24875280896832</v>
      </c>
      <c r="J166" s="4">
        <f t="shared" si="59"/>
        <v>67611.40463096289</v>
      </c>
      <c r="K166" s="4"/>
      <c r="L166" s="108">
        <f t="shared" si="55"/>
        <v>-144567.69240678614</v>
      </c>
    </row>
    <row r="167" spans="1:12" ht="15">
      <c r="A167" t="s">
        <v>22</v>
      </c>
      <c r="B167" s="12"/>
      <c r="C167" s="12"/>
      <c r="D167" s="4"/>
      <c r="E167" s="4">
        <f t="shared" si="54"/>
        <v>0</v>
      </c>
      <c r="F167" s="4">
        <f t="shared" si="56"/>
        <v>-212179.09703774904</v>
      </c>
      <c r="G167" s="4"/>
      <c r="H167" s="19">
        <v>0.0089</v>
      </c>
      <c r="I167" s="108">
        <f t="shared" si="58"/>
        <v>-157.36616363633053</v>
      </c>
      <c r="J167" s="4">
        <f t="shared" si="59"/>
        <v>67454.03846732657</v>
      </c>
      <c r="K167" s="4"/>
      <c r="L167" s="108">
        <f t="shared" si="55"/>
        <v>-144725.05857042246</v>
      </c>
    </row>
    <row r="168" spans="1:12" ht="15">
      <c r="A168" t="s">
        <v>23</v>
      </c>
      <c r="B168" s="12"/>
      <c r="C168" s="12"/>
      <c r="D168" s="4"/>
      <c r="E168" s="4">
        <f t="shared" si="54"/>
        <v>0</v>
      </c>
      <c r="F168" s="4">
        <f t="shared" si="56"/>
        <v>-212179.09703774904</v>
      </c>
      <c r="G168" s="4"/>
      <c r="H168" s="19">
        <f t="shared" si="57"/>
        <v>0.0089</v>
      </c>
      <c r="I168" s="108">
        <f t="shared" si="58"/>
        <v>-157.36616363633053</v>
      </c>
      <c r="J168" s="4">
        <f t="shared" si="59"/>
        <v>67296.67230369024</v>
      </c>
      <c r="K168" s="4"/>
      <c r="L168" s="108">
        <f t="shared" si="55"/>
        <v>-144882.4247340588</v>
      </c>
    </row>
    <row r="169" spans="1:12" ht="15">
      <c r="A169" t="s">
        <v>24</v>
      </c>
      <c r="B169" s="12"/>
      <c r="C169" s="12"/>
      <c r="D169" s="4"/>
      <c r="E169" s="4">
        <f t="shared" si="54"/>
        <v>0</v>
      </c>
      <c r="F169" s="4">
        <f t="shared" si="56"/>
        <v>-212179.09703774904</v>
      </c>
      <c r="G169" s="4"/>
      <c r="H169" s="19">
        <f t="shared" si="57"/>
        <v>0.0089</v>
      </c>
      <c r="I169" s="4">
        <f t="shared" si="58"/>
        <v>-157.36616363633053</v>
      </c>
      <c r="J169" s="4">
        <f t="shared" si="59"/>
        <v>67139.30614005392</v>
      </c>
      <c r="K169" s="4"/>
      <c r="L169" s="108">
        <f t="shared" si="55"/>
        <v>-145039.79089769511</v>
      </c>
    </row>
    <row r="170" spans="1:12" ht="15">
      <c r="A170" t="s">
        <v>12</v>
      </c>
      <c r="B170" s="12"/>
      <c r="C170" s="12"/>
      <c r="D170" s="4"/>
      <c r="E170" s="4">
        <f t="shared" si="54"/>
        <v>0</v>
      </c>
      <c r="F170" s="4">
        <f t="shared" si="56"/>
        <v>-212179.09703774904</v>
      </c>
      <c r="G170" s="4"/>
      <c r="H170" s="19">
        <v>0.012</v>
      </c>
      <c r="I170" s="108">
        <f t="shared" si="58"/>
        <v>-212.17909703774907</v>
      </c>
      <c r="J170" s="4">
        <f t="shared" si="59"/>
        <v>66927.12704301617</v>
      </c>
      <c r="K170" s="4"/>
      <c r="L170" s="108">
        <f t="shared" si="55"/>
        <v>-145251.96999473288</v>
      </c>
    </row>
    <row r="171" spans="1:12" ht="15">
      <c r="A171" t="s">
        <v>13</v>
      </c>
      <c r="B171" s="12"/>
      <c r="C171" s="12"/>
      <c r="D171" s="4"/>
      <c r="E171" s="4">
        <f t="shared" si="54"/>
        <v>0</v>
      </c>
      <c r="F171" s="4">
        <f t="shared" si="56"/>
        <v>-212179.09703774904</v>
      </c>
      <c r="G171" s="4"/>
      <c r="H171" s="19">
        <f t="shared" si="57"/>
        <v>0.012</v>
      </c>
      <c r="I171" s="108">
        <f t="shared" si="58"/>
        <v>-212.17909703774907</v>
      </c>
      <c r="J171" s="4">
        <f t="shared" si="59"/>
        <v>66714.94794597842</v>
      </c>
      <c r="K171" s="4"/>
      <c r="L171" s="108">
        <f t="shared" si="55"/>
        <v>-145464.14909177064</v>
      </c>
    </row>
    <row r="172" spans="1:12" ht="15">
      <c r="A172" t="s">
        <v>14</v>
      </c>
      <c r="B172" s="13"/>
      <c r="C172" s="13"/>
      <c r="D172" s="14"/>
      <c r="E172" s="14">
        <f t="shared" si="54"/>
        <v>0</v>
      </c>
      <c r="F172" s="14">
        <f t="shared" si="56"/>
        <v>-212179.09703774904</v>
      </c>
      <c r="G172" s="14"/>
      <c r="H172" s="112">
        <f t="shared" si="57"/>
        <v>0.012</v>
      </c>
      <c r="I172" s="109">
        <f t="shared" si="58"/>
        <v>-212.17909703774907</v>
      </c>
      <c r="J172" s="14">
        <f t="shared" si="59"/>
        <v>66502.76884894067</v>
      </c>
      <c r="K172" s="14"/>
      <c r="L172" s="109">
        <f t="shared" si="55"/>
        <v>-145676.32818880837</v>
      </c>
    </row>
    <row r="173" spans="1:12" ht="15">
      <c r="A173" s="16" t="s">
        <v>15</v>
      </c>
      <c r="B173" s="4">
        <f>SUM(B161:B172)</f>
        <v>0</v>
      </c>
      <c r="C173" s="4">
        <f>SUM(C161:C172)</f>
        <v>0</v>
      </c>
      <c r="D173" s="4">
        <f>SUM(D161:D172)</f>
        <v>0</v>
      </c>
      <c r="E173" s="4">
        <f>SUM(E161:E172)</f>
        <v>0</v>
      </c>
      <c r="F173" s="4"/>
      <c r="G173" s="4"/>
      <c r="I173" s="108">
        <f>SUM(I161:I172)</f>
        <v>-1692.1282988760483</v>
      </c>
      <c r="J173" s="4"/>
      <c r="K173" s="4"/>
      <c r="L173" s="4"/>
    </row>
    <row r="174" spans="2:12" ht="15">
      <c r="B174" s="4"/>
      <c r="C174" s="4"/>
      <c r="D174" s="4"/>
      <c r="E174" s="4"/>
      <c r="F174" s="4"/>
      <c r="G174" s="4"/>
      <c r="I174" s="4"/>
      <c r="J174" s="4"/>
      <c r="K174" s="4"/>
      <c r="L174" s="4"/>
    </row>
    <row r="175" spans="2:12" ht="15">
      <c r="B175" s="4"/>
      <c r="C175" s="4"/>
      <c r="D175" s="4"/>
      <c r="E175" s="4"/>
      <c r="F175" s="4"/>
      <c r="G175" s="4"/>
      <c r="I175" s="4"/>
      <c r="J175" s="4"/>
      <c r="K175" s="4"/>
      <c r="L175" s="4"/>
    </row>
    <row r="176" spans="1:12" ht="18.75">
      <c r="A176" s="2" t="s">
        <v>1</v>
      </c>
      <c r="B176" s="17">
        <v>2011</v>
      </c>
      <c r="C176" s="4"/>
      <c r="D176" s="4"/>
      <c r="E176" s="4"/>
      <c r="F176" s="4"/>
      <c r="G176" s="4"/>
      <c r="I176" s="4"/>
      <c r="J176" s="4"/>
      <c r="K176" s="4"/>
      <c r="L176" s="4"/>
    </row>
    <row r="177" spans="2:12" ht="15">
      <c r="B177" s="5"/>
      <c r="C177" s="26"/>
      <c r="D177" s="120" t="str">
        <f>$D$5</f>
        <v>SIMPILS True-Up Adjustments    (neg = CR)</v>
      </c>
      <c r="E177" s="121" t="s">
        <v>4</v>
      </c>
      <c r="F177" s="121"/>
      <c r="G177" s="5"/>
      <c r="H177" s="121" t="s">
        <v>5</v>
      </c>
      <c r="I177" s="121"/>
      <c r="J177" s="121"/>
      <c r="K177" s="5"/>
      <c r="L177" s="120" t="s">
        <v>6</v>
      </c>
    </row>
    <row r="178" spans="2:12" ht="30">
      <c r="B178" s="8" t="s">
        <v>7</v>
      </c>
      <c r="C178" s="25" t="s">
        <v>8</v>
      </c>
      <c r="D178" s="120"/>
      <c r="E178" s="5" t="s">
        <v>9</v>
      </c>
      <c r="F178" s="5" t="s">
        <v>10</v>
      </c>
      <c r="G178" s="5"/>
      <c r="H178" s="111" t="s">
        <v>11</v>
      </c>
      <c r="I178" s="5" t="s">
        <v>9</v>
      </c>
      <c r="J178" s="5" t="s">
        <v>10</v>
      </c>
      <c r="K178" s="5"/>
      <c r="L178" s="120"/>
    </row>
    <row r="179" spans="1:12" ht="15">
      <c r="A179" t="s">
        <v>16</v>
      </c>
      <c r="B179" s="12"/>
      <c r="C179" s="12"/>
      <c r="D179" s="4"/>
      <c r="E179" s="4">
        <f aca="true" t="shared" si="60" ref="E179:E190">B179-C179+D179</f>
        <v>0</v>
      </c>
      <c r="F179" s="4">
        <f>F172+E179</f>
        <v>-212179.09703774904</v>
      </c>
      <c r="G179" s="4"/>
      <c r="H179" s="19">
        <v>0.0147</v>
      </c>
      <c r="I179" s="4">
        <f>H179*F172/12</f>
        <v>-259.91939387124256</v>
      </c>
      <c r="J179" s="4">
        <f>J172+I179</f>
        <v>66242.84945506943</v>
      </c>
      <c r="K179" s="4"/>
      <c r="L179" s="108">
        <f aca="true" t="shared" si="61" ref="L179:L190">F179+J179</f>
        <v>-145936.2475826796</v>
      </c>
    </row>
    <row r="180" spans="1:12" ht="15">
      <c r="A180" t="s">
        <v>17</v>
      </c>
      <c r="B180" s="12"/>
      <c r="C180" s="12"/>
      <c r="D180" s="4"/>
      <c r="E180" s="4">
        <f t="shared" si="60"/>
        <v>0</v>
      </c>
      <c r="F180" s="4">
        <f>F179+E180</f>
        <v>-212179.09703774904</v>
      </c>
      <c r="G180" s="4"/>
      <c r="H180" s="19">
        <f>H179</f>
        <v>0.0147</v>
      </c>
      <c r="I180" s="4">
        <f>H180*F179/12</f>
        <v>-259.91939387124256</v>
      </c>
      <c r="J180" s="4">
        <f>I180+J179</f>
        <v>65982.93006119819</v>
      </c>
      <c r="K180" s="4"/>
      <c r="L180" s="108">
        <f t="shared" si="61"/>
        <v>-146196.16697655086</v>
      </c>
    </row>
    <row r="181" spans="1:12" ht="15">
      <c r="A181" t="s">
        <v>18</v>
      </c>
      <c r="B181" s="12"/>
      <c r="C181" s="12"/>
      <c r="D181" s="4"/>
      <c r="E181" s="4">
        <f t="shared" si="60"/>
        <v>0</v>
      </c>
      <c r="F181" s="4">
        <f aca="true" t="shared" si="62" ref="F181:F190">F180+E181</f>
        <v>-212179.09703774904</v>
      </c>
      <c r="G181" s="4"/>
      <c r="H181" s="19">
        <f aca="true" t="shared" si="63" ref="H181:H190">H180</f>
        <v>0.0147</v>
      </c>
      <c r="I181" s="4">
        <f>H181*F180/12</f>
        <v>-259.91939387124256</v>
      </c>
      <c r="J181" s="4">
        <f>I181+J180</f>
        <v>65723.01066732695</v>
      </c>
      <c r="K181" s="4"/>
      <c r="L181" s="108">
        <f t="shared" si="61"/>
        <v>-146456.0863704221</v>
      </c>
    </row>
    <row r="182" spans="1:12" ht="15">
      <c r="A182" t="s">
        <v>19</v>
      </c>
      <c r="B182" s="12"/>
      <c r="C182" s="12"/>
      <c r="D182" s="4"/>
      <c r="E182" s="4">
        <f t="shared" si="60"/>
        <v>0</v>
      </c>
      <c r="F182" s="4">
        <f t="shared" si="62"/>
        <v>-212179.09703774904</v>
      </c>
      <c r="G182" s="4"/>
      <c r="H182" s="19">
        <f t="shared" si="63"/>
        <v>0.0147</v>
      </c>
      <c r="I182" s="4">
        <f>H182*F181/12</f>
        <v>-259.91939387124256</v>
      </c>
      <c r="J182" s="4">
        <f>I182+J181</f>
        <v>65463.091273455706</v>
      </c>
      <c r="K182" s="4"/>
      <c r="L182" s="108">
        <f t="shared" si="61"/>
        <v>-146716.00576429334</v>
      </c>
    </row>
    <row r="183" spans="1:12" ht="15">
      <c r="A183" t="s">
        <v>20</v>
      </c>
      <c r="B183" s="12"/>
      <c r="C183" s="12"/>
      <c r="D183" s="4"/>
      <c r="E183" s="4">
        <f t="shared" si="60"/>
        <v>0</v>
      </c>
      <c r="F183" s="4">
        <f t="shared" si="62"/>
        <v>-212179.09703774904</v>
      </c>
      <c r="G183" s="4"/>
      <c r="H183" s="19">
        <f t="shared" si="63"/>
        <v>0.0147</v>
      </c>
      <c r="I183" s="4">
        <f aca="true" t="shared" si="64" ref="I183:I190">H183*F182/12</f>
        <v>-259.91939387124256</v>
      </c>
      <c r="J183" s="4">
        <f aca="true" t="shared" si="65" ref="J183:J190">I183+J182</f>
        <v>65203.171879584464</v>
      </c>
      <c r="K183" s="4"/>
      <c r="L183" s="108">
        <f t="shared" si="61"/>
        <v>-146975.92515816458</v>
      </c>
    </row>
    <row r="184" spans="1:12" ht="15">
      <c r="A184" t="s">
        <v>21</v>
      </c>
      <c r="B184" s="12"/>
      <c r="C184" s="12"/>
      <c r="D184" s="4"/>
      <c r="E184" s="4">
        <f t="shared" si="60"/>
        <v>0</v>
      </c>
      <c r="F184" s="4">
        <f t="shared" si="62"/>
        <v>-212179.09703774904</v>
      </c>
      <c r="G184" s="4"/>
      <c r="H184" s="19">
        <f t="shared" si="63"/>
        <v>0.0147</v>
      </c>
      <c r="I184" s="4">
        <f t="shared" si="64"/>
        <v>-259.91939387124256</v>
      </c>
      <c r="J184" s="4">
        <f t="shared" si="65"/>
        <v>64943.25248571322</v>
      </c>
      <c r="K184" s="4"/>
      <c r="L184" s="108">
        <f t="shared" si="61"/>
        <v>-147235.84455203582</v>
      </c>
    </row>
    <row r="185" spans="1:12" ht="15">
      <c r="A185" t="s">
        <v>22</v>
      </c>
      <c r="B185" s="12"/>
      <c r="C185" s="12"/>
      <c r="D185" s="4"/>
      <c r="E185" s="4">
        <f t="shared" si="60"/>
        <v>0</v>
      </c>
      <c r="F185" s="4">
        <f t="shared" si="62"/>
        <v>-212179.09703774904</v>
      </c>
      <c r="G185" s="4"/>
      <c r="H185" s="19">
        <f t="shared" si="63"/>
        <v>0.0147</v>
      </c>
      <c r="I185" s="4">
        <f t="shared" si="64"/>
        <v>-259.91939387124256</v>
      </c>
      <c r="J185" s="4">
        <f t="shared" si="65"/>
        <v>64683.33309184198</v>
      </c>
      <c r="K185" s="4"/>
      <c r="L185" s="108">
        <f t="shared" si="61"/>
        <v>-147495.76394590706</v>
      </c>
    </row>
    <row r="186" spans="1:12" ht="15">
      <c r="A186" t="s">
        <v>23</v>
      </c>
      <c r="B186" s="12"/>
      <c r="C186" s="12"/>
      <c r="D186" s="4"/>
      <c r="E186" s="4">
        <f t="shared" si="60"/>
        <v>0</v>
      </c>
      <c r="F186" s="4">
        <f t="shared" si="62"/>
        <v>-212179.09703774904</v>
      </c>
      <c r="G186" s="4"/>
      <c r="H186" s="19">
        <f t="shared" si="63"/>
        <v>0.0147</v>
      </c>
      <c r="I186" s="4">
        <f t="shared" si="64"/>
        <v>-259.91939387124256</v>
      </c>
      <c r="J186" s="4">
        <f t="shared" si="65"/>
        <v>64423.41369797074</v>
      </c>
      <c r="K186" s="4"/>
      <c r="L186" s="108">
        <f t="shared" si="61"/>
        <v>-147755.6833397783</v>
      </c>
    </row>
    <row r="187" spans="1:12" ht="15">
      <c r="A187" t="s">
        <v>24</v>
      </c>
      <c r="B187" s="12"/>
      <c r="C187" s="12"/>
      <c r="D187" s="4"/>
      <c r="E187" s="4">
        <f t="shared" si="60"/>
        <v>0</v>
      </c>
      <c r="F187" s="4">
        <f t="shared" si="62"/>
        <v>-212179.09703774904</v>
      </c>
      <c r="G187" s="4"/>
      <c r="H187" s="19">
        <f t="shared" si="63"/>
        <v>0.0147</v>
      </c>
      <c r="I187" s="4">
        <f t="shared" si="64"/>
        <v>-259.91939387124256</v>
      </c>
      <c r="J187" s="4">
        <f t="shared" si="65"/>
        <v>64163.4943040995</v>
      </c>
      <c r="K187" s="4"/>
      <c r="L187" s="108">
        <f t="shared" si="61"/>
        <v>-148015.60273364955</v>
      </c>
    </row>
    <row r="188" spans="1:12" ht="15">
      <c r="A188" t="s">
        <v>12</v>
      </c>
      <c r="B188" s="12"/>
      <c r="C188" s="12"/>
      <c r="D188" s="4"/>
      <c r="E188" s="4">
        <f t="shared" si="60"/>
        <v>0</v>
      </c>
      <c r="F188" s="4">
        <f t="shared" si="62"/>
        <v>-212179.09703774904</v>
      </c>
      <c r="G188" s="4"/>
      <c r="H188" s="19">
        <f t="shared" si="63"/>
        <v>0.0147</v>
      </c>
      <c r="I188" s="4">
        <f t="shared" si="64"/>
        <v>-259.91939387124256</v>
      </c>
      <c r="J188" s="4">
        <f t="shared" si="65"/>
        <v>63903.57491022826</v>
      </c>
      <c r="K188" s="4"/>
      <c r="L188" s="108">
        <f t="shared" si="61"/>
        <v>-148275.5221275208</v>
      </c>
    </row>
    <row r="189" spans="1:12" ht="15">
      <c r="A189" t="s">
        <v>13</v>
      </c>
      <c r="B189" s="12"/>
      <c r="C189" s="12"/>
      <c r="D189" s="4"/>
      <c r="E189" s="4">
        <f t="shared" si="60"/>
        <v>0</v>
      </c>
      <c r="F189" s="4">
        <f t="shared" si="62"/>
        <v>-212179.09703774904</v>
      </c>
      <c r="G189" s="4"/>
      <c r="H189" s="19">
        <f t="shared" si="63"/>
        <v>0.0147</v>
      </c>
      <c r="I189" s="4">
        <f t="shared" si="64"/>
        <v>-259.91939387124256</v>
      </c>
      <c r="J189" s="4">
        <f t="shared" si="65"/>
        <v>63643.655516357016</v>
      </c>
      <c r="K189" s="4"/>
      <c r="L189" s="108">
        <f t="shared" si="61"/>
        <v>-148535.44152139203</v>
      </c>
    </row>
    <row r="190" spans="1:12" ht="15">
      <c r="A190" t="s">
        <v>14</v>
      </c>
      <c r="B190" s="13"/>
      <c r="C190" s="13"/>
      <c r="D190" s="14"/>
      <c r="E190" s="14">
        <f t="shared" si="60"/>
        <v>0</v>
      </c>
      <c r="F190" s="14">
        <f t="shared" si="62"/>
        <v>-212179.09703774904</v>
      </c>
      <c r="G190" s="14"/>
      <c r="H190" s="112">
        <f t="shared" si="63"/>
        <v>0.0147</v>
      </c>
      <c r="I190" s="14">
        <f t="shared" si="64"/>
        <v>-259.91939387124256</v>
      </c>
      <c r="J190" s="14">
        <f t="shared" si="65"/>
        <v>63383.736122485774</v>
      </c>
      <c r="K190" s="14"/>
      <c r="L190" s="109">
        <f t="shared" si="61"/>
        <v>-148795.36091526327</v>
      </c>
    </row>
    <row r="191" spans="1:12" ht="15">
      <c r="A191" s="16" t="s">
        <v>15</v>
      </c>
      <c r="B191" s="4">
        <f>SUM(B179:B190)</f>
        <v>0</v>
      </c>
      <c r="C191" s="4">
        <f>SUM(C179:C190)</f>
        <v>0</v>
      </c>
      <c r="D191" s="4">
        <f>SUM(D179:D190)</f>
        <v>0</v>
      </c>
      <c r="E191" s="4">
        <f>SUM(E179:E190)</f>
        <v>0</v>
      </c>
      <c r="F191" s="4"/>
      <c r="G191" s="4"/>
      <c r="I191" s="4">
        <f>SUM(I179:I190)</f>
        <v>-3119.03272645491</v>
      </c>
      <c r="J191" s="4"/>
      <c r="K191" s="4"/>
      <c r="L191" s="4"/>
    </row>
    <row r="192" spans="2:12" ht="15">
      <c r="B192" s="4"/>
      <c r="C192" s="4"/>
      <c r="D192" s="4"/>
      <c r="E192" s="4"/>
      <c r="F192" s="4"/>
      <c r="G192" s="4"/>
      <c r="I192" s="4"/>
      <c r="J192" s="4"/>
      <c r="K192" s="4"/>
      <c r="L192" s="4"/>
    </row>
    <row r="193" spans="2:12" ht="15">
      <c r="B193" s="4"/>
      <c r="C193" s="4"/>
      <c r="D193" s="4"/>
      <c r="E193" s="4"/>
      <c r="F193" s="4"/>
      <c r="G193" s="4"/>
      <c r="I193" s="4"/>
      <c r="J193" s="4"/>
      <c r="K193" s="4"/>
      <c r="L193" s="4"/>
    </row>
    <row r="194" spans="1:12" ht="18.75">
      <c r="A194" s="2" t="s">
        <v>1</v>
      </c>
      <c r="B194" s="17">
        <v>2012</v>
      </c>
      <c r="C194" s="4"/>
      <c r="D194" s="4"/>
      <c r="E194" s="4"/>
      <c r="F194" s="4"/>
      <c r="G194" s="4"/>
      <c r="I194" s="4"/>
      <c r="J194" s="4"/>
      <c r="K194" s="4"/>
      <c r="L194" s="4"/>
    </row>
    <row r="195" spans="2:12" ht="15">
      <c r="B195" s="6"/>
      <c r="C195" s="26"/>
      <c r="D195" s="120" t="str">
        <f>$D$5</f>
        <v>SIMPILS True-Up Adjustments    (neg = CR)</v>
      </c>
      <c r="E195" s="121" t="s">
        <v>4</v>
      </c>
      <c r="F195" s="121"/>
      <c r="G195" s="6"/>
      <c r="H195" s="121" t="s">
        <v>5</v>
      </c>
      <c r="I195" s="121"/>
      <c r="J195" s="121"/>
      <c r="K195" s="6"/>
      <c r="L195" s="120" t="s">
        <v>6</v>
      </c>
    </row>
    <row r="196" spans="2:12" ht="30">
      <c r="B196" s="8" t="s">
        <v>7</v>
      </c>
      <c r="C196" s="25" t="s">
        <v>8</v>
      </c>
      <c r="D196" s="120"/>
      <c r="E196" s="6" t="s">
        <v>9</v>
      </c>
      <c r="F196" s="6" t="s">
        <v>10</v>
      </c>
      <c r="G196" s="6"/>
      <c r="H196" s="111" t="s">
        <v>11</v>
      </c>
      <c r="I196" s="6" t="s">
        <v>9</v>
      </c>
      <c r="J196" s="6" t="s">
        <v>10</v>
      </c>
      <c r="K196" s="6"/>
      <c r="L196" s="120"/>
    </row>
    <row r="197" spans="1:12" ht="15">
      <c r="A197" t="s">
        <v>16</v>
      </c>
      <c r="B197" s="12"/>
      <c r="C197" s="12"/>
      <c r="D197" s="4"/>
      <c r="E197" s="4">
        <f>B197-C197+D197</f>
        <v>0</v>
      </c>
      <c r="F197" s="4">
        <f>F190+E197</f>
        <v>-212179.09703774904</v>
      </c>
      <c r="G197" s="4"/>
      <c r="H197" s="19">
        <v>0.0147</v>
      </c>
      <c r="I197" s="4">
        <f>H197*F190/12</f>
        <v>-259.91939387124256</v>
      </c>
      <c r="J197" s="4">
        <f>J190+I197</f>
        <v>63123.81672861453</v>
      </c>
      <c r="K197" s="4"/>
      <c r="L197" s="108">
        <f>F197+J197</f>
        <v>-149055.2803091345</v>
      </c>
    </row>
    <row r="198" spans="1:12" ht="15">
      <c r="A198" t="s">
        <v>17</v>
      </c>
      <c r="B198" s="12"/>
      <c r="C198" s="12"/>
      <c r="D198" s="4"/>
      <c r="E198" s="4">
        <f>B198-C198+D198</f>
        <v>0</v>
      </c>
      <c r="F198" s="4">
        <f>F197+E198</f>
        <v>-212179.09703774904</v>
      </c>
      <c r="G198" s="4"/>
      <c r="H198" s="19">
        <f>H197</f>
        <v>0.0147</v>
      </c>
      <c r="I198" s="4">
        <f>H198*F197/12</f>
        <v>-259.91939387124256</v>
      </c>
      <c r="J198" s="4">
        <f>I198+J197</f>
        <v>62863.89733474329</v>
      </c>
      <c r="K198" s="4"/>
      <c r="L198" s="108">
        <f>F198+J198</f>
        <v>-149315.19970300575</v>
      </c>
    </row>
    <row r="199" spans="1:12" ht="15">
      <c r="A199" t="s">
        <v>18</v>
      </c>
      <c r="B199" s="12"/>
      <c r="C199" s="12"/>
      <c r="D199" s="4"/>
      <c r="E199" s="4">
        <f>B199-C199+D199</f>
        <v>0</v>
      </c>
      <c r="F199" s="4">
        <f>F198+E199</f>
        <v>-212179.09703774904</v>
      </c>
      <c r="G199" s="4"/>
      <c r="H199" s="19">
        <f>H198</f>
        <v>0.0147</v>
      </c>
      <c r="I199" s="4">
        <f>H199*F198/12</f>
        <v>-259.91939387124256</v>
      </c>
      <c r="J199" s="4">
        <f>I199+J198</f>
        <v>62603.97794087205</v>
      </c>
      <c r="K199" s="4"/>
      <c r="L199" s="108">
        <f>F199+J199</f>
        <v>-149575.119096877</v>
      </c>
    </row>
    <row r="200" spans="1:12" ht="15">
      <c r="A200" t="s">
        <v>19</v>
      </c>
      <c r="B200" s="13"/>
      <c r="C200" s="13"/>
      <c r="D200" s="14"/>
      <c r="E200" s="14">
        <f>B200-C200+D200</f>
        <v>0</v>
      </c>
      <c r="F200" s="14">
        <f>F199+E200</f>
        <v>-212179.09703774904</v>
      </c>
      <c r="G200" s="14"/>
      <c r="H200" s="112">
        <f>H199</f>
        <v>0.0147</v>
      </c>
      <c r="I200" s="14">
        <f>H200*F199/12</f>
        <v>-259.91939387124256</v>
      </c>
      <c r="J200" s="14">
        <f>I200+J199</f>
        <v>62344.05854700081</v>
      </c>
      <c r="K200" s="14"/>
      <c r="L200" s="109">
        <f>F200+J200</f>
        <v>-149835.03849074824</v>
      </c>
    </row>
    <row r="201" spans="1:12" ht="15">
      <c r="A201" s="16"/>
      <c r="B201" s="4"/>
      <c r="C201" s="4"/>
      <c r="D201" s="4"/>
      <c r="E201" s="4"/>
      <c r="F201" s="4"/>
      <c r="G201" s="4"/>
      <c r="I201" s="4">
        <f>SUM(I197:I200)</f>
        <v>-1039.6775754849702</v>
      </c>
      <c r="J201" s="4"/>
      <c r="K201" s="4"/>
      <c r="L201" s="4"/>
    </row>
    <row r="202" spans="2:12" ht="15">
      <c r="B202" s="4"/>
      <c r="C202" s="4"/>
      <c r="D202" s="4"/>
      <c r="E202" s="4"/>
      <c r="F202" s="4"/>
      <c r="G202" s="4"/>
      <c r="I202" s="4"/>
      <c r="J202" s="4"/>
      <c r="K202" s="4"/>
      <c r="L202" s="4"/>
    </row>
    <row r="203" spans="1:12" ht="15">
      <c r="A203" t="s">
        <v>133</v>
      </c>
      <c r="B203" s="4">
        <f>B10+B28+B46+B64+B82+B100</f>
        <v>8413611.25</v>
      </c>
      <c r="C203" s="4">
        <f>C10+C28+C46+C64+C82+C100</f>
        <v>7820377.347037749</v>
      </c>
      <c r="D203" s="4">
        <f>D10+D28+D46+D64+D82+D100</f>
        <v>-805413</v>
      </c>
      <c r="E203" s="4"/>
      <c r="F203" s="4"/>
      <c r="G203" s="4"/>
      <c r="I203" s="4">
        <f>I10+I28+I46+I64+I82+I100</f>
        <v>89083.92925118323</v>
      </c>
      <c r="J203" s="4"/>
      <c r="K203" s="4"/>
      <c r="L203" s="108">
        <f>B203-C203+D203+I203</f>
        <v>-123095.16778656613</v>
      </c>
    </row>
    <row r="204" spans="2:12" ht="15">
      <c r="B204" s="4"/>
      <c r="C204" s="4"/>
      <c r="D204" s="4"/>
      <c r="E204" s="4"/>
      <c r="F204" s="4"/>
      <c r="G204" s="4"/>
      <c r="I204" s="4"/>
      <c r="J204" s="4"/>
      <c r="K204" s="4"/>
      <c r="L204" s="4"/>
    </row>
    <row r="205" spans="2:12" ht="15">
      <c r="B205" s="4"/>
      <c r="C205" s="4"/>
      <c r="D205" s="4"/>
      <c r="E205" s="4"/>
      <c r="F205" s="4"/>
      <c r="G205" s="4"/>
      <c r="I205" s="4"/>
      <c r="J205" s="4"/>
      <c r="K205" s="4"/>
      <c r="L205" s="4"/>
    </row>
    <row r="206" spans="1:12" ht="15">
      <c r="A206" t="s">
        <v>78</v>
      </c>
      <c r="B206" s="4"/>
      <c r="C206" s="4"/>
      <c r="D206" s="4"/>
      <c r="E206" s="4"/>
      <c r="F206" s="4"/>
      <c r="G206" s="4"/>
      <c r="I206" s="4"/>
      <c r="J206" s="4"/>
      <c r="K206" s="4"/>
      <c r="L206" s="4"/>
    </row>
    <row r="207" spans="1:12" ht="15">
      <c r="A207">
        <v>2001</v>
      </c>
      <c r="B207" s="4">
        <f>'GSH Board Approved Proxy'!H36</f>
        <v>531380</v>
      </c>
      <c r="C207" s="4"/>
      <c r="D207" s="4"/>
      <c r="E207" s="4"/>
      <c r="F207" s="4"/>
      <c r="G207" s="4"/>
      <c r="I207" s="4"/>
      <c r="J207" s="4"/>
      <c r="K207" s="4"/>
      <c r="L207" s="4"/>
    </row>
    <row r="208" spans="1:12" ht="15">
      <c r="A208">
        <v>2002</v>
      </c>
      <c r="B208" s="4">
        <f>'GSH Board Approved Proxy'!I36</f>
        <v>1566921</v>
      </c>
      <c r="C208" s="4"/>
      <c r="D208" s="4"/>
      <c r="E208" s="4"/>
      <c r="F208" s="4"/>
      <c r="G208" s="4"/>
      <c r="I208" s="4"/>
      <c r="J208" s="4"/>
      <c r="K208" s="4"/>
      <c r="L208" s="4"/>
    </row>
    <row r="209" spans="1:12" ht="15">
      <c r="A209">
        <v>2003</v>
      </c>
      <c r="B209" s="4">
        <f>'GSH Board Approved Proxy'!J36</f>
        <v>2098301</v>
      </c>
      <c r="C209" s="4"/>
      <c r="D209" s="57" t="s">
        <v>79</v>
      </c>
      <c r="E209" s="4"/>
      <c r="F209" s="4"/>
      <c r="G209" s="4"/>
      <c r="I209" s="4"/>
      <c r="J209" s="4"/>
      <c r="K209" s="4"/>
      <c r="L209" s="4"/>
    </row>
    <row r="210" spans="1:12" ht="15">
      <c r="A210">
        <v>2004</v>
      </c>
      <c r="B210" s="4">
        <f>'GSH Board Approved Proxy'!K36</f>
        <v>1699766</v>
      </c>
      <c r="C210" s="4"/>
      <c r="D210" s="4"/>
      <c r="E210" s="4"/>
      <c r="F210" s="4"/>
      <c r="G210" s="4"/>
      <c r="I210" s="4"/>
      <c r="J210" s="4"/>
      <c r="K210" s="4"/>
      <c r="L210" s="4"/>
    </row>
    <row r="211" spans="1:12" ht="15">
      <c r="A211">
        <v>2005</v>
      </c>
      <c r="B211" s="4">
        <f>'GSH Board Approved Proxy'!L36</f>
        <v>1863239.25</v>
      </c>
      <c r="C211" s="4"/>
      <c r="D211" s="4"/>
      <c r="E211" s="4"/>
      <c r="F211" s="4"/>
      <c r="G211" s="4"/>
      <c r="I211" s="4"/>
      <c r="J211" s="4"/>
      <c r="K211" s="4"/>
      <c r="L211" s="4"/>
    </row>
    <row r="212" spans="1:12" ht="15">
      <c r="A212">
        <v>2006</v>
      </c>
      <c r="B212" s="4">
        <f>'GSH Board Approved Proxy'!M36</f>
        <v>654004</v>
      </c>
      <c r="C212" s="4"/>
      <c r="D212" s="4"/>
      <c r="E212" s="4"/>
      <c r="F212" s="4"/>
      <c r="G212" s="4"/>
      <c r="I212" s="4"/>
      <c r="J212" s="4"/>
      <c r="K212" s="4"/>
      <c r="L212" s="4"/>
    </row>
    <row r="213" spans="2:12" ht="15">
      <c r="B213" s="58">
        <f>SUM(B207:B212)</f>
        <v>8413611.25</v>
      </c>
      <c r="C213" s="4"/>
      <c r="D213" s="4"/>
      <c r="E213" s="4"/>
      <c r="F213" s="4"/>
      <c r="G213" s="4"/>
      <c r="I213" s="4"/>
      <c r="J213" s="4"/>
      <c r="K213" s="4"/>
      <c r="L213" s="4"/>
    </row>
    <row r="214" spans="2:12" ht="15">
      <c r="B214" s="4"/>
      <c r="C214" s="4"/>
      <c r="D214" s="4"/>
      <c r="E214" s="4"/>
      <c r="F214" s="4"/>
      <c r="G214" s="4"/>
      <c r="I214" s="4"/>
      <c r="J214" s="4"/>
      <c r="K214" s="4"/>
      <c r="L214" s="4"/>
    </row>
    <row r="215" spans="2:12" ht="15">
      <c r="B215" s="4"/>
      <c r="C215" s="4"/>
      <c r="D215" s="4"/>
      <c r="E215" s="4"/>
      <c r="F215" s="4"/>
      <c r="G215" s="4"/>
      <c r="I215" s="4"/>
      <c r="J215" s="4"/>
      <c r="K215" s="4"/>
      <c r="L215" s="4"/>
    </row>
    <row r="216" spans="2:12" ht="15">
      <c r="B216" s="4"/>
      <c r="C216" s="4"/>
      <c r="D216" s="4"/>
      <c r="E216" s="4"/>
      <c r="F216" s="4"/>
      <c r="G216" s="4"/>
      <c r="I216" s="4"/>
      <c r="J216" s="4"/>
      <c r="K216" s="4"/>
      <c r="L216" s="4"/>
    </row>
    <row r="217" spans="2:12" ht="15">
      <c r="B217" s="4"/>
      <c r="C217" s="4"/>
      <c r="D217" s="4"/>
      <c r="E217" s="4"/>
      <c r="F217" s="4"/>
      <c r="G217" s="4"/>
      <c r="I217" s="4"/>
      <c r="J217" s="4"/>
      <c r="K217" s="4"/>
      <c r="L217" s="4"/>
    </row>
    <row r="218" spans="2:12" ht="15">
      <c r="B218" s="4"/>
      <c r="C218" s="4"/>
      <c r="D218" s="4"/>
      <c r="E218" s="4"/>
      <c r="F218" s="4"/>
      <c r="G218" s="4"/>
      <c r="I218" s="4"/>
      <c r="J218" s="4"/>
      <c r="K218" s="4"/>
      <c r="L218" s="4"/>
    </row>
    <row r="219" spans="2:12" ht="15">
      <c r="B219" s="4"/>
      <c r="C219" s="4"/>
      <c r="D219" s="4"/>
      <c r="E219" s="4"/>
      <c r="F219" s="4"/>
      <c r="G219" s="4"/>
      <c r="I219" s="4"/>
      <c r="J219" s="4"/>
      <c r="K219" s="4"/>
      <c r="L219" s="4"/>
    </row>
    <row r="220" spans="2:12" ht="15">
      <c r="B220" s="4"/>
      <c r="C220" s="4"/>
      <c r="D220" s="4"/>
      <c r="E220" s="4"/>
      <c r="F220" s="4"/>
      <c r="G220" s="4"/>
      <c r="I220" s="4"/>
      <c r="J220" s="4"/>
      <c r="K220" s="4"/>
      <c r="L220" s="4"/>
    </row>
    <row r="221" spans="2:12" ht="15">
      <c r="B221" s="4"/>
      <c r="C221" s="4"/>
      <c r="D221" s="4"/>
      <c r="E221" s="4"/>
      <c r="F221" s="4"/>
      <c r="G221" s="4"/>
      <c r="I221" s="4"/>
      <c r="J221" s="4"/>
      <c r="K221" s="4"/>
      <c r="L221" s="4"/>
    </row>
    <row r="222" spans="2:12" ht="15">
      <c r="B222" s="4"/>
      <c r="C222" s="4"/>
      <c r="D222" s="4"/>
      <c r="E222" s="4"/>
      <c r="F222" s="4"/>
      <c r="G222" s="4"/>
      <c r="I222" s="4"/>
      <c r="J222" s="4"/>
      <c r="K222" s="4"/>
      <c r="L222" s="4"/>
    </row>
    <row r="223" spans="2:12" ht="15">
      <c r="B223" s="4"/>
      <c r="C223" s="4"/>
      <c r="D223" s="4"/>
      <c r="E223" s="4"/>
      <c r="F223" s="4"/>
      <c r="G223" s="4"/>
      <c r="I223" s="4"/>
      <c r="J223" s="4"/>
      <c r="K223" s="4"/>
      <c r="L223" s="4"/>
    </row>
    <row r="224" spans="2:12" ht="15">
      <c r="B224" s="4"/>
      <c r="C224" s="4"/>
      <c r="D224" s="4"/>
      <c r="E224" s="4"/>
      <c r="F224" s="4"/>
      <c r="G224" s="4"/>
      <c r="I224" s="4"/>
      <c r="J224" s="4"/>
      <c r="K224" s="4"/>
      <c r="L224" s="4"/>
    </row>
    <row r="225" spans="2:12" ht="15">
      <c r="B225" s="4"/>
      <c r="C225" s="4"/>
      <c r="D225" s="4"/>
      <c r="E225" s="4"/>
      <c r="F225" s="4"/>
      <c r="G225" s="4"/>
      <c r="I225" s="4"/>
      <c r="J225" s="4"/>
      <c r="K225" s="4"/>
      <c r="L225" s="4"/>
    </row>
    <row r="226" spans="2:12" ht="15">
      <c r="B226" s="4"/>
      <c r="C226" s="4"/>
      <c r="D226" s="4"/>
      <c r="E226" s="4"/>
      <c r="F226" s="4"/>
      <c r="G226" s="4"/>
      <c r="I226" s="4"/>
      <c r="J226" s="4"/>
      <c r="K226" s="4"/>
      <c r="L226" s="4"/>
    </row>
    <row r="227" spans="2:12" ht="15">
      <c r="B227" s="4"/>
      <c r="C227" s="4"/>
      <c r="D227" s="4"/>
      <c r="E227" s="4"/>
      <c r="F227" s="4"/>
      <c r="G227" s="4"/>
      <c r="I227" s="4"/>
      <c r="J227" s="4"/>
      <c r="K227" s="4"/>
      <c r="L227" s="4"/>
    </row>
    <row r="228" spans="2:12" ht="15">
      <c r="B228" s="4"/>
      <c r="C228" s="4"/>
      <c r="D228" s="4"/>
      <c r="E228" s="4"/>
      <c r="F228" s="4"/>
      <c r="G228" s="4"/>
      <c r="I228" s="4"/>
      <c r="J228" s="4"/>
      <c r="K228" s="4"/>
      <c r="L228" s="4"/>
    </row>
    <row r="229" spans="2:12" ht="15">
      <c r="B229" s="4"/>
      <c r="C229" s="4"/>
      <c r="D229" s="4"/>
      <c r="E229" s="4"/>
      <c r="F229" s="4"/>
      <c r="G229" s="4"/>
      <c r="I229" s="4"/>
      <c r="J229" s="4"/>
      <c r="K229" s="4"/>
      <c r="L229" s="4"/>
    </row>
    <row r="230" spans="2:12" ht="15">
      <c r="B230" s="4"/>
      <c r="C230" s="4"/>
      <c r="D230" s="4"/>
      <c r="E230" s="4"/>
      <c r="F230" s="4"/>
      <c r="G230" s="4"/>
      <c r="I230" s="4"/>
      <c r="J230" s="4"/>
      <c r="K230" s="4"/>
      <c r="L230" s="4"/>
    </row>
    <row r="231" spans="2:12" ht="15">
      <c r="B231" s="4"/>
      <c r="C231" s="4"/>
      <c r="D231" s="4"/>
      <c r="E231" s="4"/>
      <c r="F231" s="4"/>
      <c r="G231" s="4"/>
      <c r="I231" s="4"/>
      <c r="J231" s="4"/>
      <c r="K231" s="4"/>
      <c r="L231" s="4"/>
    </row>
    <row r="232" spans="2:12" ht="15">
      <c r="B232" s="4"/>
      <c r="C232" s="4"/>
      <c r="D232" s="4"/>
      <c r="E232" s="4"/>
      <c r="F232" s="4"/>
      <c r="G232" s="4"/>
      <c r="I232" s="4"/>
      <c r="J232" s="4"/>
      <c r="K232" s="4"/>
      <c r="L232" s="4"/>
    </row>
    <row r="233" spans="2:12" ht="15">
      <c r="B233" s="4"/>
      <c r="C233" s="4"/>
      <c r="D233" s="4"/>
      <c r="E233" s="4"/>
      <c r="F233" s="4"/>
      <c r="G233" s="4"/>
      <c r="I233" s="4"/>
      <c r="J233" s="4"/>
      <c r="K233" s="4"/>
      <c r="L233" s="4"/>
    </row>
    <row r="234" spans="2:12" ht="15">
      <c r="B234" s="4"/>
      <c r="C234" s="4"/>
      <c r="D234" s="4"/>
      <c r="E234" s="4"/>
      <c r="F234" s="4"/>
      <c r="G234" s="4"/>
      <c r="I234" s="4"/>
      <c r="J234" s="4"/>
      <c r="K234" s="4"/>
      <c r="L234" s="4"/>
    </row>
    <row r="235" spans="2:12" ht="15">
      <c r="B235" s="4"/>
      <c r="C235" s="4"/>
      <c r="D235" s="4"/>
      <c r="E235" s="4"/>
      <c r="F235" s="4"/>
      <c r="G235" s="4"/>
      <c r="I235" s="4"/>
      <c r="J235" s="4"/>
      <c r="K235" s="4"/>
      <c r="L235" s="4"/>
    </row>
    <row r="236" spans="2:12" ht="15">
      <c r="B236" s="4"/>
      <c r="C236" s="4"/>
      <c r="D236" s="4"/>
      <c r="E236" s="4"/>
      <c r="F236" s="4"/>
      <c r="G236" s="4"/>
      <c r="I236" s="4"/>
      <c r="J236" s="4"/>
      <c r="K236" s="4"/>
      <c r="L236" s="4"/>
    </row>
    <row r="237" spans="2:12" ht="15">
      <c r="B237" s="4"/>
      <c r="C237" s="4"/>
      <c r="D237" s="4"/>
      <c r="E237" s="4"/>
      <c r="F237" s="4"/>
      <c r="G237" s="4"/>
      <c r="I237" s="4"/>
      <c r="J237" s="4"/>
      <c r="K237" s="4"/>
      <c r="L237" s="4"/>
    </row>
    <row r="238" spans="2:12" ht="15">
      <c r="B238" s="4"/>
      <c r="C238" s="4"/>
      <c r="D238" s="4"/>
      <c r="E238" s="4"/>
      <c r="F238" s="4"/>
      <c r="G238" s="4"/>
      <c r="I238" s="4"/>
      <c r="J238" s="4"/>
      <c r="K238" s="4"/>
      <c r="L238" s="4"/>
    </row>
    <row r="239" spans="2:12" ht="15">
      <c r="B239" s="4"/>
      <c r="C239" s="4"/>
      <c r="D239" s="4"/>
      <c r="E239" s="4"/>
      <c r="F239" s="4"/>
      <c r="G239" s="4"/>
      <c r="I239" s="4"/>
      <c r="J239" s="4"/>
      <c r="K239" s="4"/>
      <c r="L239" s="4"/>
    </row>
    <row r="240" spans="2:12" ht="15">
      <c r="B240" s="4"/>
      <c r="C240" s="4"/>
      <c r="D240" s="4"/>
      <c r="E240" s="4"/>
      <c r="F240" s="4"/>
      <c r="G240" s="4"/>
      <c r="I240" s="4"/>
      <c r="J240" s="4"/>
      <c r="K240" s="4"/>
      <c r="L240" s="4"/>
    </row>
    <row r="241" spans="2:12" ht="15">
      <c r="B241" s="4"/>
      <c r="C241" s="4"/>
      <c r="D241" s="4"/>
      <c r="E241" s="4"/>
      <c r="F241" s="4"/>
      <c r="G241" s="4"/>
      <c r="I241" s="4"/>
      <c r="J241" s="4"/>
      <c r="K241" s="4"/>
      <c r="L241" s="4"/>
    </row>
    <row r="242" spans="2:12" ht="15">
      <c r="B242" s="4"/>
      <c r="C242" s="4"/>
      <c r="D242" s="4"/>
      <c r="E242" s="4"/>
      <c r="F242" s="4"/>
      <c r="G242" s="4"/>
      <c r="I242" s="4"/>
      <c r="J242" s="4"/>
      <c r="K242" s="4"/>
      <c r="L242" s="4"/>
    </row>
    <row r="243" spans="2:12" ht="15">
      <c r="B243" s="4"/>
      <c r="C243" s="4"/>
      <c r="D243" s="4"/>
      <c r="E243" s="4"/>
      <c r="F243" s="4"/>
      <c r="G243" s="4"/>
      <c r="I243" s="4"/>
      <c r="J243" s="4"/>
      <c r="K243" s="4"/>
      <c r="L243" s="4"/>
    </row>
    <row r="244" spans="2:12" ht="15">
      <c r="B244" s="4"/>
      <c r="C244" s="4"/>
      <c r="D244" s="4"/>
      <c r="E244" s="4"/>
      <c r="F244" s="4"/>
      <c r="G244" s="4"/>
      <c r="I244" s="4"/>
      <c r="J244" s="4"/>
      <c r="K244" s="4"/>
      <c r="L244" s="4"/>
    </row>
    <row r="245" spans="2:12" ht="15">
      <c r="B245" s="4"/>
      <c r="C245" s="4"/>
      <c r="D245" s="4"/>
      <c r="E245" s="4"/>
      <c r="F245" s="4"/>
      <c r="G245" s="4"/>
      <c r="I245" s="4"/>
      <c r="J245" s="4"/>
      <c r="K245" s="4"/>
      <c r="L245" s="4"/>
    </row>
    <row r="246" spans="2:12" ht="15">
      <c r="B246" s="4"/>
      <c r="C246" s="4"/>
      <c r="D246" s="4"/>
      <c r="E246" s="4"/>
      <c r="F246" s="4"/>
      <c r="G246" s="4"/>
      <c r="I246" s="4"/>
      <c r="J246" s="4"/>
      <c r="K246" s="4"/>
      <c r="L246" s="4"/>
    </row>
    <row r="247" spans="2:12" ht="15">
      <c r="B247" s="4"/>
      <c r="C247" s="4"/>
      <c r="D247" s="4"/>
      <c r="E247" s="4"/>
      <c r="F247" s="4"/>
      <c r="G247" s="4"/>
      <c r="I247" s="4"/>
      <c r="J247" s="4"/>
      <c r="K247" s="4"/>
      <c r="L247" s="4"/>
    </row>
    <row r="248" spans="2:12" ht="15">
      <c r="B248" s="4"/>
      <c r="C248" s="4"/>
      <c r="D248" s="4"/>
      <c r="E248" s="4"/>
      <c r="F248" s="4"/>
      <c r="G248" s="4"/>
      <c r="I248" s="4"/>
      <c r="J248" s="4"/>
      <c r="K248" s="4"/>
      <c r="L248" s="4"/>
    </row>
    <row r="249" spans="2:12" ht="15">
      <c r="B249" s="4"/>
      <c r="C249" s="4"/>
      <c r="D249" s="4"/>
      <c r="E249" s="4"/>
      <c r="F249" s="4"/>
      <c r="G249" s="4"/>
      <c r="I249" s="4"/>
      <c r="J249" s="4"/>
      <c r="K249" s="4"/>
      <c r="L249" s="4"/>
    </row>
    <row r="250" spans="2:12" ht="15">
      <c r="B250" s="4"/>
      <c r="C250" s="4"/>
      <c r="D250" s="4"/>
      <c r="E250" s="4"/>
      <c r="F250" s="4"/>
      <c r="G250" s="4"/>
      <c r="I250" s="4"/>
      <c r="J250" s="4"/>
      <c r="K250" s="4"/>
      <c r="L250" s="4"/>
    </row>
    <row r="251" spans="2:12" ht="15">
      <c r="B251" s="4"/>
      <c r="C251" s="4"/>
      <c r="D251" s="4"/>
      <c r="E251" s="4"/>
      <c r="F251" s="4"/>
      <c r="G251" s="4"/>
      <c r="I251" s="4"/>
      <c r="J251" s="4"/>
      <c r="K251" s="4"/>
      <c r="L251" s="4"/>
    </row>
    <row r="252" spans="2:12" ht="15">
      <c r="B252" s="4"/>
      <c r="C252" s="4"/>
      <c r="D252" s="4"/>
      <c r="E252" s="4"/>
      <c r="F252" s="4"/>
      <c r="G252" s="4"/>
      <c r="I252" s="4"/>
      <c r="J252" s="4"/>
      <c r="K252" s="4"/>
      <c r="L252" s="4"/>
    </row>
    <row r="253" spans="2:12" ht="15">
      <c r="B253" s="4"/>
      <c r="C253" s="4"/>
      <c r="D253" s="4"/>
      <c r="E253" s="4"/>
      <c r="F253" s="4"/>
      <c r="G253" s="4"/>
      <c r="I253" s="4"/>
      <c r="J253" s="4"/>
      <c r="K253" s="4"/>
      <c r="L253" s="4"/>
    </row>
    <row r="254" spans="2:12" ht="15">
      <c r="B254" s="4"/>
      <c r="C254" s="4"/>
      <c r="D254" s="4"/>
      <c r="E254" s="4"/>
      <c r="F254" s="4"/>
      <c r="G254" s="4"/>
      <c r="I254" s="4"/>
      <c r="J254" s="4"/>
      <c r="K254" s="4"/>
      <c r="L254" s="4"/>
    </row>
    <row r="255" spans="2:12" ht="15">
      <c r="B255" s="4"/>
      <c r="C255" s="4"/>
      <c r="D255" s="4"/>
      <c r="E255" s="4"/>
      <c r="F255" s="4"/>
      <c r="G255" s="4"/>
      <c r="I255" s="4"/>
      <c r="J255" s="4"/>
      <c r="K255" s="4"/>
      <c r="L255" s="4"/>
    </row>
    <row r="256" spans="2:12" ht="15">
      <c r="B256" s="4"/>
      <c r="C256" s="4"/>
      <c r="D256" s="4"/>
      <c r="E256" s="4"/>
      <c r="F256" s="4"/>
      <c r="G256" s="4"/>
      <c r="I256" s="4"/>
      <c r="J256" s="4"/>
      <c r="K256" s="4"/>
      <c r="L256" s="4"/>
    </row>
  </sheetData>
  <sheetProtection/>
  <mergeCells count="49">
    <mergeCell ref="H177:J177"/>
    <mergeCell ref="L177:L178"/>
    <mergeCell ref="D195:D196"/>
    <mergeCell ref="E195:F195"/>
    <mergeCell ref="H195:J195"/>
    <mergeCell ref="L195:L196"/>
    <mergeCell ref="D159:D160"/>
    <mergeCell ref="E159:F159"/>
    <mergeCell ref="H159:J159"/>
    <mergeCell ref="L159:L160"/>
    <mergeCell ref="D177:D178"/>
    <mergeCell ref="E177:F177"/>
    <mergeCell ref="D123:D124"/>
    <mergeCell ref="E123:F123"/>
    <mergeCell ref="H123:J123"/>
    <mergeCell ref="L123:L124"/>
    <mergeCell ref="D141:D142"/>
    <mergeCell ref="E141:F141"/>
    <mergeCell ref="H141:J141"/>
    <mergeCell ref="D86:D87"/>
    <mergeCell ref="E86:F86"/>
    <mergeCell ref="H86:J86"/>
    <mergeCell ref="L86:L87"/>
    <mergeCell ref="D105:D106"/>
    <mergeCell ref="E105:F105"/>
    <mergeCell ref="H105:J105"/>
    <mergeCell ref="L105:L106"/>
    <mergeCell ref="D50:D51"/>
    <mergeCell ref="E50:F50"/>
    <mergeCell ref="H50:J50"/>
    <mergeCell ref="L50:L51"/>
    <mergeCell ref="D68:D69"/>
    <mergeCell ref="E68:F68"/>
    <mergeCell ref="H68:J68"/>
    <mergeCell ref="L68:L69"/>
    <mergeCell ref="D14:D15"/>
    <mergeCell ref="E14:F14"/>
    <mergeCell ref="H14:J14"/>
    <mergeCell ref="L14:L15"/>
    <mergeCell ref="D32:D33"/>
    <mergeCell ref="E32:F32"/>
    <mergeCell ref="H32:J32"/>
    <mergeCell ref="L32:L33"/>
    <mergeCell ref="A1:L1"/>
    <mergeCell ref="A2:L2"/>
    <mergeCell ref="D5:D6"/>
    <mergeCell ref="E5:F5"/>
    <mergeCell ref="H5:J5"/>
    <mergeCell ref="L5:L6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C20">
      <selection activeCell="K15" sqref="K15"/>
    </sheetView>
  </sheetViews>
  <sheetFormatPr defaultColWidth="9.140625" defaultRowHeight="15"/>
  <cols>
    <col min="1" max="1" width="48.00390625" style="28" customWidth="1"/>
    <col min="2" max="2" width="3.57421875" style="28" bestFit="1" customWidth="1"/>
    <col min="3" max="3" width="11.140625" style="28" bestFit="1" customWidth="1"/>
    <col min="4" max="4" width="2.421875" style="28" customWidth="1"/>
    <col min="5" max="5" width="10.8515625" style="28" customWidth="1"/>
    <col min="6" max="6" width="1.57421875" style="28" customWidth="1"/>
    <col min="7" max="7" width="11.28125" style="28" customWidth="1"/>
    <col min="8" max="8" width="2.00390625" style="28" customWidth="1"/>
    <col min="9" max="9" width="12.00390625" style="28" customWidth="1"/>
    <col min="10" max="10" width="2.57421875" style="28" customWidth="1"/>
    <col min="11" max="11" width="13.421875" style="28" bestFit="1" customWidth="1"/>
    <col min="12" max="12" width="2.28125" style="28" customWidth="1"/>
    <col min="13" max="13" width="10.421875" style="28" customWidth="1"/>
    <col min="14" max="14" width="2.421875" style="28" customWidth="1"/>
    <col min="15" max="15" width="13.28125" style="28" customWidth="1"/>
    <col min="16" max="16" width="1.421875" style="28" customWidth="1"/>
    <col min="17" max="17" width="7.7109375" style="28" bestFit="1" customWidth="1"/>
    <col min="18" max="18" width="9.140625" style="28" customWidth="1"/>
    <col min="19" max="19" width="8.421875" style="28" bestFit="1" customWidth="1"/>
    <col min="20" max="16384" width="9.140625" style="28" customWidth="1"/>
  </cols>
  <sheetData>
    <row r="1" ht="15">
      <c r="A1" s="27" t="s">
        <v>136</v>
      </c>
    </row>
    <row r="2" spans="1:5" ht="15">
      <c r="A2" s="29" t="s">
        <v>80</v>
      </c>
      <c r="B2" s="29"/>
      <c r="E2" s="59"/>
    </row>
    <row r="3" spans="1:15" ht="15">
      <c r="A3" s="29" t="s">
        <v>137</v>
      </c>
      <c r="O3" s="30"/>
    </row>
    <row r="4" spans="1:15" ht="15">
      <c r="A4" s="29" t="s">
        <v>138</v>
      </c>
      <c r="E4" s="31" t="s">
        <v>28</v>
      </c>
      <c r="F4" s="32"/>
      <c r="G4" s="32"/>
      <c r="H4" s="32"/>
      <c r="I4" s="32"/>
      <c r="O4" s="30"/>
    </row>
    <row r="5" spans="4:7" ht="15">
      <c r="D5" s="33"/>
      <c r="E5" s="33"/>
      <c r="F5" s="33"/>
      <c r="G5" s="33"/>
    </row>
    <row r="6" spans="1:15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ht="15.75" thickTop="1"/>
    <row r="8" spans="1:13" ht="15">
      <c r="A8" s="29" t="s">
        <v>29</v>
      </c>
      <c r="C8" s="35">
        <v>37165</v>
      </c>
      <c r="E8" s="35">
        <v>37257</v>
      </c>
      <c r="G8" s="35">
        <v>37622</v>
      </c>
      <c r="I8" s="35">
        <v>37987</v>
      </c>
      <c r="K8" s="35">
        <v>38353</v>
      </c>
      <c r="M8" s="35">
        <v>38718</v>
      </c>
    </row>
    <row r="9" spans="1:15" ht="15">
      <c r="A9" s="29" t="s">
        <v>30</v>
      </c>
      <c r="C9" s="36">
        <v>37256</v>
      </c>
      <c r="E9" s="36">
        <v>37621</v>
      </c>
      <c r="G9" s="36">
        <v>37986</v>
      </c>
      <c r="I9" s="36">
        <v>38352</v>
      </c>
      <c r="K9" s="36">
        <v>38717</v>
      </c>
      <c r="M9" s="36">
        <v>38837</v>
      </c>
      <c r="O9" s="37" t="s">
        <v>15</v>
      </c>
    </row>
    <row r="10" spans="1:8" ht="15">
      <c r="A10" s="29"/>
      <c r="F10" s="33"/>
      <c r="H10" s="33"/>
    </row>
    <row r="11" spans="1:15" ht="15">
      <c r="A11" s="60" t="s">
        <v>31</v>
      </c>
      <c r="B11" s="61" t="s">
        <v>32</v>
      </c>
      <c r="C11" s="62">
        <v>0</v>
      </c>
      <c r="D11" s="63"/>
      <c r="E11" s="64">
        <f>C23</f>
        <v>534590.4208333333</v>
      </c>
      <c r="F11" s="65"/>
      <c r="G11" s="64">
        <f>E23</f>
        <v>725469.5505476452</v>
      </c>
      <c r="H11" s="65"/>
      <c r="I11" s="64">
        <f>G23</f>
        <v>-5274.75036729677</v>
      </c>
      <c r="J11" s="63"/>
      <c r="K11" s="64">
        <f>I23</f>
        <v>-429520.9499824983</v>
      </c>
      <c r="L11" s="63"/>
      <c r="M11" s="64">
        <f>K23</f>
        <v>-286862.3078499029</v>
      </c>
      <c r="N11" s="63"/>
      <c r="O11" s="64">
        <f>C11</f>
        <v>0</v>
      </c>
    </row>
    <row r="12" spans="1:17" ht="25.5" customHeight="1">
      <c r="A12" s="60" t="s">
        <v>33</v>
      </c>
      <c r="B12" s="66" t="s">
        <v>34</v>
      </c>
      <c r="C12" s="67">
        <f>'GSH Board Approved Proxy'!H32</f>
        <v>531380</v>
      </c>
      <c r="D12" s="68"/>
      <c r="E12" s="67">
        <f>'GSH Board Approved Proxy'!I32</f>
        <v>1566921</v>
      </c>
      <c r="F12" s="69"/>
      <c r="G12" s="70">
        <f>'GSH Board Approved Proxy'!J32</f>
        <v>2098301</v>
      </c>
      <c r="H12" s="69"/>
      <c r="I12" s="70">
        <f>'GSH Board Approved Proxy'!K32</f>
        <v>1699766</v>
      </c>
      <c r="J12" s="68"/>
      <c r="K12" s="70">
        <f>'GSH Board Approved Proxy'!L32</f>
        <v>1863239.25</v>
      </c>
      <c r="L12" s="68"/>
      <c r="M12" s="70">
        <f>'GSH Board Approved Proxy'!M32</f>
        <v>654004</v>
      </c>
      <c r="N12" s="68"/>
      <c r="O12" s="97">
        <f aca="true" t="shared" si="0" ref="O12:O21">SUM(C12:N12)</f>
        <v>8413611.25</v>
      </c>
      <c r="Q12" s="71"/>
    </row>
    <row r="13" spans="1:15" ht="26.25" customHeight="1" hidden="1">
      <c r="A13" s="60"/>
      <c r="B13" s="61" t="s">
        <v>81</v>
      </c>
      <c r="C13" s="67"/>
      <c r="D13" s="69"/>
      <c r="E13" s="67"/>
      <c r="F13" s="69"/>
      <c r="G13" s="67"/>
      <c r="H13" s="69"/>
      <c r="I13" s="67"/>
      <c r="J13" s="68"/>
      <c r="K13" s="67">
        <v>0</v>
      </c>
      <c r="L13" s="68"/>
      <c r="M13" s="67"/>
      <c r="N13" s="68"/>
      <c r="O13" s="64">
        <f t="shared" si="0"/>
        <v>0</v>
      </c>
    </row>
    <row r="14" spans="1:15" ht="28.5" customHeight="1" hidden="1">
      <c r="A14" s="60" t="s">
        <v>82</v>
      </c>
      <c r="B14" s="66" t="s">
        <v>34</v>
      </c>
      <c r="C14" s="67"/>
      <c r="D14" s="68"/>
      <c r="E14" s="67">
        <v>0</v>
      </c>
      <c r="F14" s="69"/>
      <c r="G14" s="67">
        <v>0</v>
      </c>
      <c r="H14" s="69"/>
      <c r="I14" s="72"/>
      <c r="J14" s="68"/>
      <c r="K14" s="67"/>
      <c r="L14" s="68"/>
      <c r="M14" s="67"/>
      <c r="N14" s="68"/>
      <c r="O14" s="64">
        <f t="shared" si="0"/>
        <v>0</v>
      </c>
    </row>
    <row r="15" spans="1:15" ht="28.5" customHeight="1">
      <c r="A15" s="60" t="s">
        <v>83</v>
      </c>
      <c r="B15" s="66" t="s">
        <v>34</v>
      </c>
      <c r="C15" s="67"/>
      <c r="D15" s="68"/>
      <c r="E15" s="106">
        <f>'GSHI Continuity'!D21</f>
        <v>-15694</v>
      </c>
      <c r="F15" s="100"/>
      <c r="G15" s="106">
        <f>'GSHI Continuity'!D39</f>
        <v>-363789</v>
      </c>
      <c r="H15" s="104"/>
      <c r="I15" s="106">
        <f>'GSHI Continuity'!D57</f>
        <v>-388380</v>
      </c>
      <c r="J15" s="104"/>
      <c r="K15" s="106">
        <f>'GSHI Continuity'!D75</f>
        <v>161272</v>
      </c>
      <c r="L15" s="104"/>
      <c r="M15" s="106">
        <f>'GSHI Continuity'!D93</f>
        <v>-198822</v>
      </c>
      <c r="N15" s="68"/>
      <c r="O15" s="107">
        <f t="shared" si="0"/>
        <v>-805413</v>
      </c>
    </row>
    <row r="16" spans="1:15" ht="33" customHeight="1">
      <c r="A16" s="60" t="s">
        <v>35</v>
      </c>
      <c r="B16" s="66" t="s">
        <v>34</v>
      </c>
      <c r="C16" s="67"/>
      <c r="D16" s="68"/>
      <c r="E16" s="67"/>
      <c r="F16" s="69"/>
      <c r="G16" s="67"/>
      <c r="H16" s="69"/>
      <c r="I16" s="67">
        <v>0</v>
      </c>
      <c r="J16" s="68"/>
      <c r="K16" s="67">
        <v>0</v>
      </c>
      <c r="L16" s="68"/>
      <c r="M16" s="67"/>
      <c r="N16" s="68"/>
      <c r="O16" s="64">
        <f t="shared" si="0"/>
        <v>0</v>
      </c>
    </row>
    <row r="17" spans="1:15" ht="30.75" customHeight="1">
      <c r="A17" s="60" t="s">
        <v>36</v>
      </c>
      <c r="B17" s="66" t="s">
        <v>34</v>
      </c>
      <c r="C17" s="105"/>
      <c r="D17" s="68"/>
      <c r="E17" s="67">
        <v>0</v>
      </c>
      <c r="F17" s="69"/>
      <c r="G17" s="67">
        <v>0</v>
      </c>
      <c r="H17" s="69"/>
      <c r="I17" s="67">
        <v>0</v>
      </c>
      <c r="J17" s="68"/>
      <c r="K17" s="67">
        <v>0</v>
      </c>
      <c r="L17" s="68"/>
      <c r="M17" s="67">
        <v>0</v>
      </c>
      <c r="N17" s="68"/>
      <c r="O17" s="64">
        <f t="shared" si="0"/>
        <v>0</v>
      </c>
    </row>
    <row r="18" spans="1:15" ht="33.75" customHeight="1" hidden="1">
      <c r="A18" s="60" t="s">
        <v>37</v>
      </c>
      <c r="B18" s="66" t="s">
        <v>34</v>
      </c>
      <c r="C18" s="67"/>
      <c r="D18" s="68"/>
      <c r="E18" s="67"/>
      <c r="F18" s="69"/>
      <c r="G18" s="67"/>
      <c r="H18" s="69"/>
      <c r="I18" s="67"/>
      <c r="J18" s="68"/>
      <c r="K18" s="67"/>
      <c r="L18" s="68"/>
      <c r="M18" s="67"/>
      <c r="N18" s="68"/>
      <c r="O18" s="64">
        <f t="shared" si="0"/>
        <v>0</v>
      </c>
    </row>
    <row r="19" spans="1:17" ht="32.25" customHeight="1" hidden="1">
      <c r="A19" s="38" t="s">
        <v>84</v>
      </c>
      <c r="B19" s="66" t="s">
        <v>34</v>
      </c>
      <c r="C19" s="67"/>
      <c r="D19" s="68"/>
      <c r="E19" s="67"/>
      <c r="F19" s="69"/>
      <c r="G19" s="67"/>
      <c r="H19" s="69"/>
      <c r="I19" s="67"/>
      <c r="J19" s="68"/>
      <c r="K19" s="67"/>
      <c r="L19" s="68"/>
      <c r="M19" s="67">
        <v>0</v>
      </c>
      <c r="N19" s="68"/>
      <c r="O19" s="64">
        <f t="shared" si="0"/>
        <v>0</v>
      </c>
      <c r="Q19" s="73"/>
    </row>
    <row r="20" spans="1:17" ht="26.25" customHeight="1">
      <c r="A20" s="38" t="s">
        <v>38</v>
      </c>
      <c r="B20" s="66" t="s">
        <v>34</v>
      </c>
      <c r="C20" s="67">
        <f>'GSHI Continuity'!I10</f>
        <v>3210.4208333333336</v>
      </c>
      <c r="D20" s="68"/>
      <c r="E20" s="67">
        <f>'GSHI Continuity'!I28</f>
        <v>59989.40623605073</v>
      </c>
      <c r="F20" s="69"/>
      <c r="G20" s="67">
        <f>'GSHI Continuity'!I46</f>
        <v>33757.061221376855</v>
      </c>
      <c r="H20" s="69"/>
      <c r="I20" s="67">
        <f>'GSHI Continuity'!I64</f>
        <v>3971.6168587633133</v>
      </c>
      <c r="J20" s="68"/>
      <c r="K20" s="106">
        <f>'GSHI Continuity'!I82</f>
        <v>-6569.825531044235</v>
      </c>
      <c r="L20" s="68"/>
      <c r="M20" s="101">
        <f>'GSHI Continuity'!I88+'GSHI Continuity'!I89+'GSHI Continuity'!I90+'GSHI Continuity'!I91</f>
        <v>-313.07612071996004</v>
      </c>
      <c r="N20" s="68"/>
      <c r="O20" s="64">
        <f t="shared" si="0"/>
        <v>94045.60349776005</v>
      </c>
      <c r="Q20" s="73"/>
    </row>
    <row r="21" spans="1:17" ht="25.5">
      <c r="A21" s="60" t="s">
        <v>39</v>
      </c>
      <c r="B21" s="66" t="s">
        <v>40</v>
      </c>
      <c r="C21" s="67">
        <v>0</v>
      </c>
      <c r="D21" s="99"/>
      <c r="E21" s="106">
        <f>-'GSHI Continuity'!C28</f>
        <v>-1420337.2765217389</v>
      </c>
      <c r="F21" s="100"/>
      <c r="G21" s="106">
        <f>-'GSHI Continuity'!C46</f>
        <v>-2130505.9147826084</v>
      </c>
      <c r="H21" s="104"/>
      <c r="I21" s="106">
        <f>-'GSHI Continuity'!C64</f>
        <v>-1739603.8164739648</v>
      </c>
      <c r="J21" s="104"/>
      <c r="K21" s="106">
        <f>-'GSHI Continuity'!C82</f>
        <v>-1875282.7823363603</v>
      </c>
      <c r="L21" s="104"/>
      <c r="M21" s="106">
        <f>-'GSHI Continuity'!C100</f>
        <v>-654647.556923077</v>
      </c>
      <c r="N21" s="104"/>
      <c r="O21" s="107">
        <f t="shared" si="0"/>
        <v>-7820377.347037749</v>
      </c>
      <c r="Q21" s="74"/>
    </row>
    <row r="22" spans="1:15" ht="15">
      <c r="A22" s="55"/>
      <c r="C22" s="68"/>
      <c r="D22" s="69"/>
      <c r="E22" s="68"/>
      <c r="F22" s="69"/>
      <c r="G22" s="68" t="s">
        <v>77</v>
      </c>
      <c r="H22" s="69"/>
      <c r="I22" s="68"/>
      <c r="J22" s="68"/>
      <c r="K22" s="68"/>
      <c r="L22" s="68"/>
      <c r="M22" s="68"/>
      <c r="N22" s="68"/>
      <c r="O22" s="65"/>
    </row>
    <row r="23" spans="1:15" ht="15.75" thickBot="1">
      <c r="A23" s="60" t="s">
        <v>41</v>
      </c>
      <c r="B23" s="33"/>
      <c r="C23" s="110">
        <f>SUM(C11:C21)</f>
        <v>534590.4208333333</v>
      </c>
      <c r="D23" s="65"/>
      <c r="E23" s="110">
        <f>SUM(E11:E21)</f>
        <v>725469.5505476452</v>
      </c>
      <c r="F23" s="65"/>
      <c r="G23" s="110">
        <f>'GSHI Continuity'!I100</f>
        <v>-5274.75036729677</v>
      </c>
      <c r="H23" s="65"/>
      <c r="I23" s="110">
        <f>SUM(I11:I21)</f>
        <v>-429520.9499824983</v>
      </c>
      <c r="J23" s="63"/>
      <c r="K23" s="110">
        <f>SUM(K11:K21)</f>
        <v>-286862.3078499029</v>
      </c>
      <c r="L23" s="63"/>
      <c r="M23" s="110">
        <f>SUM(M11:M22)</f>
        <v>-486640.9408936998</v>
      </c>
      <c r="N23" s="63"/>
      <c r="O23" s="110">
        <f>SUM(O11:O21)</f>
        <v>-118133.493539989</v>
      </c>
    </row>
    <row r="24" spans="1:15" ht="15.75" thickTop="1">
      <c r="A24" s="39"/>
      <c r="B24" s="40"/>
      <c r="C24" s="41"/>
      <c r="D24" s="42"/>
      <c r="E24" s="41"/>
      <c r="F24" s="42"/>
      <c r="G24" s="41"/>
      <c r="H24" s="42"/>
      <c r="I24" s="41"/>
      <c r="J24" s="40"/>
      <c r="K24" s="41"/>
      <c r="L24" s="40"/>
      <c r="M24" s="41"/>
      <c r="N24" s="40"/>
      <c r="O24" s="41"/>
    </row>
    <row r="25" spans="1:15" ht="15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 t="s">
        <v>144</v>
      </c>
      <c r="N25" s="45"/>
      <c r="O25" s="46"/>
    </row>
    <row r="26" spans="1:15" ht="15">
      <c r="A26" s="39"/>
      <c r="B26" s="40"/>
      <c r="C26" s="47"/>
      <c r="D26" s="47"/>
      <c r="E26" s="47"/>
      <c r="F26" s="47"/>
      <c r="G26" s="47" t="s">
        <v>132</v>
      </c>
      <c r="H26" s="47"/>
      <c r="I26" s="47"/>
      <c r="J26" s="48"/>
      <c r="K26" s="47">
        <v>2006</v>
      </c>
      <c r="L26" s="48"/>
      <c r="M26" s="104">
        <f>SUM('GSHI Continuity'!I92:I99)</f>
        <v>-4961.674246576809</v>
      </c>
      <c r="N26" s="48"/>
      <c r="O26" s="104">
        <f>O23+M26</f>
        <v>-123095.1677865658</v>
      </c>
    </row>
    <row r="27" spans="1:15" ht="15">
      <c r="A27" s="39"/>
      <c r="B27" s="40"/>
      <c r="C27" s="47"/>
      <c r="D27" s="47"/>
      <c r="E27" s="47"/>
      <c r="F27" s="47"/>
      <c r="G27" s="47"/>
      <c r="H27" s="47"/>
      <c r="I27" s="47"/>
      <c r="J27" s="48"/>
      <c r="K27" s="47">
        <v>2007</v>
      </c>
      <c r="L27" s="48"/>
      <c r="M27" s="104">
        <f>'GSHI Continuity'!I119</f>
        <v>-10030.766812459584</v>
      </c>
      <c r="N27" s="48"/>
      <c r="O27" s="104">
        <f aca="true" t="shared" si="1" ref="O27:O32">O26+M27</f>
        <v>-133125.93459902538</v>
      </c>
    </row>
    <row r="28" spans="1:15" ht="15">
      <c r="A28" s="39"/>
      <c r="B28" s="40"/>
      <c r="C28" s="47"/>
      <c r="D28" s="47"/>
      <c r="E28" s="47"/>
      <c r="F28" s="47"/>
      <c r="G28" s="47"/>
      <c r="H28" s="47"/>
      <c r="I28" s="47"/>
      <c r="J28" s="48"/>
      <c r="K28" s="47">
        <v>2008</v>
      </c>
      <c r="L28" s="48"/>
      <c r="M28" s="104">
        <f>'GSHI Continuity'!I137</f>
        <v>-8444.728062102413</v>
      </c>
      <c r="N28" s="48"/>
      <c r="O28" s="104">
        <f t="shared" si="1"/>
        <v>-141570.6626611278</v>
      </c>
    </row>
    <row r="29" spans="1:15" ht="15">
      <c r="A29" s="39"/>
      <c r="B29" s="40"/>
      <c r="C29" s="47"/>
      <c r="D29" s="47"/>
      <c r="E29" s="47"/>
      <c r="F29" s="47"/>
      <c r="G29" s="47"/>
      <c r="H29" s="47"/>
      <c r="I29" s="47"/>
      <c r="J29" s="48"/>
      <c r="K29" s="47">
        <v>2009</v>
      </c>
      <c r="L29" s="48"/>
      <c r="M29" s="104">
        <f>'GSHI Continuity'!I155</f>
        <v>-2413.5372288043945</v>
      </c>
      <c r="N29" s="48"/>
      <c r="O29" s="104">
        <f t="shared" si="1"/>
        <v>-143984.1998899322</v>
      </c>
    </row>
    <row r="30" spans="1:17" ht="15">
      <c r="A30" s="39"/>
      <c r="B30" s="40"/>
      <c r="C30" s="47"/>
      <c r="D30" s="47"/>
      <c r="E30" s="47"/>
      <c r="F30" s="47"/>
      <c r="G30" s="47"/>
      <c r="H30" s="47"/>
      <c r="I30" s="47"/>
      <c r="J30" s="48"/>
      <c r="K30" s="47">
        <v>2010</v>
      </c>
      <c r="L30" s="48"/>
      <c r="M30" s="104">
        <f>'GSHI Continuity'!I173</f>
        <v>-1692.1282988760483</v>
      </c>
      <c r="N30" s="48"/>
      <c r="O30" s="104">
        <f t="shared" si="1"/>
        <v>-145676.32818880826</v>
      </c>
      <c r="Q30" s="28" t="s">
        <v>145</v>
      </c>
    </row>
    <row r="31" spans="1:15" ht="15">
      <c r="A31" s="39"/>
      <c r="B31" s="40"/>
      <c r="C31" s="47"/>
      <c r="D31" s="47"/>
      <c r="E31" s="47"/>
      <c r="F31" s="47"/>
      <c r="G31" s="47"/>
      <c r="H31" s="47"/>
      <c r="I31" s="47"/>
      <c r="J31" s="48"/>
      <c r="K31" s="47">
        <v>2011</v>
      </c>
      <c r="L31" s="48"/>
      <c r="M31" s="104">
        <f>'GSHI Continuity'!I191</f>
        <v>-3119.03272645491</v>
      </c>
      <c r="N31" s="48"/>
      <c r="O31" s="104">
        <f t="shared" si="1"/>
        <v>-148795.36091526315</v>
      </c>
    </row>
    <row r="32" spans="1:17" ht="15">
      <c r="A32" s="39"/>
      <c r="B32" s="40"/>
      <c r="C32" s="47"/>
      <c r="D32" s="47"/>
      <c r="E32" s="47"/>
      <c r="F32" s="47"/>
      <c r="G32" s="47"/>
      <c r="H32" s="47"/>
      <c r="I32" s="47"/>
      <c r="J32" s="48"/>
      <c r="K32" s="102">
        <v>41029</v>
      </c>
      <c r="L32" s="48"/>
      <c r="M32" s="104">
        <f>'GSHI Continuity'!I201</f>
        <v>-1039.6775754849702</v>
      </c>
      <c r="N32" s="48"/>
      <c r="O32" s="104">
        <f t="shared" si="1"/>
        <v>-149835.03849074812</v>
      </c>
      <c r="Q32" s="28" t="s">
        <v>146</v>
      </c>
    </row>
    <row r="33" spans="1:15" ht="15">
      <c r="A33" s="39"/>
      <c r="B33" s="40"/>
      <c r="C33" s="47"/>
      <c r="D33" s="47"/>
      <c r="E33" s="47"/>
      <c r="F33" s="47"/>
      <c r="G33" s="47"/>
      <c r="H33" s="47"/>
      <c r="I33" s="47"/>
      <c r="J33" s="48"/>
      <c r="K33" s="47"/>
      <c r="L33" s="48"/>
      <c r="M33" s="47"/>
      <c r="N33" s="48"/>
      <c r="O33" s="47"/>
    </row>
    <row r="34" spans="1:15" ht="15">
      <c r="A34" s="39" t="s">
        <v>42</v>
      </c>
      <c r="B34" s="40"/>
      <c r="C34" s="47"/>
      <c r="D34" s="47"/>
      <c r="E34" s="47"/>
      <c r="F34" s="47"/>
      <c r="G34" s="47"/>
      <c r="H34" s="47"/>
      <c r="I34" s="47"/>
      <c r="J34" s="48"/>
      <c r="K34" s="47" t="s">
        <v>77</v>
      </c>
      <c r="L34" s="48"/>
      <c r="M34" s="47"/>
      <c r="N34" s="48"/>
      <c r="O34" s="47"/>
    </row>
    <row r="35" spans="1:15" ht="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9"/>
      <c r="L35" s="40"/>
      <c r="M35" s="40"/>
      <c r="N35" s="40"/>
      <c r="O35" s="40"/>
    </row>
    <row r="36" spans="1:15" ht="15">
      <c r="A36" s="39" t="s">
        <v>43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5">
      <c r="A37" s="50" t="s">
        <v>44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5">
      <c r="A39" s="51" t="s">
        <v>45</v>
      </c>
      <c r="B39" s="52"/>
      <c r="C39" s="52"/>
      <c r="D39" s="52"/>
      <c r="E39" s="52"/>
      <c r="F39" s="52"/>
      <c r="G39" s="52"/>
      <c r="H39" s="52"/>
      <c r="I39" s="53" t="s">
        <v>142</v>
      </c>
      <c r="J39" s="53"/>
      <c r="K39" s="53"/>
      <c r="L39" s="53"/>
      <c r="M39" s="53"/>
      <c r="N39" s="53"/>
      <c r="O39" s="53"/>
    </row>
    <row r="40" spans="1:15" ht="1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5" customHeight="1">
      <c r="A41" s="123" t="s">
        <v>46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15" customHeight="1">
      <c r="A42" s="122" t="s">
        <v>47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ht="15" customHeight="1">
      <c r="A43" s="122" t="s">
        <v>48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ht="15">
      <c r="A44" s="122" t="s">
        <v>49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ht="15">
      <c r="A45" s="40" t="s">
        <v>50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0" t="s">
        <v>51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5">
      <c r="A47" s="40" t="s">
        <v>52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5">
      <c r="A48" s="40" t="s">
        <v>53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2:15" ht="1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5">
      <c r="A50" s="56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5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5">
      <c r="A53" s="56" t="s">
        <v>56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5">
      <c r="A54" s="40" t="s">
        <v>57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5">
      <c r="A56" s="56" t="s">
        <v>58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5">
      <c r="A57" s="40" t="s">
        <v>59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5">
      <c r="A59" s="56" t="s">
        <v>60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5">
      <c r="A60" s="40" t="s">
        <v>57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5">
      <c r="A61" s="5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5">
      <c r="A62" s="40" t="s">
        <v>61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5">
      <c r="A64" s="56" t="s">
        <v>62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5">
      <c r="A66" s="40" t="s">
        <v>63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15">
      <c r="A67" s="40" t="s">
        <v>64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5">
      <c r="A68" s="40" t="s">
        <v>65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5">
      <c r="A69" s="40" t="s">
        <v>66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5">
      <c r="A71" s="40" t="s">
        <v>67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15">
      <c r="A72" s="40" t="s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5">
      <c r="A73" s="40" t="s">
        <v>69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5">
      <c r="A75" s="40" t="s">
        <v>70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5">
      <c r="A76" s="40" t="s">
        <v>71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5">
      <c r="A78" s="40" t="s">
        <v>72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5">
      <c r="A79" s="40" t="s">
        <v>73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5">
      <c r="A80" s="40" t="s">
        <v>74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5">
      <c r="A82" s="122" t="s">
        <v>75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 ht="15">
      <c r="A83" s="40" t="s">
        <v>76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</sheetData>
  <sheetProtection/>
  <mergeCells count="5">
    <mergeCell ref="A44:O44"/>
    <mergeCell ref="A82:O82"/>
    <mergeCell ref="A41:O41"/>
    <mergeCell ref="A42:O42"/>
    <mergeCell ref="A43:O4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zoomScalePageLayoutView="0" workbookViewId="0" topLeftCell="A81">
      <selection activeCell="D93" sqref="D93"/>
    </sheetView>
  </sheetViews>
  <sheetFormatPr defaultColWidth="9.140625" defaultRowHeight="15"/>
  <cols>
    <col min="1" max="1" width="12.140625" style="0" customWidth="1"/>
    <col min="2" max="3" width="14.28125" style="0" bestFit="1" customWidth="1"/>
    <col min="4" max="4" width="15.7109375" style="0" customWidth="1"/>
    <col min="5" max="6" width="14.28125" style="0" bestFit="1" customWidth="1"/>
    <col min="7" max="7" width="2.421875" style="0" customWidth="1"/>
    <col min="8" max="8" width="13.00390625" style="1" customWidth="1"/>
    <col min="9" max="9" width="12.57421875" style="0" bestFit="1" customWidth="1"/>
    <col min="10" max="10" width="14.28125" style="0" bestFit="1" customWidth="1"/>
    <col min="11" max="11" width="3.140625" style="0" customWidth="1"/>
    <col min="12" max="12" width="15.28125" style="0" bestFit="1" customWidth="1"/>
  </cols>
  <sheetData>
    <row r="1" spans="1:12" ht="28.5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8.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ht="15"/>
    <row r="4" spans="1:12" ht="18.75">
      <c r="A4" s="2" t="s">
        <v>1</v>
      </c>
      <c r="B4" s="3" t="s">
        <v>2</v>
      </c>
      <c r="C4" s="4"/>
      <c r="D4" s="4"/>
      <c r="E4" s="4"/>
      <c r="F4" s="4"/>
      <c r="G4" s="4"/>
      <c r="I4" s="4"/>
      <c r="J4" s="4"/>
      <c r="K4" s="4"/>
      <c r="L4" s="4"/>
    </row>
    <row r="5" spans="2:13" ht="15">
      <c r="B5" s="26"/>
      <c r="C5" s="26"/>
      <c r="D5" s="120" t="s">
        <v>3</v>
      </c>
      <c r="E5" s="121" t="s">
        <v>4</v>
      </c>
      <c r="F5" s="121"/>
      <c r="G5" s="26"/>
      <c r="H5" s="121" t="s">
        <v>5</v>
      </c>
      <c r="I5" s="121"/>
      <c r="J5" s="121"/>
      <c r="K5" s="26"/>
      <c r="L5" s="120" t="s">
        <v>6</v>
      </c>
      <c r="M5" s="7"/>
    </row>
    <row r="6" spans="2:13" ht="60">
      <c r="B6" s="25" t="s">
        <v>7</v>
      </c>
      <c r="C6" s="25" t="s">
        <v>8</v>
      </c>
      <c r="D6" s="120"/>
      <c r="E6" s="26" t="s">
        <v>9</v>
      </c>
      <c r="F6" s="26" t="s">
        <v>10</v>
      </c>
      <c r="G6" s="26"/>
      <c r="H6" s="9" t="s">
        <v>11</v>
      </c>
      <c r="I6" s="26" t="s">
        <v>9</v>
      </c>
      <c r="J6" s="26" t="s">
        <v>10</v>
      </c>
      <c r="K6" s="26"/>
      <c r="L6" s="120"/>
      <c r="M6" s="7"/>
    </row>
    <row r="7" spans="1:12" ht="15">
      <c r="A7" t="s">
        <v>12</v>
      </c>
      <c r="B7" s="10">
        <f>'WNESL Board Approved Proxy'!H36/3</f>
        <v>3445</v>
      </c>
      <c r="C7" s="12">
        <v>0</v>
      </c>
      <c r="D7" s="4"/>
      <c r="E7" s="4">
        <f>B7-C7+D7</f>
        <v>3445</v>
      </c>
      <c r="F7" s="4">
        <f>E7</f>
        <v>3445</v>
      </c>
      <c r="G7" s="4"/>
      <c r="H7" s="11">
        <v>0.0725</v>
      </c>
      <c r="I7" s="4">
        <v>0</v>
      </c>
      <c r="J7" s="4">
        <f>I7</f>
        <v>0</v>
      </c>
      <c r="K7" s="4"/>
      <c r="L7" s="4">
        <f>F7+J7</f>
        <v>3445</v>
      </c>
    </row>
    <row r="8" spans="1:12" ht="15">
      <c r="A8" t="s">
        <v>13</v>
      </c>
      <c r="B8" s="12">
        <f>B7</f>
        <v>3445</v>
      </c>
      <c r="C8" s="12">
        <v>0</v>
      </c>
      <c r="D8" s="4"/>
      <c r="E8" s="4">
        <f>B8-C8+D8</f>
        <v>3445</v>
      </c>
      <c r="F8" s="4">
        <f>F7+E8</f>
        <v>6890</v>
      </c>
      <c r="G8" s="4"/>
      <c r="H8" s="1">
        <f>H7</f>
        <v>0.0725</v>
      </c>
      <c r="I8" s="4">
        <f>F7*H8/12</f>
        <v>20.813541666666666</v>
      </c>
      <c r="J8" s="4">
        <f>I8+J7</f>
        <v>20.813541666666666</v>
      </c>
      <c r="K8" s="4"/>
      <c r="L8" s="4">
        <f>F8+J8</f>
        <v>6910.813541666666</v>
      </c>
    </row>
    <row r="9" spans="1:12" ht="15">
      <c r="A9" t="s">
        <v>14</v>
      </c>
      <c r="B9" s="13">
        <f>B8</f>
        <v>3445</v>
      </c>
      <c r="C9" s="13">
        <v>0</v>
      </c>
      <c r="D9" s="14"/>
      <c r="E9" s="14">
        <f>B9-C9+D9</f>
        <v>3445</v>
      </c>
      <c r="F9" s="14">
        <f>F8+E9</f>
        <v>10335</v>
      </c>
      <c r="G9" s="14"/>
      <c r="H9" s="15">
        <f>H8</f>
        <v>0.0725</v>
      </c>
      <c r="I9" s="14">
        <f>F8*H9/12</f>
        <v>41.62708333333333</v>
      </c>
      <c r="J9" s="14">
        <f>I9+J8</f>
        <v>62.440625</v>
      </c>
      <c r="K9" s="14"/>
      <c r="L9" s="14">
        <f>F9+J9</f>
        <v>10397.440625</v>
      </c>
    </row>
    <row r="10" spans="1:12" ht="15">
      <c r="A10" s="16" t="s">
        <v>15</v>
      </c>
      <c r="B10" s="4">
        <f>SUM(B7:B9)</f>
        <v>10335</v>
      </c>
      <c r="C10" s="4">
        <f>SUM(C7:C9)</f>
        <v>0</v>
      </c>
      <c r="D10" s="4">
        <f>SUM(D7:D9)</f>
        <v>0</v>
      </c>
      <c r="E10" s="4">
        <f>SUM(E7:E9)</f>
        <v>10335</v>
      </c>
      <c r="F10" s="4"/>
      <c r="G10" s="4"/>
      <c r="I10" s="4">
        <f>SUM(I7:I9)</f>
        <v>62.440625</v>
      </c>
      <c r="J10" s="4"/>
      <c r="K10" s="4"/>
      <c r="L10" s="4"/>
    </row>
    <row r="11" spans="2:12" ht="15">
      <c r="B11" s="4"/>
      <c r="C11" s="4"/>
      <c r="D11" s="4"/>
      <c r="E11" s="4"/>
      <c r="F11" s="4"/>
      <c r="G11" s="4"/>
      <c r="I11" s="4"/>
      <c r="J11" s="4"/>
      <c r="K11" s="4"/>
      <c r="L11" s="4"/>
    </row>
    <row r="12" spans="2:12" ht="15">
      <c r="B12" s="4"/>
      <c r="C12" s="4"/>
      <c r="D12" s="4"/>
      <c r="E12" s="4"/>
      <c r="F12" s="4"/>
      <c r="G12" s="4"/>
      <c r="I12" s="4"/>
      <c r="J12" s="4"/>
      <c r="K12" s="4"/>
      <c r="L12" s="4"/>
    </row>
    <row r="13" spans="1:12" ht="18.75">
      <c r="A13" s="2" t="s">
        <v>1</v>
      </c>
      <c r="B13" s="17">
        <v>2002</v>
      </c>
      <c r="C13" s="4"/>
      <c r="D13" s="4"/>
      <c r="E13" s="4"/>
      <c r="F13" s="4"/>
      <c r="G13" s="4"/>
      <c r="I13" s="4"/>
      <c r="J13" s="4"/>
      <c r="K13" s="4"/>
      <c r="L13" s="4"/>
    </row>
    <row r="14" spans="2:12" ht="15">
      <c r="B14" s="26"/>
      <c r="C14" s="26"/>
      <c r="D14" s="120" t="str">
        <f>$D$5</f>
        <v>SIMPILS True-Up Adjustments    (neg = CR)</v>
      </c>
      <c r="E14" s="121" t="s">
        <v>4</v>
      </c>
      <c r="F14" s="121"/>
      <c r="G14" s="26"/>
      <c r="H14" s="121" t="s">
        <v>5</v>
      </c>
      <c r="I14" s="121"/>
      <c r="J14" s="121"/>
      <c r="K14" s="26"/>
      <c r="L14" s="120" t="s">
        <v>6</v>
      </c>
    </row>
    <row r="15" spans="2:12" ht="60">
      <c r="B15" s="25" t="s">
        <v>7</v>
      </c>
      <c r="C15" s="25" t="s">
        <v>8</v>
      </c>
      <c r="D15" s="120"/>
      <c r="E15" s="26" t="s">
        <v>9</v>
      </c>
      <c r="F15" s="26" t="s">
        <v>10</v>
      </c>
      <c r="G15" s="26"/>
      <c r="H15" s="9" t="s">
        <v>11</v>
      </c>
      <c r="I15" s="26" t="s">
        <v>9</v>
      </c>
      <c r="J15" s="26" t="s">
        <v>10</v>
      </c>
      <c r="K15" s="26"/>
      <c r="L15" s="120"/>
    </row>
    <row r="16" spans="1:12" ht="15">
      <c r="A16" t="s">
        <v>16</v>
      </c>
      <c r="B16" s="10">
        <f>'WNESL Board Approved Proxy'!I36/12</f>
        <v>1350.5833333333333</v>
      </c>
      <c r="C16" s="12">
        <v>0</v>
      </c>
      <c r="D16" s="4"/>
      <c r="E16" s="108">
        <f aca="true" t="shared" si="0" ref="E16:E27">B16-C16+D16</f>
        <v>1350.5833333333333</v>
      </c>
      <c r="F16" s="108">
        <f>F9+E16</f>
        <v>11685.583333333334</v>
      </c>
      <c r="G16" s="4"/>
      <c r="H16" s="1">
        <f>H9</f>
        <v>0.0725</v>
      </c>
      <c r="I16" s="4">
        <f>H16*F9/12</f>
        <v>62.44062499999999</v>
      </c>
      <c r="J16" s="4">
        <f>J9+I16</f>
        <v>124.88125</v>
      </c>
      <c r="K16" s="4"/>
      <c r="L16" s="4">
        <f>F16+J16</f>
        <v>11810.464583333334</v>
      </c>
    </row>
    <row r="17" spans="1:12" ht="15">
      <c r="A17" t="s">
        <v>17</v>
      </c>
      <c r="B17" s="12">
        <f>B16</f>
        <v>1350.5833333333333</v>
      </c>
      <c r="C17" s="12">
        <v>0</v>
      </c>
      <c r="D17" s="4"/>
      <c r="E17" s="108">
        <f t="shared" si="0"/>
        <v>1350.5833333333333</v>
      </c>
      <c r="F17" s="108">
        <f>F16+E17</f>
        <v>13036.166666666668</v>
      </c>
      <c r="G17" s="4"/>
      <c r="H17" s="1">
        <f>H16</f>
        <v>0.0725</v>
      </c>
      <c r="I17" s="4">
        <f>H17*F16/12</f>
        <v>70.60039930555556</v>
      </c>
      <c r="J17" s="4">
        <f>I17+J16</f>
        <v>195.48164930555555</v>
      </c>
      <c r="K17" s="4"/>
      <c r="L17" s="4">
        <f aca="true" t="shared" si="1" ref="L17:L27">F17+J17</f>
        <v>13231.648315972223</v>
      </c>
    </row>
    <row r="18" spans="1:12" ht="15">
      <c r="A18" t="s">
        <v>18</v>
      </c>
      <c r="B18" s="12">
        <f>B17</f>
        <v>1350.5833333333333</v>
      </c>
      <c r="C18" s="21">
        <v>0</v>
      </c>
      <c r="D18" s="4"/>
      <c r="E18" s="108">
        <f t="shared" si="0"/>
        <v>1350.5833333333333</v>
      </c>
      <c r="F18" s="108">
        <f aca="true" t="shared" si="2" ref="F18:F27">F17+E18</f>
        <v>14386.750000000002</v>
      </c>
      <c r="G18" s="4"/>
      <c r="H18" s="1">
        <f aca="true" t="shared" si="3" ref="H18:H27">H17</f>
        <v>0.0725</v>
      </c>
      <c r="I18" s="4">
        <f aca="true" t="shared" si="4" ref="I18:I27">H18*F17/12</f>
        <v>78.76017361111111</v>
      </c>
      <c r="J18" s="4">
        <f aca="true" t="shared" si="5" ref="J18:J27">I18+J17</f>
        <v>274.24182291666665</v>
      </c>
      <c r="K18" s="4"/>
      <c r="L18" s="4">
        <f t="shared" si="1"/>
        <v>14660.991822916669</v>
      </c>
    </row>
    <row r="19" spans="1:12" ht="15">
      <c r="A19" t="s">
        <v>19</v>
      </c>
      <c r="B19" s="12">
        <f aca="true" t="shared" si="6" ref="B19:B27">B18</f>
        <v>1350.5833333333333</v>
      </c>
      <c r="C19" s="21">
        <v>0</v>
      </c>
      <c r="D19" s="4"/>
      <c r="E19" s="108">
        <f t="shared" si="0"/>
        <v>1350.5833333333333</v>
      </c>
      <c r="F19" s="108">
        <f t="shared" si="2"/>
        <v>15737.333333333336</v>
      </c>
      <c r="G19" s="4"/>
      <c r="H19" s="1">
        <f t="shared" si="3"/>
        <v>0.0725</v>
      </c>
      <c r="I19" s="4">
        <f>H19*F18/12</f>
        <v>86.91994791666667</v>
      </c>
      <c r="J19" s="4">
        <f>I19+J18</f>
        <v>361.1617708333333</v>
      </c>
      <c r="K19" s="4"/>
      <c r="L19" s="4">
        <f t="shared" si="1"/>
        <v>16098.495104166668</v>
      </c>
    </row>
    <row r="20" spans="1:12" ht="15">
      <c r="A20" t="s">
        <v>20</v>
      </c>
      <c r="B20" s="12">
        <f t="shared" si="6"/>
        <v>1350.5833333333333</v>
      </c>
      <c r="C20" s="21">
        <f>'[2]Summary'!$F$23</f>
        <v>2147.922173913044</v>
      </c>
      <c r="D20" s="4"/>
      <c r="E20" s="108">
        <f t="shared" si="0"/>
        <v>-797.3388405797107</v>
      </c>
      <c r="F20" s="108">
        <f t="shared" si="2"/>
        <v>14939.994492753625</v>
      </c>
      <c r="G20" s="4"/>
      <c r="H20" s="1">
        <f t="shared" si="3"/>
        <v>0.0725</v>
      </c>
      <c r="I20" s="4">
        <f t="shared" si="4"/>
        <v>95.07972222222223</v>
      </c>
      <c r="J20" s="4">
        <f t="shared" si="5"/>
        <v>456.24149305555557</v>
      </c>
      <c r="K20" s="4"/>
      <c r="L20" s="4">
        <f t="shared" si="1"/>
        <v>15396.23598580918</v>
      </c>
    </row>
    <row r="21" spans="1:12" ht="15">
      <c r="A21" t="s">
        <v>21</v>
      </c>
      <c r="B21" s="12">
        <f t="shared" si="6"/>
        <v>1350.5833333333333</v>
      </c>
      <c r="C21" s="21">
        <f>'[2]Summary'!$F$23</f>
        <v>2147.922173913044</v>
      </c>
      <c r="D21" s="108">
        <f>15536-15536</f>
        <v>0</v>
      </c>
      <c r="E21" s="108">
        <f t="shared" si="0"/>
        <v>-797.3388405797107</v>
      </c>
      <c r="F21" s="108">
        <f t="shared" si="2"/>
        <v>14142.655652173915</v>
      </c>
      <c r="G21" s="4"/>
      <c r="H21" s="1">
        <f t="shared" si="3"/>
        <v>0.0725</v>
      </c>
      <c r="I21" s="4">
        <f t="shared" si="4"/>
        <v>90.26246672705315</v>
      </c>
      <c r="J21" s="4">
        <f t="shared" si="5"/>
        <v>546.5039597826087</v>
      </c>
      <c r="K21" s="4"/>
      <c r="L21" s="4">
        <f t="shared" si="1"/>
        <v>14689.159611956524</v>
      </c>
    </row>
    <row r="22" spans="1:12" ht="15">
      <c r="A22" t="s">
        <v>22</v>
      </c>
      <c r="B22" s="12">
        <f t="shared" si="6"/>
        <v>1350.5833333333333</v>
      </c>
      <c r="C22" s="21">
        <f>'[2]Summary'!$F$23</f>
        <v>2147.922173913044</v>
      </c>
      <c r="D22" s="12">
        <v>0</v>
      </c>
      <c r="E22" s="108">
        <f t="shared" si="0"/>
        <v>-797.3388405797107</v>
      </c>
      <c r="F22" s="108">
        <f t="shared" si="2"/>
        <v>13345.316811594204</v>
      </c>
      <c r="G22" s="4"/>
      <c r="H22" s="1">
        <f t="shared" si="3"/>
        <v>0.0725</v>
      </c>
      <c r="I22" s="4">
        <f t="shared" si="4"/>
        <v>85.44521123188406</v>
      </c>
      <c r="J22" s="4">
        <f t="shared" si="5"/>
        <v>631.9491710144928</v>
      </c>
      <c r="K22" s="4"/>
      <c r="L22" s="4">
        <f t="shared" si="1"/>
        <v>13977.265982608697</v>
      </c>
    </row>
    <row r="23" spans="1:12" ht="15">
      <c r="A23" t="s">
        <v>23</v>
      </c>
      <c r="B23" s="12">
        <f t="shared" si="6"/>
        <v>1350.5833333333333</v>
      </c>
      <c r="C23" s="21">
        <f>'[2]Summary'!$F$23</f>
        <v>2147.922173913044</v>
      </c>
      <c r="D23" s="4"/>
      <c r="E23" s="108">
        <f t="shared" si="0"/>
        <v>-797.3388405797107</v>
      </c>
      <c r="F23" s="108">
        <f t="shared" si="2"/>
        <v>12547.977971014494</v>
      </c>
      <c r="G23" s="4"/>
      <c r="H23" s="1">
        <f t="shared" si="3"/>
        <v>0.0725</v>
      </c>
      <c r="I23" s="4">
        <f t="shared" si="4"/>
        <v>80.62795573671498</v>
      </c>
      <c r="J23" s="4">
        <f t="shared" si="5"/>
        <v>712.5771267512077</v>
      </c>
      <c r="K23" s="4"/>
      <c r="L23" s="4">
        <f t="shared" si="1"/>
        <v>13260.555097765702</v>
      </c>
    </row>
    <row r="24" spans="1:12" ht="15">
      <c r="A24" t="s">
        <v>24</v>
      </c>
      <c r="B24" s="12">
        <f t="shared" si="6"/>
        <v>1350.5833333333333</v>
      </c>
      <c r="C24" s="21">
        <f>'[2]Summary'!$F$23</f>
        <v>2147.922173913044</v>
      </c>
      <c r="D24" s="4"/>
      <c r="E24" s="108">
        <f t="shared" si="0"/>
        <v>-797.3388405797107</v>
      </c>
      <c r="F24" s="108">
        <f t="shared" si="2"/>
        <v>11750.639130434784</v>
      </c>
      <c r="G24" s="4"/>
      <c r="H24" s="1">
        <f t="shared" si="3"/>
        <v>0.0725</v>
      </c>
      <c r="I24" s="4">
        <f t="shared" si="4"/>
        <v>75.81070024154589</v>
      </c>
      <c r="J24" s="4">
        <f t="shared" si="5"/>
        <v>788.3878269927536</v>
      </c>
      <c r="K24" s="4"/>
      <c r="L24" s="4">
        <f t="shared" si="1"/>
        <v>12539.026957427537</v>
      </c>
    </row>
    <row r="25" spans="1:12" ht="15">
      <c r="A25" t="s">
        <v>12</v>
      </c>
      <c r="B25" s="12">
        <f t="shared" si="6"/>
        <v>1350.5833333333333</v>
      </c>
      <c r="C25" s="21">
        <f>'[2]Summary'!$F$23</f>
        <v>2147.922173913044</v>
      </c>
      <c r="D25" s="4"/>
      <c r="E25" s="108">
        <f t="shared" si="0"/>
        <v>-797.3388405797107</v>
      </c>
      <c r="F25" s="108">
        <f t="shared" si="2"/>
        <v>10953.300289855073</v>
      </c>
      <c r="G25" s="4"/>
      <c r="H25" s="1">
        <f t="shared" si="3"/>
        <v>0.0725</v>
      </c>
      <c r="I25" s="4">
        <f t="shared" si="4"/>
        <v>70.99344474637681</v>
      </c>
      <c r="J25" s="4">
        <f t="shared" si="5"/>
        <v>859.3812717391304</v>
      </c>
      <c r="K25" s="4"/>
      <c r="L25" s="4">
        <f t="shared" si="1"/>
        <v>11812.681561594203</v>
      </c>
    </row>
    <row r="26" spans="1:12" ht="15">
      <c r="A26" t="s">
        <v>13</v>
      </c>
      <c r="B26" s="12">
        <f t="shared" si="6"/>
        <v>1350.5833333333333</v>
      </c>
      <c r="C26" s="21">
        <f>'[2]Summary'!$F$23</f>
        <v>2147.922173913044</v>
      </c>
      <c r="D26" s="4"/>
      <c r="E26" s="108">
        <f t="shared" si="0"/>
        <v>-797.3388405797107</v>
      </c>
      <c r="F26" s="108">
        <f t="shared" si="2"/>
        <v>10155.961449275363</v>
      </c>
      <c r="G26" s="4"/>
      <c r="H26" s="1">
        <f t="shared" si="3"/>
        <v>0.0725</v>
      </c>
      <c r="I26" s="4">
        <f t="shared" si="4"/>
        <v>66.17618925120773</v>
      </c>
      <c r="J26" s="4">
        <f t="shared" si="5"/>
        <v>925.5574609903381</v>
      </c>
      <c r="K26" s="4"/>
      <c r="L26" s="4">
        <f t="shared" si="1"/>
        <v>11081.5189102657</v>
      </c>
    </row>
    <row r="27" spans="1:12" ht="15">
      <c r="A27" t="s">
        <v>14</v>
      </c>
      <c r="B27" s="13">
        <f t="shared" si="6"/>
        <v>1350.5833333333333</v>
      </c>
      <c r="C27" s="22">
        <f>'[2]Summary'!$F$23</f>
        <v>2147.922173913044</v>
      </c>
      <c r="D27" s="14"/>
      <c r="E27" s="109">
        <f t="shared" si="0"/>
        <v>-797.3388405797107</v>
      </c>
      <c r="F27" s="109">
        <f t="shared" si="2"/>
        <v>9358.622608695652</v>
      </c>
      <c r="G27" s="14"/>
      <c r="H27" s="15">
        <f t="shared" si="3"/>
        <v>0.0725</v>
      </c>
      <c r="I27" s="14">
        <f t="shared" si="4"/>
        <v>61.358933756038645</v>
      </c>
      <c r="J27" s="14">
        <f t="shared" si="5"/>
        <v>986.9163947463767</v>
      </c>
      <c r="K27" s="14"/>
      <c r="L27" s="14">
        <f t="shared" si="1"/>
        <v>10345.539003442029</v>
      </c>
    </row>
    <row r="28" spans="1:12" ht="15">
      <c r="A28" s="16" t="s">
        <v>15</v>
      </c>
      <c r="B28" s="4">
        <f>SUM(B16:B27)</f>
        <v>16207.000000000002</v>
      </c>
      <c r="C28" s="4">
        <f>SUM(C16:C27)</f>
        <v>17183.37739130435</v>
      </c>
      <c r="D28" s="4">
        <f>SUM(D16:D27)</f>
        <v>0</v>
      </c>
      <c r="E28" s="4">
        <f>SUM(E16:E27)</f>
        <v>-976.3773913043515</v>
      </c>
      <c r="F28" s="4"/>
      <c r="G28" s="4"/>
      <c r="I28" s="4">
        <f>SUM(I16:I27)</f>
        <v>924.4757697463767</v>
      </c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I29" s="4"/>
      <c r="J29" s="4"/>
      <c r="K29" s="4"/>
      <c r="L29" s="4"/>
    </row>
    <row r="30" spans="2:12" ht="15">
      <c r="B30" s="4"/>
      <c r="C30" s="4"/>
      <c r="D30" s="4"/>
      <c r="E30" s="4"/>
      <c r="F30" s="4"/>
      <c r="G30" s="4"/>
      <c r="I30" s="4"/>
      <c r="J30" s="4"/>
      <c r="K30" s="4"/>
      <c r="L30" s="4"/>
    </row>
    <row r="31" spans="1:12" ht="18.75">
      <c r="A31" s="2" t="s">
        <v>1</v>
      </c>
      <c r="B31" s="17">
        <v>2003</v>
      </c>
      <c r="C31" s="4"/>
      <c r="D31" s="4"/>
      <c r="E31" s="4"/>
      <c r="F31" s="4"/>
      <c r="G31" s="4"/>
      <c r="I31" s="4"/>
      <c r="J31" s="4"/>
      <c r="K31" s="4"/>
      <c r="L31" s="4"/>
    </row>
    <row r="32" spans="2:12" ht="15">
      <c r="B32" s="26"/>
      <c r="C32" s="26"/>
      <c r="D32" s="120" t="str">
        <f>$D$5</f>
        <v>SIMPILS True-Up Adjustments    (neg = CR)</v>
      </c>
      <c r="E32" s="121" t="s">
        <v>4</v>
      </c>
      <c r="F32" s="121"/>
      <c r="G32" s="26"/>
      <c r="H32" s="121" t="s">
        <v>5</v>
      </c>
      <c r="I32" s="121"/>
      <c r="J32" s="121"/>
      <c r="K32" s="26"/>
      <c r="L32" s="120" t="s">
        <v>6</v>
      </c>
    </row>
    <row r="33" spans="2:12" ht="60">
      <c r="B33" s="25" t="s">
        <v>7</v>
      </c>
      <c r="C33" s="25" t="s">
        <v>8</v>
      </c>
      <c r="D33" s="120"/>
      <c r="E33" s="26" t="s">
        <v>9</v>
      </c>
      <c r="F33" s="26" t="s">
        <v>10</v>
      </c>
      <c r="G33" s="26"/>
      <c r="H33" s="9" t="s">
        <v>11</v>
      </c>
      <c r="I33" s="26" t="s">
        <v>9</v>
      </c>
      <c r="J33" s="26" t="s">
        <v>10</v>
      </c>
      <c r="K33" s="26"/>
      <c r="L33" s="120"/>
    </row>
    <row r="34" spans="1:12" ht="15">
      <c r="A34" t="s">
        <v>16</v>
      </c>
      <c r="B34" s="10">
        <f>'WNESL Board Approved Proxy'!J36/12</f>
        <v>2211.8333333333335</v>
      </c>
      <c r="C34" s="21">
        <f>'[2]Summary'!$F$23</f>
        <v>2147.922173913044</v>
      </c>
      <c r="D34" s="4"/>
      <c r="E34" s="108">
        <f aca="true" t="shared" si="7" ref="E34:E45">B34-C34+D34</f>
        <v>63.91115942028955</v>
      </c>
      <c r="F34" s="108">
        <f>F27+E34</f>
        <v>9422.533768115942</v>
      </c>
      <c r="G34" s="4"/>
      <c r="H34" s="1">
        <f>H27</f>
        <v>0.0725</v>
      </c>
      <c r="I34" s="4">
        <f>H34*F27/12</f>
        <v>56.54167826086956</v>
      </c>
      <c r="J34" s="4">
        <f>J27+I34</f>
        <v>1043.4580730072462</v>
      </c>
      <c r="K34" s="4"/>
      <c r="L34" s="4">
        <f aca="true" t="shared" si="8" ref="L34:L45">F34+J34</f>
        <v>10465.991841123188</v>
      </c>
    </row>
    <row r="35" spans="1:12" ht="15">
      <c r="A35" t="s">
        <v>17</v>
      </c>
      <c r="B35" s="12">
        <f>B34</f>
        <v>2211.8333333333335</v>
      </c>
      <c r="C35" s="21">
        <f>'[2]Summary'!$F$23</f>
        <v>2147.922173913044</v>
      </c>
      <c r="D35" s="4"/>
      <c r="E35" s="108">
        <f t="shared" si="7"/>
        <v>63.91115942028955</v>
      </c>
      <c r="F35" s="108">
        <f>F34+E35</f>
        <v>9486.444927536231</v>
      </c>
      <c r="G35" s="4"/>
      <c r="H35" s="1">
        <f>H34</f>
        <v>0.0725</v>
      </c>
      <c r="I35" s="4">
        <f>H35*F34/12</f>
        <v>56.92780818236714</v>
      </c>
      <c r="J35" s="4">
        <f>I35+J34</f>
        <v>1100.3858811896134</v>
      </c>
      <c r="K35" s="4"/>
      <c r="L35" s="4">
        <f t="shared" si="8"/>
        <v>10586.830808725845</v>
      </c>
    </row>
    <row r="36" spans="1:12" ht="15">
      <c r="A36" t="s">
        <v>18</v>
      </c>
      <c r="B36" s="12">
        <f aca="true" t="shared" si="9" ref="B36:B45">B35</f>
        <v>2211.8333333333335</v>
      </c>
      <c r="C36" s="21">
        <f>'[2]Summary'!$F$23</f>
        <v>2147.922173913044</v>
      </c>
      <c r="D36" s="4"/>
      <c r="E36" s="108">
        <f t="shared" si="7"/>
        <v>63.91115942028955</v>
      </c>
      <c r="F36" s="108">
        <f aca="true" t="shared" si="10" ref="F36:F45">F35+E36</f>
        <v>9550.35608695652</v>
      </c>
      <c r="G36" s="4"/>
      <c r="H36" s="1">
        <f aca="true" t="shared" si="11" ref="H36:H45">H35</f>
        <v>0.0725</v>
      </c>
      <c r="I36" s="4">
        <f>H36*F35/12</f>
        <v>57.31393810386473</v>
      </c>
      <c r="J36" s="4">
        <f>I36+J35</f>
        <v>1157.6998192934782</v>
      </c>
      <c r="K36" s="4"/>
      <c r="L36" s="4">
        <f t="shared" si="8"/>
        <v>10708.05590625</v>
      </c>
    </row>
    <row r="37" spans="1:12" ht="15">
      <c r="A37" t="s">
        <v>19</v>
      </c>
      <c r="B37" s="12">
        <f t="shared" si="9"/>
        <v>2211.8333333333335</v>
      </c>
      <c r="C37" s="21">
        <f>'[2]Summary'!$F$23</f>
        <v>2147.922173913044</v>
      </c>
      <c r="D37" s="4"/>
      <c r="E37" s="108">
        <f t="shared" si="7"/>
        <v>63.91115942028955</v>
      </c>
      <c r="F37" s="108">
        <f t="shared" si="10"/>
        <v>9614.26724637681</v>
      </c>
      <c r="G37" s="4"/>
      <c r="H37" s="1">
        <f t="shared" si="11"/>
        <v>0.0725</v>
      </c>
      <c r="I37" s="4">
        <f>H37*F36/12</f>
        <v>57.700068025362306</v>
      </c>
      <c r="J37" s="4">
        <f>I37+J36</f>
        <v>1215.3998873188405</v>
      </c>
      <c r="K37" s="4"/>
      <c r="L37" s="4">
        <f t="shared" si="8"/>
        <v>10829.667133695652</v>
      </c>
    </row>
    <row r="38" spans="1:12" ht="15">
      <c r="A38" t="s">
        <v>20</v>
      </c>
      <c r="B38" s="12">
        <f t="shared" si="9"/>
        <v>2211.8333333333335</v>
      </c>
      <c r="C38" s="21">
        <f>'[2]Summary'!$F$23</f>
        <v>2147.922173913044</v>
      </c>
      <c r="D38" s="4"/>
      <c r="E38" s="108">
        <f t="shared" si="7"/>
        <v>63.91115942028955</v>
      </c>
      <c r="F38" s="108">
        <f t="shared" si="10"/>
        <v>9678.1784057971</v>
      </c>
      <c r="G38" s="4"/>
      <c r="H38" s="1">
        <f t="shared" si="11"/>
        <v>0.0725</v>
      </c>
      <c r="I38" s="4">
        <f aca="true" t="shared" si="12" ref="I38:I45">H38*F37/12</f>
        <v>58.08619794685989</v>
      </c>
      <c r="J38" s="4">
        <f aca="true" t="shared" si="13" ref="J38:J45">I38+J37</f>
        <v>1273.4860852657002</v>
      </c>
      <c r="K38" s="4"/>
      <c r="L38" s="4">
        <f t="shared" si="8"/>
        <v>10951.6644910628</v>
      </c>
    </row>
    <row r="39" spans="1:12" ht="15">
      <c r="A39" t="s">
        <v>21</v>
      </c>
      <c r="B39" s="12">
        <f t="shared" si="9"/>
        <v>2211.8333333333335</v>
      </c>
      <c r="C39" s="21">
        <f>'[2]Summary'!$F$23</f>
        <v>2147.922173913044</v>
      </c>
      <c r="D39" s="108">
        <v>-3952</v>
      </c>
      <c r="E39" s="108">
        <f t="shared" si="7"/>
        <v>-3888.0888405797104</v>
      </c>
      <c r="F39" s="108">
        <f t="shared" si="10"/>
        <v>5790.0895652173895</v>
      </c>
      <c r="G39" s="4"/>
      <c r="H39" s="1">
        <f t="shared" si="11"/>
        <v>0.0725</v>
      </c>
      <c r="I39" s="4">
        <f t="shared" si="12"/>
        <v>58.472327868357475</v>
      </c>
      <c r="J39" s="4">
        <f t="shared" si="13"/>
        <v>1331.9584131340578</v>
      </c>
      <c r="K39" s="4"/>
      <c r="L39" s="4">
        <f t="shared" si="8"/>
        <v>7122.0479783514475</v>
      </c>
    </row>
    <row r="40" spans="1:12" ht="15">
      <c r="A40" t="s">
        <v>22</v>
      </c>
      <c r="B40" s="12">
        <f t="shared" si="9"/>
        <v>2211.8333333333335</v>
      </c>
      <c r="C40" s="21">
        <f>'[2]Summary'!$F$23</f>
        <v>2147.922173913044</v>
      </c>
      <c r="D40" s="12">
        <v>0</v>
      </c>
      <c r="E40" s="108">
        <f t="shared" si="7"/>
        <v>63.91115942028955</v>
      </c>
      <c r="F40" s="108">
        <f t="shared" si="10"/>
        <v>5854.000724637679</v>
      </c>
      <c r="G40" s="4"/>
      <c r="H40" s="1">
        <f t="shared" si="11"/>
        <v>0.0725</v>
      </c>
      <c r="I40" s="4">
        <f t="shared" si="12"/>
        <v>34.981791123188394</v>
      </c>
      <c r="J40" s="4">
        <f t="shared" si="13"/>
        <v>1366.9402042572463</v>
      </c>
      <c r="K40" s="4"/>
      <c r="L40" s="4">
        <f t="shared" si="8"/>
        <v>7220.9409288949255</v>
      </c>
    </row>
    <row r="41" spans="1:12" ht="15">
      <c r="A41" t="s">
        <v>23</v>
      </c>
      <c r="B41" s="12">
        <f t="shared" si="9"/>
        <v>2211.8333333333335</v>
      </c>
      <c r="C41" s="21">
        <f>'[2]Summary'!$F$23</f>
        <v>2147.922173913044</v>
      </c>
      <c r="D41" s="4"/>
      <c r="E41" s="108">
        <f t="shared" si="7"/>
        <v>63.91115942028955</v>
      </c>
      <c r="F41" s="108">
        <f t="shared" si="10"/>
        <v>5917.911884057969</v>
      </c>
      <c r="G41" s="4"/>
      <c r="H41" s="1">
        <f t="shared" si="11"/>
        <v>0.0725</v>
      </c>
      <c r="I41" s="4">
        <f t="shared" si="12"/>
        <v>35.36792104468598</v>
      </c>
      <c r="J41" s="4">
        <f t="shared" si="13"/>
        <v>1402.3081253019323</v>
      </c>
      <c r="K41" s="4"/>
      <c r="L41" s="4">
        <f t="shared" si="8"/>
        <v>7320.2200093599</v>
      </c>
    </row>
    <row r="42" spans="1:12" ht="15">
      <c r="A42" t="s">
        <v>24</v>
      </c>
      <c r="B42" s="12">
        <f t="shared" si="9"/>
        <v>2211.8333333333335</v>
      </c>
      <c r="C42" s="21">
        <f>'[2]Summary'!$F$23</f>
        <v>2147.922173913044</v>
      </c>
      <c r="D42" s="4"/>
      <c r="E42" s="108">
        <f t="shared" si="7"/>
        <v>63.91115942028955</v>
      </c>
      <c r="F42" s="108">
        <f t="shared" si="10"/>
        <v>5981.823043478258</v>
      </c>
      <c r="G42" s="4"/>
      <c r="H42" s="1">
        <f t="shared" si="11"/>
        <v>0.0725</v>
      </c>
      <c r="I42" s="4">
        <f t="shared" si="12"/>
        <v>35.754050966183556</v>
      </c>
      <c r="J42" s="4">
        <f t="shared" si="13"/>
        <v>1438.0621762681158</v>
      </c>
      <c r="K42" s="4"/>
      <c r="L42" s="4">
        <f t="shared" si="8"/>
        <v>7419.885219746374</v>
      </c>
    </row>
    <row r="43" spans="1:12" ht="15">
      <c r="A43" t="s">
        <v>12</v>
      </c>
      <c r="B43" s="12">
        <f t="shared" si="9"/>
        <v>2211.8333333333335</v>
      </c>
      <c r="C43" s="21">
        <f>'[2]Summary'!$F$23</f>
        <v>2147.922173913044</v>
      </c>
      <c r="D43" s="4"/>
      <c r="E43" s="108">
        <f t="shared" si="7"/>
        <v>63.91115942028955</v>
      </c>
      <c r="F43" s="108">
        <f t="shared" si="10"/>
        <v>6045.734202898548</v>
      </c>
      <c r="G43" s="4"/>
      <c r="H43" s="1">
        <f t="shared" si="11"/>
        <v>0.0725</v>
      </c>
      <c r="I43" s="4">
        <f t="shared" si="12"/>
        <v>36.14018088768114</v>
      </c>
      <c r="J43" s="4">
        <f t="shared" si="13"/>
        <v>1474.202357155797</v>
      </c>
      <c r="K43" s="4"/>
      <c r="L43" s="4">
        <f t="shared" si="8"/>
        <v>7519.936560054344</v>
      </c>
    </row>
    <row r="44" spans="1:12" ht="15">
      <c r="A44" t="s">
        <v>13</v>
      </c>
      <c r="B44" s="12">
        <f t="shared" si="9"/>
        <v>2211.8333333333335</v>
      </c>
      <c r="C44" s="21">
        <f>'[2]Summary'!$F$23</f>
        <v>2147.922173913044</v>
      </c>
      <c r="D44" s="4"/>
      <c r="E44" s="108">
        <f t="shared" si="7"/>
        <v>63.91115942028955</v>
      </c>
      <c r="F44" s="108">
        <f t="shared" si="10"/>
        <v>6109.645362318837</v>
      </c>
      <c r="G44" s="4"/>
      <c r="H44" s="1">
        <f t="shared" si="11"/>
        <v>0.0725</v>
      </c>
      <c r="I44" s="4">
        <f t="shared" si="12"/>
        <v>36.526310809178725</v>
      </c>
      <c r="J44" s="4">
        <f t="shared" si="13"/>
        <v>1510.7286679649758</v>
      </c>
      <c r="K44" s="4"/>
      <c r="L44" s="4">
        <f t="shared" si="8"/>
        <v>7620.374030283813</v>
      </c>
    </row>
    <row r="45" spans="1:12" ht="15">
      <c r="A45" t="s">
        <v>14</v>
      </c>
      <c r="B45" s="13">
        <f t="shared" si="9"/>
        <v>2211.8333333333335</v>
      </c>
      <c r="C45" s="22">
        <f>'[2]Summary'!$F$23</f>
        <v>2147.922173913044</v>
      </c>
      <c r="D45" s="14"/>
      <c r="E45" s="109">
        <f t="shared" si="7"/>
        <v>63.91115942028955</v>
      </c>
      <c r="F45" s="109">
        <f t="shared" si="10"/>
        <v>6173.556521739127</v>
      </c>
      <c r="G45" s="14"/>
      <c r="H45" s="15">
        <f t="shared" si="11"/>
        <v>0.0725</v>
      </c>
      <c r="I45" s="14">
        <f t="shared" si="12"/>
        <v>36.9124407306763</v>
      </c>
      <c r="J45" s="14">
        <f t="shared" si="13"/>
        <v>1547.641108695652</v>
      </c>
      <c r="K45" s="14"/>
      <c r="L45" s="14">
        <f t="shared" si="8"/>
        <v>7721.197630434779</v>
      </c>
    </row>
    <row r="46" spans="1:12" ht="15">
      <c r="A46" s="16" t="s">
        <v>15</v>
      </c>
      <c r="B46" s="4">
        <f>SUM(B34:B45)</f>
        <v>26541.999999999996</v>
      </c>
      <c r="C46" s="4">
        <f>SUM(C34:C45)</f>
        <v>25775.06608695653</v>
      </c>
      <c r="D46" s="4">
        <f>SUM(D34:D45)</f>
        <v>-3952</v>
      </c>
      <c r="E46" s="4">
        <f>SUM(E34:E45)</f>
        <v>-3185.0660869565254</v>
      </c>
      <c r="F46" s="4"/>
      <c r="G46" s="4"/>
      <c r="I46" s="4">
        <f>SUM(I34:I45)</f>
        <v>560.7247139492752</v>
      </c>
      <c r="J46" s="4"/>
      <c r="K46" s="4"/>
      <c r="L46" s="4"/>
    </row>
    <row r="47" spans="2:12" ht="15">
      <c r="B47" s="4"/>
      <c r="C47" s="4"/>
      <c r="D47" s="4"/>
      <c r="E47" s="4"/>
      <c r="F47" s="4"/>
      <c r="G47" s="4"/>
      <c r="I47" s="4"/>
      <c r="J47" s="4"/>
      <c r="K47" s="4"/>
      <c r="L47" s="4"/>
    </row>
    <row r="48" spans="2:12" ht="15">
      <c r="B48" s="4"/>
      <c r="C48" s="4"/>
      <c r="D48" s="4"/>
      <c r="E48" s="4"/>
      <c r="F48" s="4"/>
      <c r="G48" s="4"/>
      <c r="I48" s="4"/>
      <c r="J48" s="4"/>
      <c r="K48" s="4"/>
      <c r="L48" s="4"/>
    </row>
    <row r="49" spans="1:12" ht="18.75">
      <c r="A49" s="2" t="s">
        <v>1</v>
      </c>
      <c r="B49" s="17">
        <v>2004</v>
      </c>
      <c r="C49" s="4"/>
      <c r="D49" s="4"/>
      <c r="E49" s="4"/>
      <c r="F49" s="4"/>
      <c r="G49" s="4"/>
      <c r="I49" s="4"/>
      <c r="J49" s="4"/>
      <c r="K49" s="4"/>
      <c r="L49" s="4"/>
    </row>
    <row r="50" spans="2:12" ht="15">
      <c r="B50" s="26"/>
      <c r="C50" s="26"/>
      <c r="D50" s="120" t="str">
        <f>$D$5</f>
        <v>SIMPILS True-Up Adjustments    (neg = CR)</v>
      </c>
      <c r="E50" s="121" t="s">
        <v>4</v>
      </c>
      <c r="F50" s="121"/>
      <c r="G50" s="26"/>
      <c r="H50" s="121" t="s">
        <v>5</v>
      </c>
      <c r="I50" s="121"/>
      <c r="J50" s="121"/>
      <c r="K50" s="26"/>
      <c r="L50" s="120" t="s">
        <v>6</v>
      </c>
    </row>
    <row r="51" spans="2:12" ht="60">
      <c r="B51" s="25" t="s">
        <v>7</v>
      </c>
      <c r="C51" s="25" t="s">
        <v>8</v>
      </c>
      <c r="D51" s="120"/>
      <c r="E51" s="26" t="s">
        <v>9</v>
      </c>
      <c r="F51" s="26" t="s">
        <v>10</v>
      </c>
      <c r="G51" s="26"/>
      <c r="H51" s="9" t="s">
        <v>11</v>
      </c>
      <c r="I51" s="26" t="s">
        <v>9</v>
      </c>
      <c r="J51" s="26" t="s">
        <v>10</v>
      </c>
      <c r="K51" s="26"/>
      <c r="L51" s="120"/>
    </row>
    <row r="52" spans="1:12" ht="15">
      <c r="A52" t="s">
        <v>16</v>
      </c>
      <c r="B52" s="12">
        <f>'WNESL Board Approved Proxy'!K15/3+'WNESL Board Approved Proxy'!K22/12</f>
        <v>2211.833333333333</v>
      </c>
      <c r="C52" s="21">
        <f>'[2]Summary'!$F$23</f>
        <v>2147.922173913044</v>
      </c>
      <c r="D52" s="4"/>
      <c r="E52" s="108">
        <f aca="true" t="shared" si="14" ref="E52:E63">B52-C52+D52</f>
        <v>63.911159420289096</v>
      </c>
      <c r="F52" s="108">
        <f>F45+E52</f>
        <v>6237.467681159416</v>
      </c>
      <c r="G52" s="4"/>
      <c r="H52" s="1">
        <f>H45</f>
        <v>0.0725</v>
      </c>
      <c r="I52" s="4">
        <f>H52*F45/12</f>
        <v>37.298570652173886</v>
      </c>
      <c r="J52" s="4">
        <f>J45+I52</f>
        <v>1584.9396793478259</v>
      </c>
      <c r="K52" s="4"/>
      <c r="L52" s="4">
        <f aca="true" t="shared" si="15" ref="L52:L63">F52+J52</f>
        <v>7822.407360507243</v>
      </c>
    </row>
    <row r="53" spans="1:12" ht="15">
      <c r="A53" t="s">
        <v>17</v>
      </c>
      <c r="B53" s="12">
        <f>B52</f>
        <v>2211.833333333333</v>
      </c>
      <c r="C53" s="21">
        <f>'[2]Summary'!$F$23</f>
        <v>2147.922173913044</v>
      </c>
      <c r="D53" s="4"/>
      <c r="E53" s="108">
        <f t="shared" si="14"/>
        <v>63.911159420289096</v>
      </c>
      <c r="F53" s="108">
        <f>F52+E53</f>
        <v>6301.378840579706</v>
      </c>
      <c r="G53" s="4"/>
      <c r="H53" s="1">
        <f>H52</f>
        <v>0.0725</v>
      </c>
      <c r="I53" s="4">
        <f>H53*F52/12</f>
        <v>37.68470057367147</v>
      </c>
      <c r="J53" s="4">
        <f>I53+J52</f>
        <v>1622.6243799214974</v>
      </c>
      <c r="K53" s="4"/>
      <c r="L53" s="4">
        <f t="shared" si="15"/>
        <v>7924.003220501203</v>
      </c>
    </row>
    <row r="54" spans="1:12" ht="15">
      <c r="A54" t="s">
        <v>18</v>
      </c>
      <c r="B54" s="10">
        <f>B52</f>
        <v>2211.833333333333</v>
      </c>
      <c r="C54" s="21">
        <f>'[2]Summary'!$F$23</f>
        <v>2147.922173913044</v>
      </c>
      <c r="D54" s="4"/>
      <c r="E54" s="108">
        <f t="shared" si="14"/>
        <v>63.911159420289096</v>
      </c>
      <c r="F54" s="108">
        <f aca="true" t="shared" si="16" ref="F54:F63">F53+E54</f>
        <v>6365.289999999995</v>
      </c>
      <c r="G54" s="4"/>
      <c r="H54" s="1">
        <f aca="true" t="shared" si="17" ref="H54:H63">H53</f>
        <v>0.0725</v>
      </c>
      <c r="I54" s="4">
        <f>H54*F53/12</f>
        <v>38.070830495169055</v>
      </c>
      <c r="J54" s="4">
        <f>I54+J53</f>
        <v>1660.6952104166664</v>
      </c>
      <c r="K54" s="4"/>
      <c r="L54" s="4">
        <f t="shared" si="15"/>
        <v>8025.985210416662</v>
      </c>
    </row>
    <row r="55" spans="1:12" ht="15">
      <c r="A55" t="s">
        <v>19</v>
      </c>
      <c r="B55" s="12">
        <f>'WNESL Board Approved Proxy'!K22/12</f>
        <v>1350.5833333333333</v>
      </c>
      <c r="C55" s="23">
        <f>'[2]Summary'!$F$26</f>
        <v>1164.7061448455556</v>
      </c>
      <c r="D55" s="4"/>
      <c r="E55" s="108">
        <f t="shared" si="14"/>
        <v>185.87718848777763</v>
      </c>
      <c r="F55" s="108">
        <f t="shared" si="16"/>
        <v>6551.167188487773</v>
      </c>
      <c r="G55" s="4"/>
      <c r="H55" s="1">
        <f t="shared" si="17"/>
        <v>0.0725</v>
      </c>
      <c r="I55" s="4">
        <f>H55*F54/12</f>
        <v>38.45696041666664</v>
      </c>
      <c r="J55" s="4">
        <f>I55+J54</f>
        <v>1699.152170833333</v>
      </c>
      <c r="K55" s="4"/>
      <c r="L55" s="4">
        <f t="shared" si="15"/>
        <v>8250.319359321107</v>
      </c>
    </row>
    <row r="56" spans="1:12" ht="15">
      <c r="A56" t="s">
        <v>20</v>
      </c>
      <c r="B56" s="18">
        <f>B55</f>
        <v>1350.5833333333333</v>
      </c>
      <c r="C56" s="23">
        <f>'[2]Summary'!$F$26</f>
        <v>1164.7061448455556</v>
      </c>
      <c r="D56" s="4"/>
      <c r="E56" s="108">
        <f t="shared" si="14"/>
        <v>185.87718848777763</v>
      </c>
      <c r="F56" s="108">
        <f t="shared" si="16"/>
        <v>6737.044376975551</v>
      </c>
      <c r="G56" s="4"/>
      <c r="H56" s="1">
        <f t="shared" si="17"/>
        <v>0.0725</v>
      </c>
      <c r="I56" s="4">
        <f aca="true" t="shared" si="18" ref="I56:I63">H56*F55/12</f>
        <v>39.57996843044696</v>
      </c>
      <c r="J56" s="4">
        <f aca="true" t="shared" si="19" ref="J56:J63">I56+J55</f>
        <v>1738.73213926378</v>
      </c>
      <c r="K56" s="4"/>
      <c r="L56" s="4">
        <f t="shared" si="15"/>
        <v>8475.776516239332</v>
      </c>
    </row>
    <row r="57" spans="1:12" ht="15">
      <c r="A57" t="s">
        <v>21</v>
      </c>
      <c r="B57" s="18">
        <f aca="true" t="shared" si="20" ref="B57:B63">B56</f>
        <v>1350.5833333333333</v>
      </c>
      <c r="C57" s="23">
        <f>'[2]Summary'!$F$26</f>
        <v>1164.7061448455556</v>
      </c>
      <c r="D57" s="108">
        <f>-3825-416</f>
        <v>-4241</v>
      </c>
      <c r="E57" s="108">
        <f t="shared" si="14"/>
        <v>-4055.122811512222</v>
      </c>
      <c r="F57" s="108">
        <f t="shared" si="16"/>
        <v>2681.921565463329</v>
      </c>
      <c r="G57" s="4"/>
      <c r="H57" s="1">
        <f t="shared" si="17"/>
        <v>0.0725</v>
      </c>
      <c r="I57" s="4">
        <f t="shared" si="18"/>
        <v>40.70297644422728</v>
      </c>
      <c r="J57" s="4">
        <f t="shared" si="19"/>
        <v>1779.4351157080073</v>
      </c>
      <c r="K57" s="4"/>
      <c r="L57" s="4">
        <f t="shared" si="15"/>
        <v>4461.356681171336</v>
      </c>
    </row>
    <row r="58" spans="1:12" ht="15">
      <c r="A58" t="s">
        <v>22</v>
      </c>
      <c r="B58" s="18">
        <f t="shared" si="20"/>
        <v>1350.5833333333333</v>
      </c>
      <c r="C58" s="23">
        <f>'[2]Summary'!$F$26</f>
        <v>1164.7061448455556</v>
      </c>
      <c r="D58" s="12">
        <v>0</v>
      </c>
      <c r="E58" s="108">
        <f t="shared" si="14"/>
        <v>185.87718848777763</v>
      </c>
      <c r="F58" s="108">
        <f t="shared" si="16"/>
        <v>2867.798753951107</v>
      </c>
      <c r="G58" s="4"/>
      <c r="H58" s="1">
        <f t="shared" si="17"/>
        <v>0.0725</v>
      </c>
      <c r="I58" s="4">
        <f t="shared" si="18"/>
        <v>16.20327612467428</v>
      </c>
      <c r="J58" s="4">
        <f t="shared" si="19"/>
        <v>1795.6383918326815</v>
      </c>
      <c r="K58" s="4"/>
      <c r="L58" s="4">
        <f t="shared" si="15"/>
        <v>4663.437145783788</v>
      </c>
    </row>
    <row r="59" spans="1:12" ht="15">
      <c r="A59" t="s">
        <v>23</v>
      </c>
      <c r="B59" s="18">
        <f t="shared" si="20"/>
        <v>1350.5833333333333</v>
      </c>
      <c r="C59" s="23">
        <f>'[2]Summary'!$F$26</f>
        <v>1164.7061448455556</v>
      </c>
      <c r="D59" s="4"/>
      <c r="E59" s="108">
        <f t="shared" si="14"/>
        <v>185.87718848777763</v>
      </c>
      <c r="F59" s="108">
        <f t="shared" si="16"/>
        <v>3053.6759424388847</v>
      </c>
      <c r="G59" s="4"/>
      <c r="H59" s="1">
        <f t="shared" si="17"/>
        <v>0.0725</v>
      </c>
      <c r="I59" s="4">
        <f t="shared" si="18"/>
        <v>17.326284138454604</v>
      </c>
      <c r="J59" s="4">
        <f t="shared" si="19"/>
        <v>1812.964675971136</v>
      </c>
      <c r="K59" s="4"/>
      <c r="L59" s="4">
        <f t="shared" si="15"/>
        <v>4866.640618410021</v>
      </c>
    </row>
    <row r="60" spans="1:12" ht="15">
      <c r="A60" t="s">
        <v>24</v>
      </c>
      <c r="B60" s="18">
        <f t="shared" si="20"/>
        <v>1350.5833333333333</v>
      </c>
      <c r="C60" s="23">
        <f>'[2]Summary'!$F$26</f>
        <v>1164.7061448455556</v>
      </c>
      <c r="D60" s="4"/>
      <c r="E60" s="108">
        <f t="shared" si="14"/>
        <v>185.87718848777763</v>
      </c>
      <c r="F60" s="108">
        <f t="shared" si="16"/>
        <v>3239.5531309266626</v>
      </c>
      <c r="G60" s="4"/>
      <c r="H60" s="1">
        <f t="shared" si="17"/>
        <v>0.0725</v>
      </c>
      <c r="I60" s="4">
        <f t="shared" si="18"/>
        <v>18.44929215223493</v>
      </c>
      <c r="J60" s="4">
        <f t="shared" si="19"/>
        <v>1831.413968123371</v>
      </c>
      <c r="K60" s="4"/>
      <c r="L60" s="4">
        <f t="shared" si="15"/>
        <v>5070.9670990500335</v>
      </c>
    </row>
    <row r="61" spans="1:12" ht="15">
      <c r="A61" t="s">
        <v>12</v>
      </c>
      <c r="B61" s="18">
        <f t="shared" si="20"/>
        <v>1350.5833333333333</v>
      </c>
      <c r="C61" s="23">
        <f>'[2]Summary'!$F$26</f>
        <v>1164.7061448455556</v>
      </c>
      <c r="D61" s="4"/>
      <c r="E61" s="108">
        <f t="shared" si="14"/>
        <v>185.87718848777763</v>
      </c>
      <c r="F61" s="108">
        <f t="shared" si="16"/>
        <v>3425.4303194144404</v>
      </c>
      <c r="G61" s="4"/>
      <c r="H61" s="1">
        <f t="shared" si="17"/>
        <v>0.0725</v>
      </c>
      <c r="I61" s="4">
        <f t="shared" si="18"/>
        <v>19.57230016601525</v>
      </c>
      <c r="J61" s="4">
        <f t="shared" si="19"/>
        <v>1850.9862682893863</v>
      </c>
      <c r="K61" s="4"/>
      <c r="L61" s="4">
        <f t="shared" si="15"/>
        <v>5276.416587703827</v>
      </c>
    </row>
    <row r="62" spans="1:12" ht="15">
      <c r="A62" t="s">
        <v>13</v>
      </c>
      <c r="B62" s="18">
        <f t="shared" si="20"/>
        <v>1350.5833333333333</v>
      </c>
      <c r="C62" s="23">
        <f>'[2]Summary'!$F$26</f>
        <v>1164.7061448455556</v>
      </c>
      <c r="D62" s="4"/>
      <c r="E62" s="108">
        <f t="shared" si="14"/>
        <v>185.87718848777763</v>
      </c>
      <c r="F62" s="108">
        <f t="shared" si="16"/>
        <v>3611.3075079022183</v>
      </c>
      <c r="G62" s="4"/>
      <c r="H62" s="1">
        <f t="shared" si="17"/>
        <v>0.0725</v>
      </c>
      <c r="I62" s="4">
        <f t="shared" si="18"/>
        <v>20.69530817979558</v>
      </c>
      <c r="J62" s="4">
        <f t="shared" si="19"/>
        <v>1871.681576469182</v>
      </c>
      <c r="K62" s="4"/>
      <c r="L62" s="4">
        <f t="shared" si="15"/>
        <v>5482.9890843714</v>
      </c>
    </row>
    <row r="63" spans="1:12" ht="15">
      <c r="A63" t="s">
        <v>14</v>
      </c>
      <c r="B63" s="13">
        <f t="shared" si="20"/>
        <v>1350.5833333333333</v>
      </c>
      <c r="C63" s="24">
        <f>'[2]Summary'!$F$26</f>
        <v>1164.7061448455556</v>
      </c>
      <c r="D63" s="14"/>
      <c r="E63" s="109">
        <f t="shared" si="14"/>
        <v>185.87718848777763</v>
      </c>
      <c r="F63" s="109">
        <f t="shared" si="16"/>
        <v>3797.184696389996</v>
      </c>
      <c r="G63" s="14"/>
      <c r="H63" s="15">
        <f t="shared" si="17"/>
        <v>0.0725</v>
      </c>
      <c r="I63" s="14">
        <f t="shared" si="18"/>
        <v>21.8183161935759</v>
      </c>
      <c r="J63" s="14">
        <f t="shared" si="19"/>
        <v>1893.4998926627577</v>
      </c>
      <c r="K63" s="14"/>
      <c r="L63" s="14">
        <f t="shared" si="15"/>
        <v>5690.684589052754</v>
      </c>
    </row>
    <row r="64" spans="1:12" ht="15">
      <c r="A64" s="16" t="s">
        <v>15</v>
      </c>
      <c r="B64" s="4">
        <f>SUM(B52:B63)</f>
        <v>18790.75</v>
      </c>
      <c r="C64" s="4">
        <f>SUM(C52:C63)</f>
        <v>16926.121825349128</v>
      </c>
      <c r="D64" s="4">
        <f>SUM(D52:D63)</f>
        <v>-4241</v>
      </c>
      <c r="E64" s="4">
        <f>SUM(E52:E63)</f>
        <v>-2376.3718253491325</v>
      </c>
      <c r="F64" s="4"/>
      <c r="G64" s="4"/>
      <c r="I64" s="4">
        <f>SUM(I52:I63)</f>
        <v>345.85878396710586</v>
      </c>
      <c r="J64" s="4"/>
      <c r="K64" s="4"/>
      <c r="L64" s="4"/>
    </row>
    <row r="65" spans="2:12" ht="15">
      <c r="B65" s="4"/>
      <c r="C65" s="4"/>
      <c r="D65" s="4"/>
      <c r="E65" s="4"/>
      <c r="F65" s="4"/>
      <c r="G65" s="4"/>
      <c r="I65" s="4"/>
      <c r="J65" s="4"/>
      <c r="K65" s="4"/>
      <c r="L65" s="4"/>
    </row>
    <row r="66" spans="2:12" ht="15">
      <c r="B66" s="4"/>
      <c r="C66" s="4"/>
      <c r="D66" s="4"/>
      <c r="E66" s="4"/>
      <c r="F66" s="4"/>
      <c r="G66" s="4"/>
      <c r="I66" s="4"/>
      <c r="J66" s="4"/>
      <c r="K66" s="4"/>
      <c r="L66" s="4"/>
    </row>
    <row r="67" spans="1:12" ht="18.75">
      <c r="A67" s="2" t="s">
        <v>1</v>
      </c>
      <c r="B67" s="17">
        <v>2005</v>
      </c>
      <c r="C67" s="4"/>
      <c r="D67" s="4"/>
      <c r="E67" s="4"/>
      <c r="F67" s="4"/>
      <c r="G67" s="4"/>
      <c r="I67" s="4"/>
      <c r="J67" s="4"/>
      <c r="K67" s="4"/>
      <c r="L67" s="4"/>
    </row>
    <row r="68" spans="2:12" ht="15">
      <c r="B68" s="26"/>
      <c r="C68" s="26"/>
      <c r="D68" s="120" t="str">
        <f>$D$5</f>
        <v>SIMPILS True-Up Adjustments    (neg = CR)</v>
      </c>
      <c r="E68" s="121" t="s">
        <v>4</v>
      </c>
      <c r="F68" s="121"/>
      <c r="G68" s="26"/>
      <c r="H68" s="121" t="s">
        <v>5</v>
      </c>
      <c r="I68" s="121"/>
      <c r="J68" s="121"/>
      <c r="K68" s="26"/>
      <c r="L68" s="120" t="s">
        <v>6</v>
      </c>
    </row>
    <row r="69" spans="2:12" ht="60">
      <c r="B69" s="25" t="s">
        <v>7</v>
      </c>
      <c r="C69" s="25" t="s">
        <v>8</v>
      </c>
      <c r="D69" s="120"/>
      <c r="E69" s="26" t="s">
        <v>9</v>
      </c>
      <c r="F69" s="26" t="s">
        <v>10</v>
      </c>
      <c r="G69" s="26"/>
      <c r="H69" s="9" t="s">
        <v>11</v>
      </c>
      <c r="I69" s="26" t="s">
        <v>9</v>
      </c>
      <c r="J69" s="26" t="s">
        <v>10</v>
      </c>
      <c r="K69" s="26"/>
      <c r="L69" s="120"/>
    </row>
    <row r="70" spans="1:12" ht="15">
      <c r="A70" t="s">
        <v>16</v>
      </c>
      <c r="B70" s="12">
        <f>'WNESL Board Approved Proxy'!L24/3</f>
        <v>1350.5833333333333</v>
      </c>
      <c r="C70" s="23">
        <f>'[2]Summary'!$F$28</f>
        <v>1767.5470661966665</v>
      </c>
      <c r="D70" s="4"/>
      <c r="E70" s="108">
        <f aca="true" t="shared" si="21" ref="E70:E81">B70-C70+D70</f>
        <v>-416.96373286333323</v>
      </c>
      <c r="F70" s="108">
        <f>F63+E70</f>
        <v>3380.2209635266627</v>
      </c>
      <c r="G70" s="4"/>
      <c r="H70" s="1">
        <f>H63</f>
        <v>0.0725</v>
      </c>
      <c r="I70" s="4">
        <f>H70*F63/12</f>
        <v>22.941324207356228</v>
      </c>
      <c r="J70" s="4">
        <f>J63+I70</f>
        <v>1916.441216870114</v>
      </c>
      <c r="K70" s="4"/>
      <c r="L70" s="4">
        <f aca="true" t="shared" si="22" ref="L70:L81">F70+J70</f>
        <v>5296.662180396776</v>
      </c>
    </row>
    <row r="71" spans="1:12" ht="15">
      <c r="A71" t="s">
        <v>17</v>
      </c>
      <c r="B71" s="12">
        <f>B70</f>
        <v>1350.5833333333333</v>
      </c>
      <c r="C71" s="23">
        <f>'[2]Summary'!$F$28</f>
        <v>1767.5470661966665</v>
      </c>
      <c r="D71" s="4"/>
      <c r="E71" s="108">
        <f t="shared" si="21"/>
        <v>-416.96373286333323</v>
      </c>
      <c r="F71" s="108">
        <f>F70+E71</f>
        <v>2963.257230663329</v>
      </c>
      <c r="G71" s="4"/>
      <c r="H71" s="1">
        <f>H70</f>
        <v>0.0725</v>
      </c>
      <c r="I71" s="4">
        <f>H71*F70/12</f>
        <v>20.42216832130692</v>
      </c>
      <c r="J71" s="4">
        <f>I71+J70</f>
        <v>1936.863385191421</v>
      </c>
      <c r="K71" s="4"/>
      <c r="L71" s="4">
        <f t="shared" si="22"/>
        <v>4900.12061585475</v>
      </c>
    </row>
    <row r="72" spans="1:12" ht="15">
      <c r="A72" t="s">
        <v>18</v>
      </c>
      <c r="B72" s="12">
        <f>B71</f>
        <v>1350.5833333333333</v>
      </c>
      <c r="C72" s="23">
        <f>'[2]Summary'!$F$28</f>
        <v>1767.5470661966665</v>
      </c>
      <c r="D72" s="4"/>
      <c r="E72" s="108">
        <f t="shared" si="21"/>
        <v>-416.96373286333323</v>
      </c>
      <c r="F72" s="108">
        <f aca="true" t="shared" si="23" ref="F72:F81">F71+E72</f>
        <v>2546.2934977999957</v>
      </c>
      <c r="G72" s="4"/>
      <c r="H72" s="1">
        <f aca="true" t="shared" si="24" ref="H72:H81">H71</f>
        <v>0.0725</v>
      </c>
      <c r="I72" s="4">
        <f>H72*F71/12</f>
        <v>17.90301243525761</v>
      </c>
      <c r="J72" s="4">
        <f>I72+J71</f>
        <v>1954.7663976266786</v>
      </c>
      <c r="K72" s="4"/>
      <c r="L72" s="4">
        <f t="shared" si="22"/>
        <v>4501.059895426674</v>
      </c>
    </row>
    <row r="73" spans="1:12" ht="15">
      <c r="A73" t="s">
        <v>19</v>
      </c>
      <c r="B73" s="12">
        <f>'WNESL Board Approved Proxy'!L27/9</f>
        <v>1102.5</v>
      </c>
      <c r="C73" s="23">
        <f>'[2]Summary'!$F$29</f>
        <v>786.6517114444445</v>
      </c>
      <c r="D73" s="4"/>
      <c r="E73" s="108">
        <f t="shared" si="21"/>
        <v>315.84828855555554</v>
      </c>
      <c r="F73" s="108">
        <f t="shared" si="23"/>
        <v>2862.141786355551</v>
      </c>
      <c r="G73" s="4"/>
      <c r="H73" s="1">
        <f t="shared" si="24"/>
        <v>0.0725</v>
      </c>
      <c r="I73" s="4">
        <f>H73*F72/12</f>
        <v>15.383856549208305</v>
      </c>
      <c r="J73" s="4">
        <f>I73+J72</f>
        <v>1970.1502541758869</v>
      </c>
      <c r="K73" s="4"/>
      <c r="L73" s="4">
        <f t="shared" si="22"/>
        <v>4832.292040531438</v>
      </c>
    </row>
    <row r="74" spans="1:12" ht="15">
      <c r="A74" t="s">
        <v>20</v>
      </c>
      <c r="B74" s="12">
        <f>B73</f>
        <v>1102.5</v>
      </c>
      <c r="C74" s="23">
        <f>'[2]Summary'!$F$29</f>
        <v>786.6517114444445</v>
      </c>
      <c r="D74" s="4"/>
      <c r="E74" s="108">
        <f t="shared" si="21"/>
        <v>315.84828855555554</v>
      </c>
      <c r="F74" s="108">
        <f t="shared" si="23"/>
        <v>3177.9900749111066</v>
      </c>
      <c r="G74" s="4"/>
      <c r="H74" s="1">
        <f t="shared" si="24"/>
        <v>0.0725</v>
      </c>
      <c r="I74" s="4">
        <f aca="true" t="shared" si="25" ref="I74:I81">H74*F73/12</f>
        <v>17.29210662589812</v>
      </c>
      <c r="J74" s="4">
        <f aca="true" t="shared" si="26" ref="J74:J81">I74+J73</f>
        <v>1987.442360801785</v>
      </c>
      <c r="K74" s="4"/>
      <c r="L74" s="4">
        <f t="shared" si="22"/>
        <v>5165.432435712892</v>
      </c>
    </row>
    <row r="75" spans="1:12" ht="15">
      <c r="A75" t="s">
        <v>21</v>
      </c>
      <c r="B75" s="12">
        <f aca="true" t="shared" si="27" ref="B75:B81">B74</f>
        <v>1102.5</v>
      </c>
      <c r="C75" s="23">
        <f>'[2]Summary'!$F$29</f>
        <v>786.6517114444445</v>
      </c>
      <c r="D75" s="108">
        <v>-8671</v>
      </c>
      <c r="E75" s="108">
        <f t="shared" si="21"/>
        <v>-8355.151711444445</v>
      </c>
      <c r="F75" s="108">
        <f t="shared" si="23"/>
        <v>-5177.161636533338</v>
      </c>
      <c r="G75" s="4"/>
      <c r="H75" s="1">
        <f t="shared" si="24"/>
        <v>0.0725</v>
      </c>
      <c r="I75" s="4">
        <f t="shared" si="25"/>
        <v>19.200356702587936</v>
      </c>
      <c r="J75" s="4">
        <f t="shared" si="26"/>
        <v>2006.642717504373</v>
      </c>
      <c r="K75" s="4"/>
      <c r="L75" s="4">
        <f t="shared" si="22"/>
        <v>-3170.5189190289657</v>
      </c>
    </row>
    <row r="76" spans="1:12" ht="15">
      <c r="A76" t="s">
        <v>22</v>
      </c>
      <c r="B76" s="12">
        <f t="shared" si="27"/>
        <v>1102.5</v>
      </c>
      <c r="C76" s="23">
        <f>'[2]Summary'!$F$29</f>
        <v>786.6517114444445</v>
      </c>
      <c r="D76" s="12">
        <v>0</v>
      </c>
      <c r="E76" s="108">
        <f t="shared" si="21"/>
        <v>315.84828855555554</v>
      </c>
      <c r="F76" s="108">
        <f t="shared" si="23"/>
        <v>-4861.3133479777825</v>
      </c>
      <c r="G76" s="4"/>
      <c r="H76" s="1">
        <f t="shared" si="24"/>
        <v>0.0725</v>
      </c>
      <c r="I76" s="4">
        <f t="shared" si="25"/>
        <v>-31.27868488738892</v>
      </c>
      <c r="J76" s="4">
        <f t="shared" si="26"/>
        <v>1975.364032616984</v>
      </c>
      <c r="K76" s="4"/>
      <c r="L76" s="4">
        <f t="shared" si="22"/>
        <v>-2885.949315360798</v>
      </c>
    </row>
    <row r="77" spans="1:12" ht="15">
      <c r="A77" t="s">
        <v>23</v>
      </c>
      <c r="B77" s="12">
        <f t="shared" si="27"/>
        <v>1102.5</v>
      </c>
      <c r="C77" s="23">
        <f>'[2]Summary'!$F$29</f>
        <v>786.6517114444445</v>
      </c>
      <c r="D77" s="4"/>
      <c r="E77" s="108">
        <f t="shared" si="21"/>
        <v>315.84828855555554</v>
      </c>
      <c r="F77" s="108">
        <f t="shared" si="23"/>
        <v>-4545.465059422227</v>
      </c>
      <c r="G77" s="4"/>
      <c r="H77" s="1">
        <f t="shared" si="24"/>
        <v>0.0725</v>
      </c>
      <c r="I77" s="4">
        <f t="shared" si="25"/>
        <v>-29.3704348106991</v>
      </c>
      <c r="J77" s="4">
        <f t="shared" si="26"/>
        <v>1945.993597806285</v>
      </c>
      <c r="K77" s="4"/>
      <c r="L77" s="4">
        <f t="shared" si="22"/>
        <v>-2599.4714616159417</v>
      </c>
    </row>
    <row r="78" spans="1:12" ht="15">
      <c r="A78" t="s">
        <v>24</v>
      </c>
      <c r="B78" s="12">
        <f t="shared" si="27"/>
        <v>1102.5</v>
      </c>
      <c r="C78" s="23">
        <f>'[2]Summary'!$F$29</f>
        <v>786.6517114444445</v>
      </c>
      <c r="D78" s="4"/>
      <c r="E78" s="108">
        <f t="shared" si="21"/>
        <v>315.84828855555554</v>
      </c>
      <c r="F78" s="108">
        <f t="shared" si="23"/>
        <v>-4229.616770866671</v>
      </c>
      <c r="G78" s="4"/>
      <c r="H78" s="1">
        <f t="shared" si="24"/>
        <v>0.0725</v>
      </c>
      <c r="I78" s="4">
        <f t="shared" si="25"/>
        <v>-27.462184734009284</v>
      </c>
      <c r="J78" s="4">
        <f t="shared" si="26"/>
        <v>1918.5314130722757</v>
      </c>
      <c r="K78" s="4"/>
      <c r="L78" s="4">
        <f t="shared" si="22"/>
        <v>-2311.0853577943953</v>
      </c>
    </row>
    <row r="79" spans="1:12" ht="15">
      <c r="A79" t="s">
        <v>12</v>
      </c>
      <c r="B79" s="12">
        <f t="shared" si="27"/>
        <v>1102.5</v>
      </c>
      <c r="C79" s="23">
        <f>'[2]Summary'!$F$29</f>
        <v>786.6517114444445</v>
      </c>
      <c r="D79" s="4"/>
      <c r="E79" s="108">
        <f t="shared" si="21"/>
        <v>315.84828855555554</v>
      </c>
      <c r="F79" s="108">
        <f t="shared" si="23"/>
        <v>-3913.7684823111153</v>
      </c>
      <c r="G79" s="4"/>
      <c r="H79" s="1">
        <f t="shared" si="24"/>
        <v>0.0725</v>
      </c>
      <c r="I79" s="4">
        <f t="shared" si="25"/>
        <v>-25.55393465731947</v>
      </c>
      <c r="J79" s="4">
        <f t="shared" si="26"/>
        <v>1892.9774784149563</v>
      </c>
      <c r="K79" s="4"/>
      <c r="L79" s="4">
        <f t="shared" si="22"/>
        <v>-2020.791003896159</v>
      </c>
    </row>
    <row r="80" spans="1:12" ht="15">
      <c r="A80" t="s">
        <v>13</v>
      </c>
      <c r="B80" s="12">
        <f t="shared" si="27"/>
        <v>1102.5</v>
      </c>
      <c r="C80" s="23">
        <f>'[2]Summary'!$F$29</f>
        <v>786.6517114444445</v>
      </c>
      <c r="D80" s="4"/>
      <c r="E80" s="108">
        <f t="shared" si="21"/>
        <v>315.84828855555554</v>
      </c>
      <c r="F80" s="108">
        <f t="shared" si="23"/>
        <v>-3597.92019375556</v>
      </c>
      <c r="G80" s="4"/>
      <c r="H80" s="1">
        <f t="shared" si="24"/>
        <v>0.0725</v>
      </c>
      <c r="I80" s="4">
        <f t="shared" si="25"/>
        <v>-23.645684580629652</v>
      </c>
      <c r="J80" s="4">
        <f t="shared" si="26"/>
        <v>1869.3317938343266</v>
      </c>
      <c r="K80" s="4"/>
      <c r="L80" s="4">
        <f t="shared" si="22"/>
        <v>-1728.5883999212333</v>
      </c>
    </row>
    <row r="81" spans="1:12" ht="15">
      <c r="A81" t="s">
        <v>14</v>
      </c>
      <c r="B81" s="13">
        <f t="shared" si="27"/>
        <v>1102.5</v>
      </c>
      <c r="C81" s="24">
        <f>'[2]Summary'!$F$29</f>
        <v>786.6517114444445</v>
      </c>
      <c r="D81" s="14"/>
      <c r="E81" s="109">
        <f t="shared" si="21"/>
        <v>315.84828855555554</v>
      </c>
      <c r="F81" s="109">
        <f t="shared" si="23"/>
        <v>-3282.0719052000045</v>
      </c>
      <c r="G81" s="14"/>
      <c r="H81" s="15">
        <f t="shared" si="24"/>
        <v>0.0725</v>
      </c>
      <c r="I81" s="14">
        <f t="shared" si="25"/>
        <v>-21.737434503939838</v>
      </c>
      <c r="J81" s="14">
        <f t="shared" si="26"/>
        <v>1847.5943593303869</v>
      </c>
      <c r="K81" s="14"/>
      <c r="L81" s="14">
        <f t="shared" si="22"/>
        <v>-1434.4775458696176</v>
      </c>
    </row>
    <row r="82" spans="1:12" ht="15">
      <c r="A82" s="16" t="s">
        <v>15</v>
      </c>
      <c r="B82" s="4">
        <f>SUM(B70:B81)</f>
        <v>13974.25</v>
      </c>
      <c r="C82" s="4">
        <f>SUM(C70:C81)</f>
        <v>12382.506601590001</v>
      </c>
      <c r="D82" s="4">
        <f>SUM(D70:D81)</f>
        <v>-8671</v>
      </c>
      <c r="E82" s="4">
        <f>SUM(E70:E81)</f>
        <v>-7079.256601590001</v>
      </c>
      <c r="F82" s="4"/>
      <c r="G82" s="4"/>
      <c r="I82" s="4">
        <f>SUM(I70:I81)</f>
        <v>-45.90553333237115</v>
      </c>
      <c r="J82" s="4"/>
      <c r="K82" s="4"/>
      <c r="L82" s="4"/>
    </row>
    <row r="83" spans="2:12" ht="15">
      <c r="B83" s="4"/>
      <c r="C83" s="4"/>
      <c r="D83" s="4"/>
      <c r="E83" s="4"/>
      <c r="F83" s="4"/>
      <c r="G83" s="4"/>
      <c r="I83" s="4"/>
      <c r="J83" s="4"/>
      <c r="K83" s="4"/>
      <c r="L83" s="4"/>
    </row>
    <row r="84" spans="2:12" ht="15">
      <c r="B84" s="4"/>
      <c r="C84" s="4"/>
      <c r="D84" s="4"/>
      <c r="E84" s="4"/>
      <c r="F84" s="4"/>
      <c r="G84" s="4"/>
      <c r="I84" s="4"/>
      <c r="J84" s="4"/>
      <c r="K84" s="4"/>
      <c r="L84" s="4"/>
    </row>
    <row r="85" spans="1:12" ht="18.75">
      <c r="A85" s="2" t="s">
        <v>1</v>
      </c>
      <c r="B85" s="17">
        <v>2006</v>
      </c>
      <c r="C85" s="4"/>
      <c r="D85" s="4"/>
      <c r="E85" s="4"/>
      <c r="F85" s="4"/>
      <c r="G85" s="4"/>
      <c r="I85" s="4"/>
      <c r="J85" s="4"/>
      <c r="K85" s="4"/>
      <c r="L85" s="4"/>
    </row>
    <row r="86" spans="2:12" ht="15">
      <c r="B86" s="26"/>
      <c r="C86" s="26"/>
      <c r="D86" s="120" t="str">
        <f>$D$5</f>
        <v>SIMPILS True-Up Adjustments    (neg = CR)</v>
      </c>
      <c r="E86" s="121" t="s">
        <v>4</v>
      </c>
      <c r="F86" s="121"/>
      <c r="G86" s="26"/>
      <c r="H86" s="121" t="s">
        <v>5</v>
      </c>
      <c r="I86" s="121"/>
      <c r="J86" s="121"/>
      <c r="K86" s="26"/>
      <c r="L86" s="120" t="s">
        <v>6</v>
      </c>
    </row>
    <row r="87" spans="2:12" ht="60">
      <c r="B87" s="25" t="s">
        <v>7</v>
      </c>
      <c r="C87" s="25" t="s">
        <v>8</v>
      </c>
      <c r="D87" s="120"/>
      <c r="E87" s="26" t="s">
        <v>9</v>
      </c>
      <c r="F87" s="26" t="s">
        <v>10</v>
      </c>
      <c r="G87" s="26"/>
      <c r="H87" s="9" t="s">
        <v>11</v>
      </c>
      <c r="I87" s="26" t="s">
        <v>9</v>
      </c>
      <c r="J87" s="26" t="s">
        <v>10</v>
      </c>
      <c r="K87" s="26"/>
      <c r="L87" s="120"/>
    </row>
    <row r="88" spans="1:12" ht="15">
      <c r="A88" t="s">
        <v>16</v>
      </c>
      <c r="B88" s="12">
        <f>B81</f>
        <v>1102.5</v>
      </c>
      <c r="C88" s="23">
        <f>'[2]Summary'!$F$30</f>
        <v>1009.7233237499998</v>
      </c>
      <c r="D88" s="4"/>
      <c r="E88" s="108">
        <f aca="true" t="shared" si="28" ref="E88:E99">B88-C88+D88</f>
        <v>92.77667625000015</v>
      </c>
      <c r="F88" s="108">
        <f>F81+E88</f>
        <v>-3189.2952289500045</v>
      </c>
      <c r="G88" s="4"/>
      <c r="H88" s="1">
        <f>H81</f>
        <v>0.0725</v>
      </c>
      <c r="I88" s="4">
        <f>H88*F81/12</f>
        <v>-19.829184427250024</v>
      </c>
      <c r="J88" s="4">
        <f>J81+I88</f>
        <v>1827.7651749031368</v>
      </c>
      <c r="K88" s="4"/>
      <c r="L88" s="4">
        <f aca="true" t="shared" si="29" ref="L88:L99">F88+J88</f>
        <v>-1361.5300540468677</v>
      </c>
    </row>
    <row r="89" spans="1:12" ht="15">
      <c r="A89" t="s">
        <v>17</v>
      </c>
      <c r="B89" s="12">
        <f>B88</f>
        <v>1102.5</v>
      </c>
      <c r="C89" s="23">
        <f>'[2]Summary'!$F$30</f>
        <v>1009.7233237499998</v>
      </c>
      <c r="D89" s="4"/>
      <c r="E89" s="108">
        <f t="shared" si="28"/>
        <v>92.77667625000015</v>
      </c>
      <c r="F89" s="108">
        <f>F88+E89</f>
        <v>-3096.5185527000044</v>
      </c>
      <c r="G89" s="4"/>
      <c r="H89" s="1">
        <f>H88</f>
        <v>0.0725</v>
      </c>
      <c r="I89" s="4">
        <f>H89*F88/12</f>
        <v>-19.268658674906273</v>
      </c>
      <c r="J89" s="4">
        <f>I89+J88</f>
        <v>1808.4965162282306</v>
      </c>
      <c r="K89" s="4"/>
      <c r="L89" s="4">
        <f t="shared" si="29"/>
        <v>-1288.0220364717738</v>
      </c>
    </row>
    <row r="90" spans="1:12" ht="15">
      <c r="A90" t="s">
        <v>18</v>
      </c>
      <c r="B90" s="12">
        <f>B89</f>
        <v>1102.5</v>
      </c>
      <c r="C90" s="23">
        <f>'[2]Summary'!$F$30</f>
        <v>1009.7233237499998</v>
      </c>
      <c r="D90" s="4"/>
      <c r="E90" s="108">
        <f t="shared" si="28"/>
        <v>92.77667625000015</v>
      </c>
      <c r="F90" s="108">
        <f aca="true" t="shared" si="30" ref="F90:F99">F89+E90</f>
        <v>-3003.7418764500044</v>
      </c>
      <c r="G90" s="4"/>
      <c r="H90" s="1">
        <f aca="true" t="shared" si="31" ref="H90:H99">H89</f>
        <v>0.0725</v>
      </c>
      <c r="I90" s="4">
        <f>H90*F89/12</f>
        <v>-18.708132922562523</v>
      </c>
      <c r="J90" s="4">
        <f>I90+J89</f>
        <v>1789.788383305668</v>
      </c>
      <c r="K90" s="4"/>
      <c r="L90" s="4">
        <f t="shared" si="29"/>
        <v>-1213.9534931443363</v>
      </c>
    </row>
    <row r="91" spans="1:12" ht="15">
      <c r="A91" t="s">
        <v>19</v>
      </c>
      <c r="B91" s="12">
        <f>B90</f>
        <v>1102.5</v>
      </c>
      <c r="C91" s="23">
        <f>'[2]Summary'!$F$30</f>
        <v>1009.7233237499998</v>
      </c>
      <c r="D91" s="4"/>
      <c r="E91" s="108">
        <f t="shared" si="28"/>
        <v>92.77667625000015</v>
      </c>
      <c r="F91" s="108">
        <f t="shared" si="30"/>
        <v>-2910.9652002000043</v>
      </c>
      <c r="G91" s="4"/>
      <c r="H91" s="1">
        <f>H90</f>
        <v>0.0725</v>
      </c>
      <c r="I91" s="4">
        <f>H91*F90/12</f>
        <v>-18.147607170218773</v>
      </c>
      <c r="J91" s="4">
        <f>I91+J90</f>
        <v>1771.6407761354492</v>
      </c>
      <c r="K91" s="4"/>
      <c r="L91" s="4">
        <f t="shared" si="29"/>
        <v>-1139.3244240645552</v>
      </c>
    </row>
    <row r="92" spans="1:12" ht="15">
      <c r="A92" t="s">
        <v>20</v>
      </c>
      <c r="B92" s="12"/>
      <c r="C92" s="91">
        <v>0</v>
      </c>
      <c r="D92" s="4"/>
      <c r="E92" s="108">
        <f t="shared" si="28"/>
        <v>0</v>
      </c>
      <c r="F92" s="108">
        <f t="shared" si="30"/>
        <v>-2910.9652002000043</v>
      </c>
      <c r="G92" s="4"/>
      <c r="H92" s="1">
        <v>0.0414</v>
      </c>
      <c r="I92" s="4">
        <f aca="true" t="shared" si="32" ref="I92:I99">H92*F91/12</f>
        <v>-10.042829940690014</v>
      </c>
      <c r="J92" s="4">
        <f aca="true" t="shared" si="33" ref="J92:J99">I92+J91</f>
        <v>1761.597946194759</v>
      </c>
      <c r="K92" s="4"/>
      <c r="L92" s="4">
        <f t="shared" si="29"/>
        <v>-1149.3672540052453</v>
      </c>
    </row>
    <row r="93" spans="1:12" ht="15">
      <c r="A93" t="s">
        <v>21</v>
      </c>
      <c r="B93" s="12"/>
      <c r="C93" s="12"/>
      <c r="D93" s="108">
        <v>14153</v>
      </c>
      <c r="E93" s="108">
        <f t="shared" si="28"/>
        <v>14153</v>
      </c>
      <c r="F93" s="108">
        <f t="shared" si="30"/>
        <v>11242.034799799996</v>
      </c>
      <c r="G93" s="4"/>
      <c r="H93" s="1">
        <f t="shared" si="31"/>
        <v>0.0414</v>
      </c>
      <c r="I93" s="4">
        <f t="shared" si="32"/>
        <v>-10.042829940690014</v>
      </c>
      <c r="J93" s="4">
        <f t="shared" si="33"/>
        <v>1751.555116254069</v>
      </c>
      <c r="K93" s="4"/>
      <c r="L93" s="4">
        <f t="shared" si="29"/>
        <v>12993.589916054065</v>
      </c>
    </row>
    <row r="94" spans="1:12" ht="15">
      <c r="A94" t="s">
        <v>22</v>
      </c>
      <c r="B94" s="12"/>
      <c r="C94" s="12"/>
      <c r="D94" s="12">
        <v>0</v>
      </c>
      <c r="E94" s="108">
        <f t="shared" si="28"/>
        <v>0</v>
      </c>
      <c r="F94" s="108">
        <f t="shared" si="30"/>
        <v>11242.034799799996</v>
      </c>
      <c r="G94" s="4"/>
      <c r="H94" s="1">
        <v>0.0459</v>
      </c>
      <c r="I94" s="4">
        <f t="shared" si="32"/>
        <v>43.00078310923499</v>
      </c>
      <c r="J94" s="4">
        <f t="shared" si="33"/>
        <v>1794.555899363304</v>
      </c>
      <c r="K94" s="4"/>
      <c r="L94" s="4">
        <f t="shared" si="29"/>
        <v>13036.5906991633</v>
      </c>
    </row>
    <row r="95" spans="1:12" ht="15">
      <c r="A95" t="s">
        <v>23</v>
      </c>
      <c r="B95" s="12"/>
      <c r="C95" s="12"/>
      <c r="D95" s="4"/>
      <c r="E95" s="108">
        <f t="shared" si="28"/>
        <v>0</v>
      </c>
      <c r="F95" s="108">
        <f t="shared" si="30"/>
        <v>11242.034799799996</v>
      </c>
      <c r="G95" s="4"/>
      <c r="H95" s="1">
        <f t="shared" si="31"/>
        <v>0.0459</v>
      </c>
      <c r="I95" s="4">
        <f t="shared" si="32"/>
        <v>43.00078310923499</v>
      </c>
      <c r="J95" s="4">
        <f t="shared" si="33"/>
        <v>1837.556682472539</v>
      </c>
      <c r="K95" s="4"/>
      <c r="L95" s="4">
        <f t="shared" si="29"/>
        <v>13079.591482272535</v>
      </c>
    </row>
    <row r="96" spans="1:12" ht="15">
      <c r="A96" t="s">
        <v>24</v>
      </c>
      <c r="B96" s="12"/>
      <c r="C96" s="12"/>
      <c r="D96" s="4"/>
      <c r="E96" s="108">
        <f t="shared" si="28"/>
        <v>0</v>
      </c>
      <c r="F96" s="108">
        <f t="shared" si="30"/>
        <v>11242.034799799996</v>
      </c>
      <c r="G96" s="4"/>
      <c r="H96" s="1">
        <f t="shared" si="31"/>
        <v>0.0459</v>
      </c>
      <c r="I96" s="4">
        <f t="shared" si="32"/>
        <v>43.00078310923499</v>
      </c>
      <c r="J96" s="4">
        <f t="shared" si="33"/>
        <v>1880.557465581774</v>
      </c>
      <c r="K96" s="4"/>
      <c r="L96" s="4">
        <f t="shared" si="29"/>
        <v>13122.59226538177</v>
      </c>
    </row>
    <row r="97" spans="1:12" ht="15">
      <c r="A97" t="s">
        <v>12</v>
      </c>
      <c r="B97" s="12"/>
      <c r="C97" s="12"/>
      <c r="D97" s="4"/>
      <c r="E97" s="108">
        <f t="shared" si="28"/>
        <v>0</v>
      </c>
      <c r="F97" s="108">
        <f t="shared" si="30"/>
        <v>11242.034799799996</v>
      </c>
      <c r="G97" s="4"/>
      <c r="H97" s="1">
        <f t="shared" si="31"/>
        <v>0.0459</v>
      </c>
      <c r="I97" s="4">
        <f t="shared" si="32"/>
        <v>43.00078310923499</v>
      </c>
      <c r="J97" s="4">
        <f t="shared" si="33"/>
        <v>1923.558248691009</v>
      </c>
      <c r="K97" s="4"/>
      <c r="L97" s="4">
        <f t="shared" si="29"/>
        <v>13165.593048491006</v>
      </c>
    </row>
    <row r="98" spans="1:12" ht="15">
      <c r="A98" t="s">
        <v>13</v>
      </c>
      <c r="B98" s="12"/>
      <c r="C98" s="12"/>
      <c r="D98" s="4"/>
      <c r="E98" s="108">
        <f t="shared" si="28"/>
        <v>0</v>
      </c>
      <c r="F98" s="108">
        <f t="shared" si="30"/>
        <v>11242.034799799996</v>
      </c>
      <c r="G98" s="4"/>
      <c r="H98" s="1">
        <f t="shared" si="31"/>
        <v>0.0459</v>
      </c>
      <c r="I98" s="4">
        <f t="shared" si="32"/>
        <v>43.00078310923499</v>
      </c>
      <c r="J98" s="4">
        <f t="shared" si="33"/>
        <v>1966.5590318002442</v>
      </c>
      <c r="K98" s="4"/>
      <c r="L98" s="4">
        <f t="shared" si="29"/>
        <v>13208.59383160024</v>
      </c>
    </row>
    <row r="99" spans="1:12" ht="15">
      <c r="A99" t="s">
        <v>14</v>
      </c>
      <c r="B99" s="13"/>
      <c r="C99" s="13"/>
      <c r="D99" s="14"/>
      <c r="E99" s="109">
        <f t="shared" si="28"/>
        <v>0</v>
      </c>
      <c r="F99" s="109">
        <f t="shared" si="30"/>
        <v>11242.034799799996</v>
      </c>
      <c r="G99" s="14"/>
      <c r="H99" s="15">
        <f t="shared" si="31"/>
        <v>0.0459</v>
      </c>
      <c r="I99" s="14">
        <f t="shared" si="32"/>
        <v>43.00078310923499</v>
      </c>
      <c r="J99" s="14">
        <f t="shared" si="33"/>
        <v>2009.5598149094792</v>
      </c>
      <c r="K99" s="14"/>
      <c r="L99" s="14">
        <f t="shared" si="29"/>
        <v>13251.594614709475</v>
      </c>
    </row>
    <row r="100" spans="1:14" ht="15">
      <c r="A100" s="16" t="s">
        <v>15</v>
      </c>
      <c r="B100" s="4">
        <f>SUM(B88:B99)</f>
        <v>4410</v>
      </c>
      <c r="C100" s="4">
        <f>SUM(C88:C99)</f>
        <v>4038.8932949999994</v>
      </c>
      <c r="D100" s="4">
        <f>SUM(D88:D99)</f>
        <v>14153</v>
      </c>
      <c r="E100" s="4">
        <f>SUM(E88:E99)</f>
        <v>14524.106705</v>
      </c>
      <c r="F100" s="4"/>
      <c r="G100" s="4"/>
      <c r="I100" s="4">
        <f>SUM(I88:I99)</f>
        <v>161.9654555790923</v>
      </c>
      <c r="J100" s="4"/>
      <c r="K100" s="4"/>
      <c r="L100" s="4"/>
      <c r="N100" s="20"/>
    </row>
    <row r="101" spans="1:14" ht="15">
      <c r="A101" s="16"/>
      <c r="B101" s="4"/>
      <c r="C101" s="4"/>
      <c r="D101" s="4"/>
      <c r="E101" s="4"/>
      <c r="F101" s="4"/>
      <c r="G101" s="4"/>
      <c r="I101" s="4"/>
      <c r="J101" s="4"/>
      <c r="K101" s="4"/>
      <c r="L101" s="4"/>
      <c r="N101" s="20"/>
    </row>
    <row r="102" spans="1:12" s="116" customFormat="1" ht="15">
      <c r="A102" s="114" t="s">
        <v>130</v>
      </c>
      <c r="B102" s="115"/>
      <c r="C102" s="115"/>
      <c r="D102" s="115"/>
      <c r="E102" s="115"/>
      <c r="F102" s="115"/>
      <c r="G102" s="115"/>
      <c r="H102" s="113"/>
      <c r="I102" s="115"/>
      <c r="J102" s="115"/>
      <c r="K102" s="115"/>
      <c r="L102" s="115"/>
    </row>
    <row r="103" spans="2:12" ht="15">
      <c r="B103" s="4"/>
      <c r="C103" s="4"/>
      <c r="D103" s="4"/>
      <c r="E103" s="4"/>
      <c r="F103" s="4"/>
      <c r="G103" s="4"/>
      <c r="I103" s="4"/>
      <c r="J103" s="4"/>
      <c r="K103" s="4"/>
      <c r="L103" s="4"/>
    </row>
    <row r="104" spans="1:12" ht="18.75">
      <c r="A104" s="2" t="s">
        <v>1</v>
      </c>
      <c r="B104" s="17">
        <v>2007</v>
      </c>
      <c r="C104" s="4"/>
      <c r="D104" s="4"/>
      <c r="E104" s="4"/>
      <c r="F104" s="4"/>
      <c r="G104" s="4"/>
      <c r="I104" s="4"/>
      <c r="J104" s="4"/>
      <c r="K104" s="4"/>
      <c r="L104" s="4"/>
    </row>
    <row r="105" spans="2:12" ht="15">
      <c r="B105" s="26"/>
      <c r="C105" s="26"/>
      <c r="D105" s="120" t="str">
        <f>$D$5</f>
        <v>SIMPILS True-Up Adjustments    (neg = CR)</v>
      </c>
      <c r="E105" s="121" t="s">
        <v>4</v>
      </c>
      <c r="F105" s="121"/>
      <c r="G105" s="26"/>
      <c r="H105" s="121" t="s">
        <v>5</v>
      </c>
      <c r="I105" s="121"/>
      <c r="J105" s="121"/>
      <c r="K105" s="26"/>
      <c r="L105" s="120" t="s">
        <v>6</v>
      </c>
    </row>
    <row r="106" spans="2:12" ht="30">
      <c r="B106" s="25" t="s">
        <v>7</v>
      </c>
      <c r="C106" s="25" t="s">
        <v>8</v>
      </c>
      <c r="D106" s="120"/>
      <c r="E106" s="26" t="s">
        <v>9</v>
      </c>
      <c r="F106" s="26" t="s">
        <v>10</v>
      </c>
      <c r="G106" s="26"/>
      <c r="H106" s="9" t="s">
        <v>11</v>
      </c>
      <c r="I106" s="26" t="s">
        <v>9</v>
      </c>
      <c r="J106" s="26" t="s">
        <v>10</v>
      </c>
      <c r="K106" s="26"/>
      <c r="L106" s="120"/>
    </row>
    <row r="107" spans="1:12" ht="15">
      <c r="A107" t="s">
        <v>16</v>
      </c>
      <c r="B107" s="12"/>
      <c r="C107" s="12"/>
      <c r="D107" s="4"/>
      <c r="E107" s="108">
        <f aca="true" t="shared" si="34" ref="E107:E118">B107-C107+D107</f>
        <v>0</v>
      </c>
      <c r="F107" s="108">
        <f>F99+E107</f>
        <v>11242.034799799996</v>
      </c>
      <c r="G107" s="4"/>
      <c r="H107" s="1">
        <f>H99</f>
        <v>0.0459</v>
      </c>
      <c r="I107" s="4">
        <f>H107*F99/12</f>
        <v>43.00078310923499</v>
      </c>
      <c r="J107" s="4">
        <f>J99+I107</f>
        <v>2052.5605980187142</v>
      </c>
      <c r="K107" s="4"/>
      <c r="L107" s="4">
        <f aca="true" t="shared" si="35" ref="L107:L118">F107+J107</f>
        <v>13294.59539781871</v>
      </c>
    </row>
    <row r="108" spans="1:12" ht="15">
      <c r="A108" t="s">
        <v>17</v>
      </c>
      <c r="B108" s="12"/>
      <c r="C108" s="12"/>
      <c r="D108" s="4"/>
      <c r="E108" s="108">
        <f t="shared" si="34"/>
        <v>0</v>
      </c>
      <c r="F108" s="108">
        <f>F107+E108</f>
        <v>11242.034799799996</v>
      </c>
      <c r="G108" s="4"/>
      <c r="H108" s="1">
        <f>H107</f>
        <v>0.0459</v>
      </c>
      <c r="I108" s="4">
        <f>H108*F107/12</f>
        <v>43.00078310923499</v>
      </c>
      <c r="J108" s="4">
        <f>I108+J107</f>
        <v>2095.561381127949</v>
      </c>
      <c r="K108" s="4"/>
      <c r="L108" s="4">
        <f t="shared" si="35"/>
        <v>13337.596180927945</v>
      </c>
    </row>
    <row r="109" spans="1:12" ht="15">
      <c r="A109" t="s">
        <v>18</v>
      </c>
      <c r="B109" s="12"/>
      <c r="C109" s="12"/>
      <c r="D109" s="4"/>
      <c r="E109" s="108">
        <f t="shared" si="34"/>
        <v>0</v>
      </c>
      <c r="F109" s="108">
        <f aca="true" t="shared" si="36" ref="F109:F118">F108+E109</f>
        <v>11242.034799799996</v>
      </c>
      <c r="G109" s="4"/>
      <c r="H109" s="1">
        <f aca="true" t="shared" si="37" ref="H109:H118">H108</f>
        <v>0.0459</v>
      </c>
      <c r="I109" s="4">
        <f>H109*F108/12</f>
        <v>43.00078310923499</v>
      </c>
      <c r="J109" s="4">
        <f>I109+J108</f>
        <v>2138.562164237184</v>
      </c>
      <c r="K109" s="4"/>
      <c r="L109" s="4">
        <f t="shared" si="35"/>
        <v>13380.59696403718</v>
      </c>
    </row>
    <row r="110" spans="1:12" ht="15">
      <c r="A110" t="s">
        <v>19</v>
      </c>
      <c r="B110" s="12"/>
      <c r="C110" s="12"/>
      <c r="D110" s="4"/>
      <c r="E110" s="108">
        <f t="shared" si="34"/>
        <v>0</v>
      </c>
      <c r="F110" s="108">
        <f t="shared" si="36"/>
        <v>11242.034799799996</v>
      </c>
      <c r="G110" s="4"/>
      <c r="H110" s="1">
        <f t="shared" si="37"/>
        <v>0.0459</v>
      </c>
      <c r="I110" s="4">
        <f>H110*F109/12</f>
        <v>43.00078310923499</v>
      </c>
      <c r="J110" s="4">
        <f>I110+J109</f>
        <v>2181.5629473464187</v>
      </c>
      <c r="K110" s="4"/>
      <c r="L110" s="4">
        <f t="shared" si="35"/>
        <v>13423.597747146414</v>
      </c>
    </row>
    <row r="111" spans="1:12" ht="15">
      <c r="A111" t="s">
        <v>20</v>
      </c>
      <c r="B111" s="12"/>
      <c r="C111" s="12"/>
      <c r="D111" s="4"/>
      <c r="E111" s="108">
        <f t="shared" si="34"/>
        <v>0</v>
      </c>
      <c r="F111" s="108">
        <f t="shared" si="36"/>
        <v>11242.034799799996</v>
      </c>
      <c r="G111" s="4"/>
      <c r="H111" s="1">
        <f t="shared" si="37"/>
        <v>0.0459</v>
      </c>
      <c r="I111" s="4">
        <f aca="true" t="shared" si="38" ref="I111:I118">H111*F110/12</f>
        <v>43.00078310923499</v>
      </c>
      <c r="J111" s="4">
        <f aca="true" t="shared" si="39" ref="J111:J118">I111+J110</f>
        <v>2224.5637304556535</v>
      </c>
      <c r="K111" s="4"/>
      <c r="L111" s="4">
        <f t="shared" si="35"/>
        <v>13466.59853025565</v>
      </c>
    </row>
    <row r="112" spans="1:12" ht="15">
      <c r="A112" t="s">
        <v>21</v>
      </c>
      <c r="B112" s="12"/>
      <c r="C112" s="12"/>
      <c r="D112" s="108"/>
      <c r="E112" s="108">
        <f t="shared" si="34"/>
        <v>0</v>
      </c>
      <c r="F112" s="108">
        <f t="shared" si="36"/>
        <v>11242.034799799996</v>
      </c>
      <c r="G112" s="4"/>
      <c r="H112" s="1">
        <f t="shared" si="37"/>
        <v>0.0459</v>
      </c>
      <c r="I112" s="4">
        <f t="shared" si="38"/>
        <v>43.00078310923499</v>
      </c>
      <c r="J112" s="4">
        <f t="shared" si="39"/>
        <v>2267.5645135648883</v>
      </c>
      <c r="K112" s="4"/>
      <c r="L112" s="4">
        <f t="shared" si="35"/>
        <v>13509.599313364884</v>
      </c>
    </row>
    <row r="113" spans="1:12" ht="15">
      <c r="A113" t="s">
        <v>22</v>
      </c>
      <c r="B113" s="12"/>
      <c r="C113" s="12"/>
      <c r="D113" s="12"/>
      <c r="E113" s="108">
        <f t="shared" si="34"/>
        <v>0</v>
      </c>
      <c r="F113" s="108">
        <f t="shared" si="36"/>
        <v>11242.034799799996</v>
      </c>
      <c r="G113" s="4"/>
      <c r="H113" s="1">
        <f t="shared" si="37"/>
        <v>0.0459</v>
      </c>
      <c r="I113" s="4">
        <f t="shared" si="38"/>
        <v>43.00078310923499</v>
      </c>
      <c r="J113" s="4">
        <f t="shared" si="39"/>
        <v>2310.565296674123</v>
      </c>
      <c r="K113" s="4"/>
      <c r="L113" s="4">
        <f t="shared" si="35"/>
        <v>13552.60009647412</v>
      </c>
    </row>
    <row r="114" spans="1:12" ht="15">
      <c r="A114" t="s">
        <v>23</v>
      </c>
      <c r="B114" s="12"/>
      <c r="C114" s="12"/>
      <c r="D114" s="4"/>
      <c r="E114" s="108">
        <f t="shared" si="34"/>
        <v>0</v>
      </c>
      <c r="F114" s="108">
        <f t="shared" si="36"/>
        <v>11242.034799799996</v>
      </c>
      <c r="G114" s="4"/>
      <c r="H114" s="1">
        <f t="shared" si="37"/>
        <v>0.0459</v>
      </c>
      <c r="I114" s="4">
        <f t="shared" si="38"/>
        <v>43.00078310923499</v>
      </c>
      <c r="J114" s="4">
        <f t="shared" si="39"/>
        <v>2353.566079783358</v>
      </c>
      <c r="K114" s="4"/>
      <c r="L114" s="4">
        <f t="shared" si="35"/>
        <v>13595.600879583355</v>
      </c>
    </row>
    <row r="115" spans="1:12" ht="15">
      <c r="A115" t="s">
        <v>24</v>
      </c>
      <c r="B115" s="12"/>
      <c r="C115" s="12"/>
      <c r="D115" s="4"/>
      <c r="E115" s="108">
        <f t="shared" si="34"/>
        <v>0</v>
      </c>
      <c r="F115" s="108">
        <f t="shared" si="36"/>
        <v>11242.034799799996</v>
      </c>
      <c r="G115" s="4"/>
      <c r="H115" s="1">
        <f t="shared" si="37"/>
        <v>0.0459</v>
      </c>
      <c r="I115" s="4">
        <f t="shared" si="38"/>
        <v>43.00078310923499</v>
      </c>
      <c r="J115" s="4">
        <f t="shared" si="39"/>
        <v>2396.566862892593</v>
      </c>
      <c r="K115" s="4"/>
      <c r="L115" s="4">
        <f t="shared" si="35"/>
        <v>13638.601662692588</v>
      </c>
    </row>
    <row r="116" spans="1:12" ht="15">
      <c r="A116" t="s">
        <v>12</v>
      </c>
      <c r="B116" s="12"/>
      <c r="C116" s="12"/>
      <c r="D116" s="4"/>
      <c r="E116" s="108">
        <f t="shared" si="34"/>
        <v>0</v>
      </c>
      <c r="F116" s="108">
        <f t="shared" si="36"/>
        <v>11242.034799799996</v>
      </c>
      <c r="G116" s="4"/>
      <c r="H116" s="1">
        <v>0.0514</v>
      </c>
      <c r="I116" s="4">
        <f t="shared" si="38"/>
        <v>48.15338239247665</v>
      </c>
      <c r="J116" s="4">
        <f t="shared" si="39"/>
        <v>2444.7202452850693</v>
      </c>
      <c r="K116" s="4"/>
      <c r="L116" s="4">
        <f t="shared" si="35"/>
        <v>13686.755045085065</v>
      </c>
    </row>
    <row r="117" spans="1:12" ht="15">
      <c r="A117" t="s">
        <v>13</v>
      </c>
      <c r="B117" s="12"/>
      <c r="C117" s="12"/>
      <c r="D117" s="4"/>
      <c r="E117" s="108">
        <f t="shared" si="34"/>
        <v>0</v>
      </c>
      <c r="F117" s="108">
        <f t="shared" si="36"/>
        <v>11242.034799799996</v>
      </c>
      <c r="G117" s="4"/>
      <c r="H117" s="1">
        <f t="shared" si="37"/>
        <v>0.0514</v>
      </c>
      <c r="I117" s="4">
        <f t="shared" si="38"/>
        <v>48.15338239247665</v>
      </c>
      <c r="J117" s="4">
        <f t="shared" si="39"/>
        <v>2492.8736276775458</v>
      </c>
      <c r="K117" s="4"/>
      <c r="L117" s="4">
        <f t="shared" si="35"/>
        <v>13734.908427477541</v>
      </c>
    </row>
    <row r="118" spans="1:12" ht="15">
      <c r="A118" t="s">
        <v>14</v>
      </c>
      <c r="B118" s="13"/>
      <c r="C118" s="13"/>
      <c r="D118" s="14"/>
      <c r="E118" s="109">
        <f t="shared" si="34"/>
        <v>0</v>
      </c>
      <c r="F118" s="109">
        <f t="shared" si="36"/>
        <v>11242.034799799996</v>
      </c>
      <c r="G118" s="14"/>
      <c r="H118" s="15">
        <f t="shared" si="37"/>
        <v>0.0514</v>
      </c>
      <c r="I118" s="14">
        <f t="shared" si="38"/>
        <v>48.15338239247665</v>
      </c>
      <c r="J118" s="14">
        <f t="shared" si="39"/>
        <v>2541.0270100700222</v>
      </c>
      <c r="K118" s="14"/>
      <c r="L118" s="14">
        <f t="shared" si="35"/>
        <v>13783.061809870018</v>
      </c>
    </row>
    <row r="119" spans="1:12" ht="15">
      <c r="A119" s="16" t="s">
        <v>15</v>
      </c>
      <c r="B119" s="4">
        <f>SUM(B107:B118)</f>
        <v>0</v>
      </c>
      <c r="C119" s="4">
        <f>SUM(C107:C118)</f>
        <v>0</v>
      </c>
      <c r="D119" s="4">
        <f>SUM(D107:D118)</f>
        <v>0</v>
      </c>
      <c r="E119" s="4">
        <f>SUM(E107:E118)</f>
        <v>0</v>
      </c>
      <c r="F119" s="4"/>
      <c r="G119" s="4"/>
      <c r="I119" s="4">
        <f>SUM(I107:I118)</f>
        <v>531.4671951605449</v>
      </c>
      <c r="J119" s="4"/>
      <c r="K119" s="4"/>
      <c r="L119" s="4"/>
    </row>
    <row r="120" spans="2:12" ht="15">
      <c r="B120" s="4"/>
      <c r="C120" s="4"/>
      <c r="D120" s="4"/>
      <c r="E120" s="4"/>
      <c r="F120" s="4"/>
      <c r="G120" s="4"/>
      <c r="I120" s="4"/>
      <c r="J120" s="4"/>
      <c r="K120" s="4"/>
      <c r="L120" s="4"/>
    </row>
    <row r="121" spans="2:12" ht="15">
      <c r="B121" s="4"/>
      <c r="C121" s="4"/>
      <c r="D121" s="4"/>
      <c r="E121" s="4"/>
      <c r="F121" s="4"/>
      <c r="G121" s="4"/>
      <c r="I121" s="4"/>
      <c r="J121" s="4"/>
      <c r="K121" s="4"/>
      <c r="L121" s="4"/>
    </row>
    <row r="122" spans="1:12" ht="18.75">
      <c r="A122" s="2" t="s">
        <v>1</v>
      </c>
      <c r="B122" s="17">
        <v>2008</v>
      </c>
      <c r="C122" s="4"/>
      <c r="D122" s="4"/>
      <c r="E122" s="4"/>
      <c r="F122" s="4"/>
      <c r="G122" s="4"/>
      <c r="I122" s="4"/>
      <c r="J122" s="4"/>
      <c r="K122" s="4"/>
      <c r="L122" s="4"/>
    </row>
    <row r="123" spans="2:12" ht="15">
      <c r="B123" s="26"/>
      <c r="C123" s="26"/>
      <c r="D123" s="120" t="str">
        <f>$D$5</f>
        <v>SIMPILS True-Up Adjustments    (neg = CR)</v>
      </c>
      <c r="E123" s="121" t="s">
        <v>4</v>
      </c>
      <c r="F123" s="121"/>
      <c r="G123" s="26"/>
      <c r="H123" s="121" t="s">
        <v>5</v>
      </c>
      <c r="I123" s="121"/>
      <c r="J123" s="121"/>
      <c r="K123" s="26"/>
      <c r="L123" s="120" t="s">
        <v>6</v>
      </c>
    </row>
    <row r="124" spans="2:12" ht="30">
      <c r="B124" s="25" t="s">
        <v>7</v>
      </c>
      <c r="C124" s="25" t="s">
        <v>8</v>
      </c>
      <c r="D124" s="120"/>
      <c r="E124" s="26" t="s">
        <v>9</v>
      </c>
      <c r="F124" s="26" t="s">
        <v>10</v>
      </c>
      <c r="G124" s="26"/>
      <c r="H124" s="9" t="s">
        <v>11</v>
      </c>
      <c r="I124" s="26" t="s">
        <v>9</v>
      </c>
      <c r="J124" s="26" t="s">
        <v>10</v>
      </c>
      <c r="K124" s="26"/>
      <c r="L124" s="120"/>
    </row>
    <row r="125" spans="1:12" ht="15">
      <c r="A125" t="s">
        <v>16</v>
      </c>
      <c r="B125" s="12"/>
      <c r="C125" s="12"/>
      <c r="D125" s="4"/>
      <c r="E125" s="108">
        <f aca="true" t="shared" si="40" ref="E125:E136">B125-C125+D125</f>
        <v>0</v>
      </c>
      <c r="F125" s="108">
        <f>F118+E125</f>
        <v>11242.034799799996</v>
      </c>
      <c r="G125" s="4"/>
      <c r="H125" s="1">
        <f>H118</f>
        <v>0.0514</v>
      </c>
      <c r="I125" s="4">
        <f>H125*F118/12</f>
        <v>48.15338239247665</v>
      </c>
      <c r="J125" s="4">
        <f>J118+I125</f>
        <v>2589.1803924624987</v>
      </c>
      <c r="K125" s="4"/>
      <c r="L125" s="4">
        <f aca="true" t="shared" si="41" ref="L125:L136">F125+J125</f>
        <v>13831.215192262494</v>
      </c>
    </row>
    <row r="126" spans="1:12" ht="15">
      <c r="A126" t="s">
        <v>17</v>
      </c>
      <c r="B126" s="12"/>
      <c r="C126" s="12"/>
      <c r="D126" s="4"/>
      <c r="E126" s="108">
        <f t="shared" si="40"/>
        <v>0</v>
      </c>
      <c r="F126" s="108">
        <f>F125+E126</f>
        <v>11242.034799799996</v>
      </c>
      <c r="G126" s="4"/>
      <c r="H126" s="1">
        <f>H125</f>
        <v>0.0514</v>
      </c>
      <c r="I126" s="4">
        <f>H126*F125/12</f>
        <v>48.15338239247665</v>
      </c>
      <c r="J126" s="4">
        <f>I126+J125</f>
        <v>2637.333774854975</v>
      </c>
      <c r="K126" s="4"/>
      <c r="L126" s="4">
        <f t="shared" si="41"/>
        <v>13879.36857465497</v>
      </c>
    </row>
    <row r="127" spans="1:12" ht="15">
      <c r="A127" t="s">
        <v>18</v>
      </c>
      <c r="B127" s="12"/>
      <c r="C127" s="12"/>
      <c r="D127" s="4"/>
      <c r="E127" s="108">
        <f t="shared" si="40"/>
        <v>0</v>
      </c>
      <c r="F127" s="108">
        <f aca="true" t="shared" si="42" ref="F127:F136">F126+E127</f>
        <v>11242.034799799996</v>
      </c>
      <c r="G127" s="4"/>
      <c r="H127" s="1">
        <f aca="true" t="shared" si="43" ref="H127:H136">H126</f>
        <v>0.0514</v>
      </c>
      <c r="I127" s="4">
        <f>H127*F126/12</f>
        <v>48.15338239247665</v>
      </c>
      <c r="J127" s="4">
        <f>I127+J126</f>
        <v>2685.4871572474517</v>
      </c>
      <c r="K127" s="4"/>
      <c r="L127" s="4">
        <f t="shared" si="41"/>
        <v>13927.521957047447</v>
      </c>
    </row>
    <row r="128" spans="1:12" ht="15">
      <c r="A128" t="s">
        <v>19</v>
      </c>
      <c r="B128" s="12"/>
      <c r="C128" s="12"/>
      <c r="D128" s="4"/>
      <c r="E128" s="108">
        <f t="shared" si="40"/>
        <v>0</v>
      </c>
      <c r="F128" s="108">
        <f t="shared" si="42"/>
        <v>11242.034799799996</v>
      </c>
      <c r="G128" s="4"/>
      <c r="H128" s="1">
        <v>0.0408</v>
      </c>
      <c r="I128" s="4">
        <f>H128*F127/12</f>
        <v>38.22291831931999</v>
      </c>
      <c r="J128" s="4">
        <f>I128+J127</f>
        <v>2723.7100755667716</v>
      </c>
      <c r="K128" s="4"/>
      <c r="L128" s="4">
        <f t="shared" si="41"/>
        <v>13965.744875366767</v>
      </c>
    </row>
    <row r="129" spans="1:12" ht="15">
      <c r="A129" t="s">
        <v>20</v>
      </c>
      <c r="B129" s="12"/>
      <c r="C129" s="12"/>
      <c r="D129" s="4"/>
      <c r="E129" s="108">
        <f t="shared" si="40"/>
        <v>0</v>
      </c>
      <c r="F129" s="108">
        <f t="shared" si="42"/>
        <v>11242.034799799996</v>
      </c>
      <c r="G129" s="4"/>
      <c r="H129" s="1">
        <f t="shared" si="43"/>
        <v>0.0408</v>
      </c>
      <c r="I129" s="4">
        <f aca="true" t="shared" si="44" ref="I129:I136">H129*F128/12</f>
        <v>38.22291831931999</v>
      </c>
      <c r="J129" s="4">
        <f aca="true" t="shared" si="45" ref="J129:J136">I129+J128</f>
        <v>2761.9329938860915</v>
      </c>
      <c r="K129" s="4"/>
      <c r="L129" s="4">
        <f t="shared" si="41"/>
        <v>14003.967793686088</v>
      </c>
    </row>
    <row r="130" spans="1:12" ht="15">
      <c r="A130" t="s">
        <v>21</v>
      </c>
      <c r="B130" s="12"/>
      <c r="C130" s="12"/>
      <c r="D130" s="108"/>
      <c r="E130" s="108">
        <f t="shared" si="40"/>
        <v>0</v>
      </c>
      <c r="F130" s="108">
        <f t="shared" si="42"/>
        <v>11242.034799799996</v>
      </c>
      <c r="G130" s="4"/>
      <c r="H130" s="1">
        <f t="shared" si="43"/>
        <v>0.0408</v>
      </c>
      <c r="I130" s="4">
        <f t="shared" si="44"/>
        <v>38.22291831931999</v>
      </c>
      <c r="J130" s="4">
        <f t="shared" si="45"/>
        <v>2800.1559122054114</v>
      </c>
      <c r="K130" s="4"/>
      <c r="L130" s="4">
        <f t="shared" si="41"/>
        <v>14042.190712005407</v>
      </c>
    </row>
    <row r="131" spans="1:12" ht="15">
      <c r="A131" t="s">
        <v>22</v>
      </c>
      <c r="B131" s="12"/>
      <c r="C131" s="12"/>
      <c r="D131" s="12"/>
      <c r="E131" s="108">
        <f t="shared" si="40"/>
        <v>0</v>
      </c>
      <c r="F131" s="108">
        <f t="shared" si="42"/>
        <v>11242.034799799996</v>
      </c>
      <c r="G131" s="4"/>
      <c r="H131" s="1">
        <v>0.0335</v>
      </c>
      <c r="I131" s="4">
        <f t="shared" si="44"/>
        <v>31.384013816108325</v>
      </c>
      <c r="J131" s="4">
        <f t="shared" si="45"/>
        <v>2831.5399260215195</v>
      </c>
      <c r="K131" s="4"/>
      <c r="L131" s="4">
        <f t="shared" si="41"/>
        <v>14073.574725821516</v>
      </c>
    </row>
    <row r="132" spans="1:12" ht="15">
      <c r="A132" t="s">
        <v>23</v>
      </c>
      <c r="B132" s="12"/>
      <c r="C132" s="12"/>
      <c r="D132" s="4"/>
      <c r="E132" s="108">
        <f t="shared" si="40"/>
        <v>0</v>
      </c>
      <c r="F132" s="108">
        <f t="shared" si="42"/>
        <v>11242.034799799996</v>
      </c>
      <c r="G132" s="4"/>
      <c r="H132" s="1">
        <f t="shared" si="43"/>
        <v>0.0335</v>
      </c>
      <c r="I132" s="4">
        <f t="shared" si="44"/>
        <v>31.384013816108325</v>
      </c>
      <c r="J132" s="4">
        <f t="shared" si="45"/>
        <v>2862.9239398376276</v>
      </c>
      <c r="K132" s="4"/>
      <c r="L132" s="4">
        <f t="shared" si="41"/>
        <v>14104.958739637623</v>
      </c>
    </row>
    <row r="133" spans="1:12" ht="15">
      <c r="A133" t="s">
        <v>24</v>
      </c>
      <c r="B133" s="12"/>
      <c r="C133" s="12"/>
      <c r="D133" s="4"/>
      <c r="E133" s="108">
        <f t="shared" si="40"/>
        <v>0</v>
      </c>
      <c r="F133" s="108">
        <f t="shared" si="42"/>
        <v>11242.034799799996</v>
      </c>
      <c r="G133" s="4"/>
      <c r="H133" s="1">
        <f t="shared" si="43"/>
        <v>0.0335</v>
      </c>
      <c r="I133" s="4">
        <f t="shared" si="44"/>
        <v>31.384013816108325</v>
      </c>
      <c r="J133" s="4">
        <f t="shared" si="45"/>
        <v>2894.3079536537357</v>
      </c>
      <c r="K133" s="4"/>
      <c r="L133" s="4">
        <f t="shared" si="41"/>
        <v>14136.342753453731</v>
      </c>
    </row>
    <row r="134" spans="1:12" ht="15">
      <c r="A134" t="s">
        <v>12</v>
      </c>
      <c r="B134" s="12"/>
      <c r="C134" s="12"/>
      <c r="D134" s="4"/>
      <c r="E134" s="108">
        <f t="shared" si="40"/>
        <v>0</v>
      </c>
      <c r="F134" s="108">
        <f t="shared" si="42"/>
        <v>11242.034799799996</v>
      </c>
      <c r="G134" s="4"/>
      <c r="H134" s="1">
        <f>H133</f>
        <v>0.0335</v>
      </c>
      <c r="I134" s="4">
        <f t="shared" si="44"/>
        <v>31.384013816108325</v>
      </c>
      <c r="J134" s="4">
        <f t="shared" si="45"/>
        <v>2925.691967469844</v>
      </c>
      <c r="K134" s="4"/>
      <c r="L134" s="4">
        <f t="shared" si="41"/>
        <v>14167.72676726984</v>
      </c>
    </row>
    <row r="135" spans="1:12" ht="15">
      <c r="A135" t="s">
        <v>13</v>
      </c>
      <c r="B135" s="12"/>
      <c r="C135" s="12"/>
      <c r="D135" s="4"/>
      <c r="E135" s="108">
        <f t="shared" si="40"/>
        <v>0</v>
      </c>
      <c r="F135" s="108">
        <f t="shared" si="42"/>
        <v>11242.034799799996</v>
      </c>
      <c r="G135" s="4"/>
      <c r="H135" s="1">
        <f t="shared" si="43"/>
        <v>0.0335</v>
      </c>
      <c r="I135" s="4">
        <f t="shared" si="44"/>
        <v>31.384013816108325</v>
      </c>
      <c r="J135" s="4">
        <f t="shared" si="45"/>
        <v>2957.075981285952</v>
      </c>
      <c r="K135" s="4"/>
      <c r="L135" s="4">
        <f t="shared" si="41"/>
        <v>14199.110781085948</v>
      </c>
    </row>
    <row r="136" spans="1:12" ht="15">
      <c r="A136" t="s">
        <v>14</v>
      </c>
      <c r="B136" s="13"/>
      <c r="C136" s="13"/>
      <c r="D136" s="14"/>
      <c r="E136" s="109">
        <f t="shared" si="40"/>
        <v>0</v>
      </c>
      <c r="F136" s="109">
        <f t="shared" si="42"/>
        <v>11242.034799799996</v>
      </c>
      <c r="G136" s="14"/>
      <c r="H136" s="15">
        <f t="shared" si="43"/>
        <v>0.0335</v>
      </c>
      <c r="I136" s="14">
        <f t="shared" si="44"/>
        <v>31.384013816108325</v>
      </c>
      <c r="J136" s="14">
        <f t="shared" si="45"/>
        <v>2988.45999510206</v>
      </c>
      <c r="K136" s="14"/>
      <c r="L136" s="14">
        <f t="shared" si="41"/>
        <v>14230.494794902057</v>
      </c>
    </row>
    <row r="137" spans="1:12" ht="15">
      <c r="A137" s="16" t="s">
        <v>15</v>
      </c>
      <c r="B137" s="4">
        <f>SUM(B125:B136)</f>
        <v>0</v>
      </c>
      <c r="C137" s="4">
        <f>SUM(C125:C136)</f>
        <v>0</v>
      </c>
      <c r="D137" s="4">
        <f>SUM(D125:D136)</f>
        <v>0</v>
      </c>
      <c r="E137" s="4">
        <f>SUM(E125:E136)</f>
        <v>0</v>
      </c>
      <c r="F137" s="4"/>
      <c r="G137" s="4"/>
      <c r="I137" s="4">
        <f>SUM(I125:I136)</f>
        <v>447.43298503203994</v>
      </c>
      <c r="J137" s="4"/>
      <c r="K137" s="4"/>
      <c r="L137" s="4"/>
    </row>
    <row r="138" spans="2:12" ht="15">
      <c r="B138" s="4"/>
      <c r="C138" s="4"/>
      <c r="D138" s="4"/>
      <c r="E138" s="4"/>
      <c r="F138" s="4"/>
      <c r="G138" s="4"/>
      <c r="I138" s="4"/>
      <c r="J138" s="4"/>
      <c r="K138" s="4"/>
      <c r="L138" s="4"/>
    </row>
    <row r="139" spans="2:12" ht="15">
      <c r="B139" s="4"/>
      <c r="C139" s="4"/>
      <c r="D139" s="4"/>
      <c r="E139" s="4"/>
      <c r="F139" s="4"/>
      <c r="G139" s="4"/>
      <c r="I139" s="4"/>
      <c r="J139" s="4"/>
      <c r="K139" s="4"/>
      <c r="L139" s="4"/>
    </row>
    <row r="140" spans="1:12" ht="18.75">
      <c r="A140" s="2" t="s">
        <v>1</v>
      </c>
      <c r="B140" s="17">
        <v>2009</v>
      </c>
      <c r="C140" s="4"/>
      <c r="D140" s="4"/>
      <c r="E140" s="4"/>
      <c r="F140" s="4"/>
      <c r="G140" s="4"/>
      <c r="I140" s="4"/>
      <c r="J140" s="4"/>
      <c r="K140" s="4"/>
      <c r="L140" s="4"/>
    </row>
    <row r="141" spans="2:12" ht="15">
      <c r="B141" s="26"/>
      <c r="C141" s="26"/>
      <c r="D141" s="120" t="str">
        <f>$D$5</f>
        <v>SIMPILS True-Up Adjustments    (neg = CR)</v>
      </c>
      <c r="E141" s="121" t="s">
        <v>4</v>
      </c>
      <c r="F141" s="121"/>
      <c r="G141" s="26"/>
      <c r="H141" s="121" t="s">
        <v>5</v>
      </c>
      <c r="I141" s="121"/>
      <c r="J141" s="121"/>
      <c r="K141" s="26"/>
      <c r="L141" s="120" t="s">
        <v>6</v>
      </c>
    </row>
    <row r="142" spans="2:12" ht="30">
      <c r="B142" s="25" t="s">
        <v>7</v>
      </c>
      <c r="C142" s="25" t="s">
        <v>8</v>
      </c>
      <c r="D142" s="120"/>
      <c r="E142" s="26" t="s">
        <v>9</v>
      </c>
      <c r="F142" s="26" t="s">
        <v>10</v>
      </c>
      <c r="G142" s="26"/>
      <c r="H142" s="9" t="s">
        <v>11</v>
      </c>
      <c r="I142" s="26" t="s">
        <v>9</v>
      </c>
      <c r="J142" s="26" t="s">
        <v>10</v>
      </c>
      <c r="K142" s="26"/>
      <c r="L142" s="120"/>
    </row>
    <row r="143" spans="1:12" ht="15">
      <c r="A143" t="s">
        <v>16</v>
      </c>
      <c r="B143" s="12"/>
      <c r="C143" s="12"/>
      <c r="D143" s="4"/>
      <c r="E143" s="108">
        <f aca="true" t="shared" si="46" ref="E143:E154">B143-C143+D143</f>
        <v>0</v>
      </c>
      <c r="F143" s="108">
        <f>F136+E143</f>
        <v>11242.034799799996</v>
      </c>
      <c r="G143" s="4"/>
      <c r="H143" s="1">
        <v>0.0245</v>
      </c>
      <c r="I143" s="4">
        <f>H143*F136/12</f>
        <v>22.95248771625833</v>
      </c>
      <c r="J143" s="4">
        <f>J136+I143</f>
        <v>3011.4124828183185</v>
      </c>
      <c r="K143" s="4"/>
      <c r="L143" s="4">
        <f aca="true" t="shared" si="47" ref="L143:L154">F143+J143</f>
        <v>14253.447282618316</v>
      </c>
    </row>
    <row r="144" spans="1:12" ht="15">
      <c r="A144" t="s">
        <v>17</v>
      </c>
      <c r="B144" s="12"/>
      <c r="C144" s="12"/>
      <c r="D144" s="4"/>
      <c r="E144" s="108">
        <f t="shared" si="46"/>
        <v>0</v>
      </c>
      <c r="F144" s="108">
        <f>F143+E144</f>
        <v>11242.034799799996</v>
      </c>
      <c r="G144" s="4"/>
      <c r="H144" s="1">
        <f>H143</f>
        <v>0.0245</v>
      </c>
      <c r="I144" s="4">
        <f>H144*F143/12</f>
        <v>22.95248771625833</v>
      </c>
      <c r="J144" s="4">
        <f>I144+J143</f>
        <v>3034.364970534577</v>
      </c>
      <c r="K144" s="4"/>
      <c r="L144" s="4">
        <f t="shared" si="47"/>
        <v>14276.399770334574</v>
      </c>
    </row>
    <row r="145" spans="1:12" ht="15">
      <c r="A145" t="s">
        <v>18</v>
      </c>
      <c r="B145" s="12"/>
      <c r="C145" s="12"/>
      <c r="D145" s="4"/>
      <c r="E145" s="108">
        <f t="shared" si="46"/>
        <v>0</v>
      </c>
      <c r="F145" s="108">
        <f aca="true" t="shared" si="48" ref="F145:F154">F144+E145</f>
        <v>11242.034799799996</v>
      </c>
      <c r="G145" s="4"/>
      <c r="H145" s="1">
        <f aca="true" t="shared" si="49" ref="H145:H154">H144</f>
        <v>0.0245</v>
      </c>
      <c r="I145" s="4">
        <f>H145*F144/12</f>
        <v>22.95248771625833</v>
      </c>
      <c r="J145" s="4">
        <f>I145+J144</f>
        <v>3057.3174582508354</v>
      </c>
      <c r="K145" s="4"/>
      <c r="L145" s="4">
        <f t="shared" si="47"/>
        <v>14299.352258050832</v>
      </c>
    </row>
    <row r="146" spans="1:12" ht="15">
      <c r="A146" t="s">
        <v>19</v>
      </c>
      <c r="B146" s="12"/>
      <c r="C146" s="12"/>
      <c r="D146" s="4"/>
      <c r="E146" s="108">
        <f t="shared" si="46"/>
        <v>0</v>
      </c>
      <c r="F146" s="108">
        <f t="shared" si="48"/>
        <v>11242.034799799996</v>
      </c>
      <c r="G146" s="4"/>
      <c r="H146" s="1">
        <v>0.01</v>
      </c>
      <c r="I146" s="4">
        <f>H146*F145/12</f>
        <v>9.368362333166663</v>
      </c>
      <c r="J146" s="4">
        <f>I146+J145</f>
        <v>3066.685820584002</v>
      </c>
      <c r="K146" s="4"/>
      <c r="L146" s="4">
        <f t="shared" si="47"/>
        <v>14308.720620383998</v>
      </c>
    </row>
    <row r="147" spans="1:12" ht="15">
      <c r="A147" t="s">
        <v>20</v>
      </c>
      <c r="B147" s="12"/>
      <c r="C147" s="12"/>
      <c r="D147" s="4"/>
      <c r="E147" s="108">
        <f t="shared" si="46"/>
        <v>0</v>
      </c>
      <c r="F147" s="108">
        <f t="shared" si="48"/>
        <v>11242.034799799996</v>
      </c>
      <c r="G147" s="4"/>
      <c r="H147" s="1">
        <f t="shared" si="49"/>
        <v>0.01</v>
      </c>
      <c r="I147" s="4">
        <f aca="true" t="shared" si="50" ref="I147:I154">H147*F146/12</f>
        <v>9.368362333166663</v>
      </c>
      <c r="J147" s="4">
        <f aca="true" t="shared" si="51" ref="J147:J154">I147+J146</f>
        <v>3076.054182917169</v>
      </c>
      <c r="K147" s="4"/>
      <c r="L147" s="4">
        <f t="shared" si="47"/>
        <v>14318.088982717165</v>
      </c>
    </row>
    <row r="148" spans="1:12" ht="15">
      <c r="A148" t="s">
        <v>21</v>
      </c>
      <c r="B148" s="12"/>
      <c r="C148" s="12"/>
      <c r="D148" s="108"/>
      <c r="E148" s="108">
        <f t="shared" si="46"/>
        <v>0</v>
      </c>
      <c r="F148" s="108">
        <f t="shared" si="48"/>
        <v>11242.034799799996</v>
      </c>
      <c r="G148" s="4"/>
      <c r="H148" s="1">
        <f t="shared" si="49"/>
        <v>0.01</v>
      </c>
      <c r="I148" s="4">
        <f t="shared" si="50"/>
        <v>9.368362333166663</v>
      </c>
      <c r="J148" s="4">
        <f t="shared" si="51"/>
        <v>3085.4225452503356</v>
      </c>
      <c r="K148" s="4"/>
      <c r="L148" s="4">
        <f t="shared" si="47"/>
        <v>14327.457345050332</v>
      </c>
    </row>
    <row r="149" spans="1:12" ht="15">
      <c r="A149" t="s">
        <v>22</v>
      </c>
      <c r="B149" s="12"/>
      <c r="C149" s="12"/>
      <c r="D149" s="12"/>
      <c r="E149" s="108">
        <f t="shared" si="46"/>
        <v>0</v>
      </c>
      <c r="F149" s="108">
        <f t="shared" si="48"/>
        <v>11242.034799799996</v>
      </c>
      <c r="G149" s="4"/>
      <c r="H149" s="1">
        <v>0.0055</v>
      </c>
      <c r="I149" s="4">
        <f t="shared" si="50"/>
        <v>5.152599283241664</v>
      </c>
      <c r="J149" s="4">
        <f t="shared" si="51"/>
        <v>3090.5751445335773</v>
      </c>
      <c r="K149" s="4"/>
      <c r="L149" s="4">
        <f t="shared" si="47"/>
        <v>14332.609944333573</v>
      </c>
    </row>
    <row r="150" spans="1:12" ht="15">
      <c r="A150" t="s">
        <v>23</v>
      </c>
      <c r="B150" s="12"/>
      <c r="C150" s="12"/>
      <c r="D150" s="4"/>
      <c r="E150" s="108">
        <f t="shared" si="46"/>
        <v>0</v>
      </c>
      <c r="F150" s="108">
        <f t="shared" si="48"/>
        <v>11242.034799799996</v>
      </c>
      <c r="G150" s="4"/>
      <c r="H150" s="1">
        <f t="shared" si="49"/>
        <v>0.0055</v>
      </c>
      <c r="I150" s="4">
        <f t="shared" si="50"/>
        <v>5.152599283241664</v>
      </c>
      <c r="J150" s="4">
        <f t="shared" si="51"/>
        <v>3095.727743816819</v>
      </c>
      <c r="K150" s="4"/>
      <c r="L150" s="4">
        <f t="shared" si="47"/>
        <v>14337.762543616815</v>
      </c>
    </row>
    <row r="151" spans="1:12" ht="15">
      <c r="A151" t="s">
        <v>24</v>
      </c>
      <c r="B151" s="12"/>
      <c r="C151" s="12"/>
      <c r="D151" s="4"/>
      <c r="E151" s="108">
        <f t="shared" si="46"/>
        <v>0</v>
      </c>
      <c r="F151" s="108">
        <f t="shared" si="48"/>
        <v>11242.034799799996</v>
      </c>
      <c r="G151" s="4"/>
      <c r="H151" s="1">
        <f t="shared" si="49"/>
        <v>0.0055</v>
      </c>
      <c r="I151" s="4">
        <f t="shared" si="50"/>
        <v>5.152599283241664</v>
      </c>
      <c r="J151" s="4">
        <f t="shared" si="51"/>
        <v>3100.8803431000606</v>
      </c>
      <c r="K151" s="4"/>
      <c r="L151" s="4">
        <f t="shared" si="47"/>
        <v>14342.915142900056</v>
      </c>
    </row>
    <row r="152" spans="1:12" ht="15">
      <c r="A152" t="s">
        <v>12</v>
      </c>
      <c r="B152" s="12"/>
      <c r="C152" s="12"/>
      <c r="D152" s="4"/>
      <c r="E152" s="108">
        <f t="shared" si="46"/>
        <v>0</v>
      </c>
      <c r="F152" s="108">
        <f t="shared" si="48"/>
        <v>11242.034799799996</v>
      </c>
      <c r="G152" s="4"/>
      <c r="H152" s="1">
        <f t="shared" si="49"/>
        <v>0.0055</v>
      </c>
      <c r="I152" s="4">
        <f t="shared" si="50"/>
        <v>5.152599283241664</v>
      </c>
      <c r="J152" s="4">
        <f t="shared" si="51"/>
        <v>3106.0329423833023</v>
      </c>
      <c r="K152" s="4"/>
      <c r="L152" s="4">
        <f t="shared" si="47"/>
        <v>14348.067742183299</v>
      </c>
    </row>
    <row r="153" spans="1:12" ht="15">
      <c r="A153" t="s">
        <v>13</v>
      </c>
      <c r="B153" s="12"/>
      <c r="C153" s="12"/>
      <c r="D153" s="4"/>
      <c r="E153" s="108">
        <f t="shared" si="46"/>
        <v>0</v>
      </c>
      <c r="F153" s="108">
        <f t="shared" si="48"/>
        <v>11242.034799799996</v>
      </c>
      <c r="G153" s="4"/>
      <c r="H153" s="1">
        <f t="shared" si="49"/>
        <v>0.0055</v>
      </c>
      <c r="I153" s="4">
        <f t="shared" si="50"/>
        <v>5.152599283241664</v>
      </c>
      <c r="J153" s="4">
        <f t="shared" si="51"/>
        <v>3111.185541666544</v>
      </c>
      <c r="K153" s="4"/>
      <c r="L153" s="4">
        <f t="shared" si="47"/>
        <v>14353.22034146654</v>
      </c>
    </row>
    <row r="154" spans="1:12" ht="15">
      <c r="A154" t="s">
        <v>14</v>
      </c>
      <c r="B154" s="13"/>
      <c r="C154" s="13"/>
      <c r="D154" s="14"/>
      <c r="E154" s="109">
        <f t="shared" si="46"/>
        <v>0</v>
      </c>
      <c r="F154" s="109">
        <f t="shared" si="48"/>
        <v>11242.034799799996</v>
      </c>
      <c r="G154" s="14"/>
      <c r="H154" s="15">
        <f t="shared" si="49"/>
        <v>0.0055</v>
      </c>
      <c r="I154" s="14">
        <f t="shared" si="50"/>
        <v>5.152599283241664</v>
      </c>
      <c r="J154" s="14">
        <f t="shared" si="51"/>
        <v>3116.3381409497856</v>
      </c>
      <c r="K154" s="14"/>
      <c r="L154" s="14">
        <f t="shared" si="47"/>
        <v>14358.372940749781</v>
      </c>
    </row>
    <row r="155" spans="1:12" ht="15">
      <c r="A155" s="16" t="s">
        <v>15</v>
      </c>
      <c r="B155" s="4">
        <f>SUM(B143:B154)</f>
        <v>0</v>
      </c>
      <c r="C155" s="4">
        <f>SUM(C143:C154)</f>
        <v>0</v>
      </c>
      <c r="D155" s="4">
        <f>SUM(D143:D154)</f>
        <v>0</v>
      </c>
      <c r="E155" s="4">
        <f>SUM(E143:E154)</f>
        <v>0</v>
      </c>
      <c r="F155" s="4"/>
      <c r="G155" s="4"/>
      <c r="I155" s="4">
        <f>SUM(I143:I154)</f>
        <v>127.87814584772498</v>
      </c>
      <c r="J155" s="4"/>
      <c r="K155" s="4"/>
      <c r="L155" s="4"/>
    </row>
    <row r="156" spans="2:12" ht="15">
      <c r="B156" s="4"/>
      <c r="C156" s="4"/>
      <c r="D156" s="4"/>
      <c r="E156" s="4"/>
      <c r="F156" s="4"/>
      <c r="G156" s="4"/>
      <c r="I156" s="4"/>
      <c r="J156" s="4"/>
      <c r="K156" s="4"/>
      <c r="L156" s="4"/>
    </row>
    <row r="157" spans="2:12" ht="15">
      <c r="B157" s="4"/>
      <c r="C157" s="4"/>
      <c r="D157" s="4"/>
      <c r="E157" s="4"/>
      <c r="F157" s="4"/>
      <c r="G157" s="4"/>
      <c r="I157" s="4"/>
      <c r="J157" s="4"/>
      <c r="K157" s="4"/>
      <c r="L157" s="4"/>
    </row>
    <row r="158" spans="1:12" ht="18.75">
      <c r="A158" s="2" t="s">
        <v>1</v>
      </c>
      <c r="B158" s="17">
        <v>2010</v>
      </c>
      <c r="C158" s="4"/>
      <c r="D158" s="4"/>
      <c r="E158" s="4"/>
      <c r="F158" s="4"/>
      <c r="G158" s="4"/>
      <c r="I158" s="4"/>
      <c r="J158" s="4"/>
      <c r="K158" s="4"/>
      <c r="L158" s="4"/>
    </row>
    <row r="159" spans="2:12" ht="15">
      <c r="B159" s="26"/>
      <c r="C159" s="26"/>
      <c r="D159" s="120" t="str">
        <f>$D$5</f>
        <v>SIMPILS True-Up Adjustments    (neg = CR)</v>
      </c>
      <c r="E159" s="121" t="s">
        <v>4</v>
      </c>
      <c r="F159" s="121"/>
      <c r="G159" s="26"/>
      <c r="H159" s="121" t="s">
        <v>5</v>
      </c>
      <c r="I159" s="121"/>
      <c r="J159" s="121"/>
      <c r="K159" s="26"/>
      <c r="L159" s="120" t="s">
        <v>6</v>
      </c>
    </row>
    <row r="160" spans="2:12" ht="30">
      <c r="B160" s="25" t="s">
        <v>7</v>
      </c>
      <c r="C160" s="25" t="s">
        <v>8</v>
      </c>
      <c r="D160" s="120"/>
      <c r="E160" s="26" t="s">
        <v>9</v>
      </c>
      <c r="F160" s="26" t="s">
        <v>10</v>
      </c>
      <c r="G160" s="26"/>
      <c r="H160" s="9" t="s">
        <v>11</v>
      </c>
      <c r="I160" s="26" t="s">
        <v>9</v>
      </c>
      <c r="J160" s="26" t="s">
        <v>10</v>
      </c>
      <c r="K160" s="26"/>
      <c r="L160" s="120"/>
    </row>
    <row r="161" spans="1:12" ht="15">
      <c r="A161" t="s">
        <v>16</v>
      </c>
      <c r="B161" s="12"/>
      <c r="C161" s="12"/>
      <c r="D161" s="4"/>
      <c r="E161" s="108">
        <f aca="true" t="shared" si="52" ref="E161:E172">B161-C161+D161</f>
        <v>0</v>
      </c>
      <c r="F161" s="108">
        <f>F154+E161</f>
        <v>11242.034799799996</v>
      </c>
      <c r="G161" s="4"/>
      <c r="H161" s="1">
        <f>H154</f>
        <v>0.0055</v>
      </c>
      <c r="I161" s="4">
        <f>H161*F154/12</f>
        <v>5.152599283241664</v>
      </c>
      <c r="J161" s="4">
        <f>J154+I161</f>
        <v>3121.4907402330273</v>
      </c>
      <c r="K161" s="4"/>
      <c r="L161" s="4">
        <f aca="true" t="shared" si="53" ref="L161:L172">F161+J161</f>
        <v>14363.525540033024</v>
      </c>
    </row>
    <row r="162" spans="1:12" ht="15">
      <c r="A162" t="s">
        <v>17</v>
      </c>
      <c r="B162" s="12"/>
      <c r="C162" s="12"/>
      <c r="D162" s="4"/>
      <c r="E162" s="108">
        <f t="shared" si="52"/>
        <v>0</v>
      </c>
      <c r="F162" s="108">
        <f>F161+E162</f>
        <v>11242.034799799996</v>
      </c>
      <c r="G162" s="4"/>
      <c r="H162" s="1">
        <f>H161</f>
        <v>0.0055</v>
      </c>
      <c r="I162" s="4">
        <f>H162*F161/12</f>
        <v>5.152599283241664</v>
      </c>
      <c r="J162" s="4">
        <f>I162+J161</f>
        <v>3126.643339516269</v>
      </c>
      <c r="K162" s="4"/>
      <c r="L162" s="4">
        <f t="shared" si="53"/>
        <v>14368.678139316266</v>
      </c>
    </row>
    <row r="163" spans="1:12" ht="15">
      <c r="A163" t="s">
        <v>18</v>
      </c>
      <c r="B163" s="12"/>
      <c r="C163" s="12"/>
      <c r="D163" s="4"/>
      <c r="E163" s="108">
        <f t="shared" si="52"/>
        <v>0</v>
      </c>
      <c r="F163" s="108">
        <f aca="true" t="shared" si="54" ref="F163:F172">F162+E163</f>
        <v>11242.034799799996</v>
      </c>
      <c r="G163" s="4"/>
      <c r="H163" s="1">
        <f aca="true" t="shared" si="55" ref="H163:H172">H162</f>
        <v>0.0055</v>
      </c>
      <c r="I163" s="4">
        <f>H163*F162/12</f>
        <v>5.152599283241664</v>
      </c>
      <c r="J163" s="4">
        <f>I163+J162</f>
        <v>3131.7959387995106</v>
      </c>
      <c r="K163" s="4"/>
      <c r="L163" s="4">
        <f t="shared" si="53"/>
        <v>14373.830738599507</v>
      </c>
    </row>
    <row r="164" spans="1:12" ht="15">
      <c r="A164" t="s">
        <v>19</v>
      </c>
      <c r="B164" s="12"/>
      <c r="C164" s="12"/>
      <c r="D164" s="4"/>
      <c r="E164" s="108">
        <f t="shared" si="52"/>
        <v>0</v>
      </c>
      <c r="F164" s="108">
        <f t="shared" si="54"/>
        <v>11242.034799799996</v>
      </c>
      <c r="G164" s="4"/>
      <c r="H164" s="1">
        <f t="shared" si="55"/>
        <v>0.0055</v>
      </c>
      <c r="I164" s="4">
        <f>H164*F163/12</f>
        <v>5.152599283241664</v>
      </c>
      <c r="J164" s="4">
        <f>I164+J163</f>
        <v>3136.9485380827523</v>
      </c>
      <c r="K164" s="4"/>
      <c r="L164" s="4">
        <f t="shared" si="53"/>
        <v>14378.983337882748</v>
      </c>
    </row>
    <row r="165" spans="1:12" ht="15">
      <c r="A165" t="s">
        <v>20</v>
      </c>
      <c r="B165" s="12"/>
      <c r="C165" s="12"/>
      <c r="D165" s="4"/>
      <c r="E165" s="108">
        <f t="shared" si="52"/>
        <v>0</v>
      </c>
      <c r="F165" s="108">
        <f t="shared" si="54"/>
        <v>11242.034799799996</v>
      </c>
      <c r="G165" s="4"/>
      <c r="H165" s="1">
        <f t="shared" si="55"/>
        <v>0.0055</v>
      </c>
      <c r="I165" s="4">
        <f aca="true" t="shared" si="56" ref="I165:I172">H165*F164/12</f>
        <v>5.152599283241664</v>
      </c>
      <c r="J165" s="4">
        <f aca="true" t="shared" si="57" ref="J165:J172">I165+J164</f>
        <v>3142.101137365994</v>
      </c>
      <c r="K165" s="4"/>
      <c r="L165" s="4">
        <f t="shared" si="53"/>
        <v>14384.13593716599</v>
      </c>
    </row>
    <row r="166" spans="1:12" ht="15">
      <c r="A166" t="s">
        <v>21</v>
      </c>
      <c r="B166" s="12"/>
      <c r="C166" s="12"/>
      <c r="D166" s="108"/>
      <c r="E166" s="108">
        <f t="shared" si="52"/>
        <v>0</v>
      </c>
      <c r="F166" s="108">
        <f t="shared" si="54"/>
        <v>11242.034799799996</v>
      </c>
      <c r="G166" s="4"/>
      <c r="H166" s="1">
        <f t="shared" si="55"/>
        <v>0.0055</v>
      </c>
      <c r="I166" s="4">
        <f t="shared" si="56"/>
        <v>5.152599283241664</v>
      </c>
      <c r="J166" s="4">
        <f t="shared" si="57"/>
        <v>3147.2537366492356</v>
      </c>
      <c r="K166" s="4"/>
      <c r="L166" s="4">
        <f t="shared" si="53"/>
        <v>14389.288536449232</v>
      </c>
    </row>
    <row r="167" spans="1:12" ht="15">
      <c r="A167" t="s">
        <v>22</v>
      </c>
      <c r="B167" s="12"/>
      <c r="C167" s="12"/>
      <c r="D167" s="12"/>
      <c r="E167" s="108">
        <f t="shared" si="52"/>
        <v>0</v>
      </c>
      <c r="F167" s="108">
        <f t="shared" si="54"/>
        <v>11242.034799799996</v>
      </c>
      <c r="G167" s="4"/>
      <c r="H167" s="1">
        <v>0.0089</v>
      </c>
      <c r="I167" s="4">
        <f t="shared" si="56"/>
        <v>8.33784247651833</v>
      </c>
      <c r="J167" s="4">
        <f t="shared" si="57"/>
        <v>3155.591579125754</v>
      </c>
      <c r="K167" s="4"/>
      <c r="L167" s="4">
        <f t="shared" si="53"/>
        <v>14397.62637892575</v>
      </c>
    </row>
    <row r="168" spans="1:12" ht="15">
      <c r="A168" t="s">
        <v>23</v>
      </c>
      <c r="B168" s="12"/>
      <c r="C168" s="12"/>
      <c r="D168" s="4"/>
      <c r="E168" s="108">
        <f t="shared" si="52"/>
        <v>0</v>
      </c>
      <c r="F168" s="108">
        <f t="shared" si="54"/>
        <v>11242.034799799996</v>
      </c>
      <c r="G168" s="4"/>
      <c r="H168" s="1">
        <f t="shared" si="55"/>
        <v>0.0089</v>
      </c>
      <c r="I168" s="4">
        <f t="shared" si="56"/>
        <v>8.33784247651833</v>
      </c>
      <c r="J168" s="4">
        <f t="shared" si="57"/>
        <v>3163.929421602272</v>
      </c>
      <c r="K168" s="4"/>
      <c r="L168" s="4">
        <f t="shared" si="53"/>
        <v>14405.964221402268</v>
      </c>
    </row>
    <row r="169" spans="1:12" ht="15">
      <c r="A169" t="s">
        <v>24</v>
      </c>
      <c r="B169" s="12"/>
      <c r="C169" s="12"/>
      <c r="D169" s="4"/>
      <c r="E169" s="108">
        <f t="shared" si="52"/>
        <v>0</v>
      </c>
      <c r="F169" s="108">
        <f t="shared" si="54"/>
        <v>11242.034799799996</v>
      </c>
      <c r="G169" s="4"/>
      <c r="H169" s="1">
        <f t="shared" si="55"/>
        <v>0.0089</v>
      </c>
      <c r="I169" s="4">
        <f t="shared" si="56"/>
        <v>8.33784247651833</v>
      </c>
      <c r="J169" s="4">
        <f t="shared" si="57"/>
        <v>3172.2672640787905</v>
      </c>
      <c r="K169" s="4"/>
      <c r="L169" s="4">
        <f t="shared" si="53"/>
        <v>14414.302063878786</v>
      </c>
    </row>
    <row r="170" spans="1:12" ht="15">
      <c r="A170" t="s">
        <v>12</v>
      </c>
      <c r="B170" s="12"/>
      <c r="C170" s="12"/>
      <c r="D170" s="4"/>
      <c r="E170" s="108">
        <f t="shared" si="52"/>
        <v>0</v>
      </c>
      <c r="F170" s="108">
        <f t="shared" si="54"/>
        <v>11242.034799799996</v>
      </c>
      <c r="G170" s="4"/>
      <c r="H170" s="1">
        <v>0.012</v>
      </c>
      <c r="I170" s="4">
        <f t="shared" si="56"/>
        <v>11.242034799799995</v>
      </c>
      <c r="J170" s="4">
        <f t="shared" si="57"/>
        <v>3183.5092988785905</v>
      </c>
      <c r="K170" s="4"/>
      <c r="L170" s="4">
        <f t="shared" si="53"/>
        <v>14425.544098678587</v>
      </c>
    </row>
    <row r="171" spans="1:12" ht="15">
      <c r="A171" t="s">
        <v>13</v>
      </c>
      <c r="B171" s="12"/>
      <c r="C171" s="12"/>
      <c r="D171" s="4"/>
      <c r="E171" s="108">
        <f t="shared" si="52"/>
        <v>0</v>
      </c>
      <c r="F171" s="108">
        <f t="shared" si="54"/>
        <v>11242.034799799996</v>
      </c>
      <c r="G171" s="4"/>
      <c r="H171" s="1">
        <f t="shared" si="55"/>
        <v>0.012</v>
      </c>
      <c r="I171" s="4">
        <f t="shared" si="56"/>
        <v>11.242034799799995</v>
      </c>
      <c r="J171" s="4">
        <f t="shared" si="57"/>
        <v>3194.7513336783904</v>
      </c>
      <c r="K171" s="4"/>
      <c r="L171" s="4">
        <f t="shared" si="53"/>
        <v>14436.786133478387</v>
      </c>
    </row>
    <row r="172" spans="1:12" ht="15">
      <c r="A172" t="s">
        <v>14</v>
      </c>
      <c r="B172" s="13"/>
      <c r="C172" s="13"/>
      <c r="D172" s="14"/>
      <c r="E172" s="109">
        <f t="shared" si="52"/>
        <v>0</v>
      </c>
      <c r="F172" s="109">
        <f t="shared" si="54"/>
        <v>11242.034799799996</v>
      </c>
      <c r="G172" s="14"/>
      <c r="H172" s="15">
        <f t="shared" si="55"/>
        <v>0.012</v>
      </c>
      <c r="I172" s="14">
        <f t="shared" si="56"/>
        <v>11.242034799799995</v>
      </c>
      <c r="J172" s="14">
        <f t="shared" si="57"/>
        <v>3205.9933684781904</v>
      </c>
      <c r="K172" s="14"/>
      <c r="L172" s="14">
        <f t="shared" si="53"/>
        <v>14448.028168278186</v>
      </c>
    </row>
    <row r="173" spans="1:12" ht="15">
      <c r="A173" s="16" t="s">
        <v>15</v>
      </c>
      <c r="B173" s="4">
        <f>SUM(B161:B172)</f>
        <v>0</v>
      </c>
      <c r="C173" s="4">
        <f>SUM(C161:C172)</f>
        <v>0</v>
      </c>
      <c r="D173" s="4">
        <f>SUM(D161:D172)</f>
        <v>0</v>
      </c>
      <c r="E173" s="4">
        <f>SUM(E161:E172)</f>
        <v>0</v>
      </c>
      <c r="F173" s="4"/>
      <c r="G173" s="4"/>
      <c r="I173" s="4">
        <f>SUM(I161:I172)</f>
        <v>89.65522752840496</v>
      </c>
      <c r="J173" s="4"/>
      <c r="K173" s="4"/>
      <c r="L173" s="4"/>
    </row>
    <row r="174" spans="2:12" ht="15">
      <c r="B174" s="4"/>
      <c r="C174" s="4"/>
      <c r="D174" s="4"/>
      <c r="E174" s="4"/>
      <c r="F174" s="4"/>
      <c r="G174" s="4"/>
      <c r="I174" s="4"/>
      <c r="J174" s="4"/>
      <c r="K174" s="4"/>
      <c r="L174" s="4"/>
    </row>
    <row r="175" spans="2:12" ht="15">
      <c r="B175" s="4"/>
      <c r="C175" s="4"/>
      <c r="D175" s="4"/>
      <c r="E175" s="4"/>
      <c r="F175" s="4"/>
      <c r="G175" s="4"/>
      <c r="I175" s="4"/>
      <c r="J175" s="4"/>
      <c r="K175" s="4"/>
      <c r="L175" s="4"/>
    </row>
    <row r="176" spans="1:12" ht="18.75">
      <c r="A176" s="2" t="s">
        <v>1</v>
      </c>
      <c r="B176" s="17">
        <v>2011</v>
      </c>
      <c r="C176" s="4"/>
      <c r="D176" s="4"/>
      <c r="E176" s="4"/>
      <c r="F176" s="4"/>
      <c r="G176" s="4"/>
      <c r="I176" s="4"/>
      <c r="J176" s="4"/>
      <c r="K176" s="4"/>
      <c r="L176" s="4"/>
    </row>
    <row r="177" spans="2:12" ht="15">
      <c r="B177" s="26"/>
      <c r="C177" s="26"/>
      <c r="D177" s="120" t="str">
        <f>$D$5</f>
        <v>SIMPILS True-Up Adjustments    (neg = CR)</v>
      </c>
      <c r="E177" s="121" t="s">
        <v>4</v>
      </c>
      <c r="F177" s="121"/>
      <c r="G177" s="26"/>
      <c r="H177" s="121" t="s">
        <v>5</v>
      </c>
      <c r="I177" s="121"/>
      <c r="J177" s="121"/>
      <c r="K177" s="26"/>
      <c r="L177" s="120" t="s">
        <v>6</v>
      </c>
    </row>
    <row r="178" spans="2:12" ht="30">
      <c r="B178" s="25" t="s">
        <v>7</v>
      </c>
      <c r="C178" s="25" t="s">
        <v>8</v>
      </c>
      <c r="D178" s="120"/>
      <c r="E178" s="26" t="s">
        <v>9</v>
      </c>
      <c r="F178" s="26" t="s">
        <v>10</v>
      </c>
      <c r="G178" s="26"/>
      <c r="H178" s="9" t="s">
        <v>11</v>
      </c>
      <c r="I178" s="26" t="s">
        <v>9</v>
      </c>
      <c r="J178" s="26" t="s">
        <v>10</v>
      </c>
      <c r="K178" s="26"/>
      <c r="L178" s="120"/>
    </row>
    <row r="179" spans="1:12" ht="15">
      <c r="A179" t="s">
        <v>16</v>
      </c>
      <c r="B179" s="12"/>
      <c r="C179" s="12"/>
      <c r="D179" s="4"/>
      <c r="E179" s="108">
        <f aca="true" t="shared" si="58" ref="E179:E190">B179-C179+D179</f>
        <v>0</v>
      </c>
      <c r="F179" s="108">
        <f>F172+E179</f>
        <v>11242.034799799996</v>
      </c>
      <c r="G179" s="4"/>
      <c r="H179" s="1">
        <v>0.0147</v>
      </c>
      <c r="I179" s="4">
        <f>H179*F172/12</f>
        <v>13.771492629754995</v>
      </c>
      <c r="J179" s="4">
        <f>J172+I179</f>
        <v>3219.7648611079453</v>
      </c>
      <c r="K179" s="4"/>
      <c r="L179" s="4">
        <f aca="true" t="shared" si="59" ref="L179:L190">F179+J179</f>
        <v>14461.799660907942</v>
      </c>
    </row>
    <row r="180" spans="1:12" ht="15">
      <c r="A180" t="s">
        <v>17</v>
      </c>
      <c r="B180" s="12"/>
      <c r="C180" s="12"/>
      <c r="D180" s="4"/>
      <c r="E180" s="108">
        <f t="shared" si="58"/>
        <v>0</v>
      </c>
      <c r="F180" s="108">
        <f>F179+E180</f>
        <v>11242.034799799996</v>
      </c>
      <c r="G180" s="4"/>
      <c r="H180" s="1">
        <f>H179</f>
        <v>0.0147</v>
      </c>
      <c r="I180" s="4">
        <f>H180*F179/12</f>
        <v>13.771492629754995</v>
      </c>
      <c r="J180" s="4">
        <f>I180+J179</f>
        <v>3233.5363537377</v>
      </c>
      <c r="K180" s="4"/>
      <c r="L180" s="4">
        <f t="shared" si="59"/>
        <v>14475.571153537696</v>
      </c>
    </row>
    <row r="181" spans="1:12" ht="15">
      <c r="A181" t="s">
        <v>18</v>
      </c>
      <c r="B181" s="12"/>
      <c r="C181" s="12"/>
      <c r="D181" s="4"/>
      <c r="E181" s="108">
        <f t="shared" si="58"/>
        <v>0</v>
      </c>
      <c r="F181" s="108">
        <f aca="true" t="shared" si="60" ref="F181:F190">F180+E181</f>
        <v>11242.034799799996</v>
      </c>
      <c r="G181" s="4"/>
      <c r="H181" s="1">
        <f aca="true" t="shared" si="61" ref="H181:H190">H180</f>
        <v>0.0147</v>
      </c>
      <c r="I181" s="4">
        <f>H181*F180/12</f>
        <v>13.771492629754995</v>
      </c>
      <c r="J181" s="4">
        <f>I181+J180</f>
        <v>3247.307846367455</v>
      </c>
      <c r="K181" s="4"/>
      <c r="L181" s="4">
        <f t="shared" si="59"/>
        <v>14489.342646167452</v>
      </c>
    </row>
    <row r="182" spans="1:12" ht="15">
      <c r="A182" t="s">
        <v>19</v>
      </c>
      <c r="B182" s="12"/>
      <c r="C182" s="12"/>
      <c r="D182" s="4"/>
      <c r="E182" s="108">
        <f t="shared" si="58"/>
        <v>0</v>
      </c>
      <c r="F182" s="108">
        <f t="shared" si="60"/>
        <v>11242.034799799996</v>
      </c>
      <c r="G182" s="4"/>
      <c r="H182" s="1">
        <f t="shared" si="61"/>
        <v>0.0147</v>
      </c>
      <c r="I182" s="4">
        <f>H182*F181/12</f>
        <v>13.771492629754995</v>
      </c>
      <c r="J182" s="4">
        <f>I182+J181</f>
        <v>3261.07933899721</v>
      </c>
      <c r="K182" s="4"/>
      <c r="L182" s="4">
        <f t="shared" si="59"/>
        <v>14503.114138797206</v>
      </c>
    </row>
    <row r="183" spans="1:12" ht="15">
      <c r="A183" t="s">
        <v>20</v>
      </c>
      <c r="B183" s="12"/>
      <c r="C183" s="12"/>
      <c r="D183" s="4"/>
      <c r="E183" s="108">
        <f t="shared" si="58"/>
        <v>0</v>
      </c>
      <c r="F183" s="108">
        <f t="shared" si="60"/>
        <v>11242.034799799996</v>
      </c>
      <c r="G183" s="4"/>
      <c r="H183" s="1">
        <f t="shared" si="61"/>
        <v>0.0147</v>
      </c>
      <c r="I183" s="4">
        <f aca="true" t="shared" si="62" ref="I183:I190">H183*F182/12</f>
        <v>13.771492629754995</v>
      </c>
      <c r="J183" s="4">
        <f aca="true" t="shared" si="63" ref="J183:J190">I183+J182</f>
        <v>3274.850831626965</v>
      </c>
      <c r="K183" s="4"/>
      <c r="L183" s="4">
        <f t="shared" si="59"/>
        <v>14516.885631426961</v>
      </c>
    </row>
    <row r="184" spans="1:12" ht="15">
      <c r="A184" t="s">
        <v>21</v>
      </c>
      <c r="B184" s="12"/>
      <c r="C184" s="12"/>
      <c r="D184" s="108"/>
      <c r="E184" s="108">
        <f t="shared" si="58"/>
        <v>0</v>
      </c>
      <c r="F184" s="108">
        <f t="shared" si="60"/>
        <v>11242.034799799996</v>
      </c>
      <c r="G184" s="4"/>
      <c r="H184" s="1">
        <f t="shared" si="61"/>
        <v>0.0147</v>
      </c>
      <c r="I184" s="4">
        <f t="shared" si="62"/>
        <v>13.771492629754995</v>
      </c>
      <c r="J184" s="4">
        <f t="shared" si="63"/>
        <v>3288.62232425672</v>
      </c>
      <c r="K184" s="4"/>
      <c r="L184" s="4">
        <f t="shared" si="59"/>
        <v>14530.657124056715</v>
      </c>
    </row>
    <row r="185" spans="1:12" ht="15">
      <c r="A185" t="s">
        <v>22</v>
      </c>
      <c r="B185" s="12"/>
      <c r="C185" s="12"/>
      <c r="D185" s="12"/>
      <c r="E185" s="108">
        <f t="shared" si="58"/>
        <v>0</v>
      </c>
      <c r="F185" s="108">
        <f t="shared" si="60"/>
        <v>11242.034799799996</v>
      </c>
      <c r="G185" s="4"/>
      <c r="H185" s="1">
        <f t="shared" si="61"/>
        <v>0.0147</v>
      </c>
      <c r="I185" s="4">
        <f t="shared" si="62"/>
        <v>13.771492629754995</v>
      </c>
      <c r="J185" s="4">
        <f t="shared" si="63"/>
        <v>3302.3938168864747</v>
      </c>
      <c r="K185" s="4"/>
      <c r="L185" s="4">
        <f t="shared" si="59"/>
        <v>14544.428616686471</v>
      </c>
    </row>
    <row r="186" spans="1:12" ht="15">
      <c r="A186" t="s">
        <v>23</v>
      </c>
      <c r="B186" s="12"/>
      <c r="C186" s="12"/>
      <c r="D186" s="4"/>
      <c r="E186" s="108">
        <f t="shared" si="58"/>
        <v>0</v>
      </c>
      <c r="F186" s="108">
        <f t="shared" si="60"/>
        <v>11242.034799799996</v>
      </c>
      <c r="G186" s="4"/>
      <c r="H186" s="1">
        <f t="shared" si="61"/>
        <v>0.0147</v>
      </c>
      <c r="I186" s="4">
        <f t="shared" si="62"/>
        <v>13.771492629754995</v>
      </c>
      <c r="J186" s="4">
        <f t="shared" si="63"/>
        <v>3316.1653095162296</v>
      </c>
      <c r="K186" s="4"/>
      <c r="L186" s="4">
        <f t="shared" si="59"/>
        <v>14558.200109316225</v>
      </c>
    </row>
    <row r="187" spans="1:12" ht="15">
      <c r="A187" t="s">
        <v>24</v>
      </c>
      <c r="B187" s="12"/>
      <c r="C187" s="12"/>
      <c r="D187" s="4"/>
      <c r="E187" s="108">
        <f t="shared" si="58"/>
        <v>0</v>
      </c>
      <c r="F187" s="108">
        <f t="shared" si="60"/>
        <v>11242.034799799996</v>
      </c>
      <c r="G187" s="4"/>
      <c r="H187" s="1">
        <f t="shared" si="61"/>
        <v>0.0147</v>
      </c>
      <c r="I187" s="4">
        <f t="shared" si="62"/>
        <v>13.771492629754995</v>
      </c>
      <c r="J187" s="4">
        <f t="shared" si="63"/>
        <v>3329.9368021459845</v>
      </c>
      <c r="K187" s="4"/>
      <c r="L187" s="4">
        <f t="shared" si="59"/>
        <v>14571.971601945981</v>
      </c>
    </row>
    <row r="188" spans="1:12" ht="15">
      <c r="A188" t="s">
        <v>12</v>
      </c>
      <c r="B188" s="12"/>
      <c r="C188" s="12"/>
      <c r="D188" s="4"/>
      <c r="E188" s="108">
        <f t="shared" si="58"/>
        <v>0</v>
      </c>
      <c r="F188" s="108">
        <f t="shared" si="60"/>
        <v>11242.034799799996</v>
      </c>
      <c r="G188" s="4"/>
      <c r="H188" s="1">
        <f t="shared" si="61"/>
        <v>0.0147</v>
      </c>
      <c r="I188" s="4">
        <f t="shared" si="62"/>
        <v>13.771492629754995</v>
      </c>
      <c r="J188" s="4">
        <f t="shared" si="63"/>
        <v>3343.7082947757394</v>
      </c>
      <c r="K188" s="4"/>
      <c r="L188" s="4">
        <f t="shared" si="59"/>
        <v>14585.743094575735</v>
      </c>
    </row>
    <row r="189" spans="1:12" ht="15">
      <c r="A189" t="s">
        <v>13</v>
      </c>
      <c r="B189" s="12"/>
      <c r="C189" s="12"/>
      <c r="D189" s="4"/>
      <c r="E189" s="108">
        <f t="shared" si="58"/>
        <v>0</v>
      </c>
      <c r="F189" s="108">
        <f t="shared" si="60"/>
        <v>11242.034799799996</v>
      </c>
      <c r="G189" s="4"/>
      <c r="H189" s="1">
        <f t="shared" si="61"/>
        <v>0.0147</v>
      </c>
      <c r="I189" s="4">
        <f t="shared" si="62"/>
        <v>13.771492629754995</v>
      </c>
      <c r="J189" s="4">
        <f t="shared" si="63"/>
        <v>3357.4797874054943</v>
      </c>
      <c r="K189" s="4"/>
      <c r="L189" s="4">
        <f t="shared" si="59"/>
        <v>14599.51458720549</v>
      </c>
    </row>
    <row r="190" spans="1:12" ht="15">
      <c r="A190" t="s">
        <v>14</v>
      </c>
      <c r="B190" s="13"/>
      <c r="C190" s="13"/>
      <c r="D190" s="14"/>
      <c r="E190" s="109">
        <f t="shared" si="58"/>
        <v>0</v>
      </c>
      <c r="F190" s="109">
        <f t="shared" si="60"/>
        <v>11242.034799799996</v>
      </c>
      <c r="G190" s="14"/>
      <c r="H190" s="15">
        <f t="shared" si="61"/>
        <v>0.0147</v>
      </c>
      <c r="I190" s="14">
        <f t="shared" si="62"/>
        <v>13.771492629754995</v>
      </c>
      <c r="J190" s="14">
        <f t="shared" si="63"/>
        <v>3371.2512800352492</v>
      </c>
      <c r="K190" s="14"/>
      <c r="L190" s="14">
        <f t="shared" si="59"/>
        <v>14613.286079835245</v>
      </c>
    </row>
    <row r="191" spans="1:12" ht="15">
      <c r="A191" s="16" t="s">
        <v>15</v>
      </c>
      <c r="B191" s="4">
        <f>SUM(B179:B190)</f>
        <v>0</v>
      </c>
      <c r="C191" s="4">
        <f>SUM(C179:C190)</f>
        <v>0</v>
      </c>
      <c r="D191" s="4">
        <f>SUM(D179:D190)</f>
        <v>0</v>
      </c>
      <c r="E191" s="4">
        <f>SUM(E179:E190)</f>
        <v>0</v>
      </c>
      <c r="F191" s="4"/>
      <c r="G191" s="4"/>
      <c r="I191" s="4">
        <f>SUM(I179:I190)</f>
        <v>165.25791155705988</v>
      </c>
      <c r="J191" s="4"/>
      <c r="K191" s="4"/>
      <c r="L191" s="4"/>
    </row>
    <row r="192" spans="2:12" ht="15">
      <c r="B192" s="4"/>
      <c r="C192" s="4"/>
      <c r="D192" s="4"/>
      <c r="E192" s="4"/>
      <c r="F192" s="4"/>
      <c r="G192" s="4"/>
      <c r="I192" s="4"/>
      <c r="J192" s="4"/>
      <c r="K192" s="4"/>
      <c r="L192" s="4"/>
    </row>
    <row r="193" spans="2:12" ht="15">
      <c r="B193" s="4"/>
      <c r="C193" s="4"/>
      <c r="D193" s="4"/>
      <c r="E193" s="4"/>
      <c r="F193" s="4"/>
      <c r="G193" s="4"/>
      <c r="I193" s="4"/>
      <c r="J193" s="4"/>
      <c r="K193" s="4"/>
      <c r="L193" s="4"/>
    </row>
    <row r="194" spans="1:12" ht="18.75">
      <c r="A194" s="2" t="s">
        <v>1</v>
      </c>
      <c r="B194" s="17">
        <v>2012</v>
      </c>
      <c r="C194" s="4"/>
      <c r="D194" s="4"/>
      <c r="E194" s="4"/>
      <c r="F194" s="4"/>
      <c r="G194" s="4"/>
      <c r="I194" s="4"/>
      <c r="J194" s="4"/>
      <c r="K194" s="4"/>
      <c r="L194" s="4"/>
    </row>
    <row r="195" spans="2:12" ht="15">
      <c r="B195" s="26"/>
      <c r="C195" s="26"/>
      <c r="D195" s="120" t="str">
        <f>$D$5</f>
        <v>SIMPILS True-Up Adjustments    (neg = CR)</v>
      </c>
      <c r="E195" s="121" t="s">
        <v>4</v>
      </c>
      <c r="F195" s="121"/>
      <c r="G195" s="26"/>
      <c r="H195" s="121" t="s">
        <v>5</v>
      </c>
      <c r="I195" s="121"/>
      <c r="J195" s="121"/>
      <c r="K195" s="26"/>
      <c r="L195" s="120" t="s">
        <v>6</v>
      </c>
    </row>
    <row r="196" spans="2:12" ht="30">
      <c r="B196" s="25" t="s">
        <v>7</v>
      </c>
      <c r="C196" s="25" t="s">
        <v>8</v>
      </c>
      <c r="D196" s="120"/>
      <c r="E196" s="26" t="s">
        <v>9</v>
      </c>
      <c r="F196" s="26" t="s">
        <v>10</v>
      </c>
      <c r="G196" s="26"/>
      <c r="H196" s="9" t="s">
        <v>11</v>
      </c>
      <c r="I196" s="26" t="s">
        <v>9</v>
      </c>
      <c r="J196" s="26" t="s">
        <v>10</v>
      </c>
      <c r="K196" s="26"/>
      <c r="L196" s="120"/>
    </row>
    <row r="197" spans="1:12" ht="15">
      <c r="A197" t="s">
        <v>16</v>
      </c>
      <c r="B197" s="12"/>
      <c r="C197" s="12"/>
      <c r="D197" s="4"/>
      <c r="E197" s="4">
        <f>B197-C197+D197</f>
        <v>0</v>
      </c>
      <c r="F197" s="4">
        <f>F190+E197</f>
        <v>11242.034799799996</v>
      </c>
      <c r="G197" s="4"/>
      <c r="H197" s="11">
        <v>0.0147</v>
      </c>
      <c r="I197" s="4">
        <f>H197*F190/12</f>
        <v>13.771492629754995</v>
      </c>
      <c r="J197" s="4">
        <f>J190+I197</f>
        <v>3385.022772665004</v>
      </c>
      <c r="K197" s="4"/>
      <c r="L197" s="4">
        <f>F197+J197</f>
        <v>14627.057572465</v>
      </c>
    </row>
    <row r="198" spans="1:12" ht="15">
      <c r="A198" t="s">
        <v>17</v>
      </c>
      <c r="B198" s="12"/>
      <c r="C198" s="12"/>
      <c r="D198" s="4"/>
      <c r="E198" s="4">
        <f>B198-C198+D198</f>
        <v>0</v>
      </c>
      <c r="F198" s="4">
        <f>F197+E198</f>
        <v>11242.034799799996</v>
      </c>
      <c r="G198" s="4"/>
      <c r="H198" s="1">
        <f>H197</f>
        <v>0.0147</v>
      </c>
      <c r="I198" s="4">
        <f>H198*F197/12</f>
        <v>13.771492629754995</v>
      </c>
      <c r="J198" s="4">
        <f>I198+J197</f>
        <v>3398.794265294759</v>
      </c>
      <c r="K198" s="4"/>
      <c r="L198" s="4">
        <f>F198+J198</f>
        <v>14640.829065094755</v>
      </c>
    </row>
    <row r="199" spans="1:12" ht="15">
      <c r="A199" t="s">
        <v>18</v>
      </c>
      <c r="B199" s="12"/>
      <c r="C199" s="12"/>
      <c r="D199" s="4"/>
      <c r="E199" s="4">
        <f>B199-C199+D199</f>
        <v>0</v>
      </c>
      <c r="F199" s="4">
        <f>F198+E199</f>
        <v>11242.034799799996</v>
      </c>
      <c r="G199" s="4"/>
      <c r="H199" s="1">
        <f>H198</f>
        <v>0.0147</v>
      </c>
      <c r="I199" s="4">
        <f>H199*F198/12</f>
        <v>13.771492629754995</v>
      </c>
      <c r="J199" s="4">
        <f>I199+J198</f>
        <v>3412.565757924514</v>
      </c>
      <c r="K199" s="4"/>
      <c r="L199" s="4">
        <f>F199+J199</f>
        <v>14654.60055772451</v>
      </c>
    </row>
    <row r="200" spans="1:12" ht="15">
      <c r="A200" t="s">
        <v>19</v>
      </c>
      <c r="B200" s="13"/>
      <c r="C200" s="13"/>
      <c r="D200" s="14"/>
      <c r="E200" s="14">
        <f>B200-C200+D200</f>
        <v>0</v>
      </c>
      <c r="F200" s="14">
        <f>F199+E200</f>
        <v>11242.034799799996</v>
      </c>
      <c r="G200" s="14"/>
      <c r="H200" s="15">
        <f>H199</f>
        <v>0.0147</v>
      </c>
      <c r="I200" s="14">
        <f>H200*F199/12</f>
        <v>13.771492629754995</v>
      </c>
      <c r="J200" s="14">
        <f>I200+J199</f>
        <v>3426.337250554269</v>
      </c>
      <c r="K200" s="14"/>
      <c r="L200" s="14">
        <f>F200+J200</f>
        <v>14668.372050354265</v>
      </c>
    </row>
    <row r="201" spans="1:12" ht="15">
      <c r="A201" s="16"/>
      <c r="B201" s="4"/>
      <c r="C201" s="4"/>
      <c r="D201" s="4"/>
      <c r="E201" s="4"/>
      <c r="F201" s="4"/>
      <c r="G201" s="4"/>
      <c r="I201" s="4">
        <f>SUM(I197:I200)</f>
        <v>55.08597051901998</v>
      </c>
      <c r="J201" s="4"/>
      <c r="K201" s="4"/>
      <c r="L201" s="4"/>
    </row>
    <row r="202" spans="2:12" ht="15">
      <c r="B202" s="4"/>
      <c r="C202" s="4"/>
      <c r="D202" s="4"/>
      <c r="E202" s="4"/>
      <c r="F202" s="4"/>
      <c r="G202" s="4"/>
      <c r="I202" s="4"/>
      <c r="J202" s="4"/>
      <c r="K202" s="4"/>
      <c r="L202" s="4"/>
    </row>
    <row r="203" spans="1:12" ht="15">
      <c r="A203" t="s">
        <v>27</v>
      </c>
      <c r="B203" s="4">
        <f>B10+B28+B46+B64+B82+B100</f>
        <v>90259</v>
      </c>
      <c r="C203" s="4">
        <f>C10+C28+C46+C64+C82+C100</f>
        <v>76305.96520020002</v>
      </c>
      <c r="D203" s="4">
        <f>D10+D28+D46+D64+D82+D100</f>
        <v>-2711</v>
      </c>
      <c r="E203" s="4"/>
      <c r="F203" s="4"/>
      <c r="G203" s="4"/>
      <c r="I203" s="4"/>
      <c r="J203" s="4"/>
      <c r="K203" s="4"/>
      <c r="L203" s="4"/>
    </row>
    <row r="204" spans="2:12" ht="15">
      <c r="B204" s="4"/>
      <c r="C204" s="4"/>
      <c r="D204" s="4"/>
      <c r="E204" s="4"/>
      <c r="F204" s="4"/>
      <c r="G204" s="4"/>
      <c r="I204" s="4"/>
      <c r="J204" s="4"/>
      <c r="K204" s="4"/>
      <c r="L204" s="4"/>
    </row>
    <row r="205" spans="2:12" ht="15">
      <c r="B205" s="4"/>
      <c r="C205" s="4"/>
      <c r="D205" s="4"/>
      <c r="E205" s="4"/>
      <c r="F205" s="4"/>
      <c r="G205" s="4"/>
      <c r="I205" s="4"/>
      <c r="J205" s="4"/>
      <c r="K205" s="4"/>
      <c r="L205" s="4"/>
    </row>
    <row r="206" spans="1:12" ht="15">
      <c r="A206" t="s">
        <v>78</v>
      </c>
      <c r="B206" s="4"/>
      <c r="C206" s="4"/>
      <c r="D206" s="4"/>
      <c r="E206" s="4"/>
      <c r="F206" s="4"/>
      <c r="G206" s="4"/>
      <c r="I206" s="4"/>
      <c r="J206" s="4"/>
      <c r="K206" s="4"/>
      <c r="L206" s="4"/>
    </row>
    <row r="207" spans="1:12" ht="15">
      <c r="A207">
        <v>2001</v>
      </c>
      <c r="B207" s="4">
        <f>'WNESL Board Approved Proxy'!H36</f>
        <v>10335</v>
      </c>
      <c r="C207" s="4"/>
      <c r="D207" s="4"/>
      <c r="E207" s="4"/>
      <c r="F207" s="4"/>
      <c r="G207" s="4"/>
      <c r="I207" s="4"/>
      <c r="J207" s="4"/>
      <c r="K207" s="4"/>
      <c r="L207" s="4"/>
    </row>
    <row r="208" spans="1:12" ht="15">
      <c r="A208">
        <v>2002</v>
      </c>
      <c r="B208" s="4">
        <f>'WNESL Board Approved Proxy'!I36</f>
        <v>16207</v>
      </c>
      <c r="C208" s="4"/>
      <c r="D208" s="4"/>
      <c r="E208" s="4"/>
      <c r="F208" s="4"/>
      <c r="G208" s="4"/>
      <c r="I208" s="4"/>
      <c r="J208" s="4"/>
      <c r="K208" s="4"/>
      <c r="L208" s="4"/>
    </row>
    <row r="209" spans="1:12" ht="15">
      <c r="A209">
        <v>2003</v>
      </c>
      <c r="B209" s="4">
        <f>'WNESL Board Approved Proxy'!J36</f>
        <v>26542</v>
      </c>
      <c r="C209" s="4"/>
      <c r="D209" s="57" t="s">
        <v>79</v>
      </c>
      <c r="E209" s="4"/>
      <c r="F209" s="4"/>
      <c r="G209" s="4"/>
      <c r="I209" s="4"/>
      <c r="J209" s="4"/>
      <c r="K209" s="4"/>
      <c r="L209" s="4"/>
    </row>
    <row r="210" spans="1:12" ht="15">
      <c r="A210">
        <v>2004</v>
      </c>
      <c r="B210" s="4">
        <f>'WNESL Board Approved Proxy'!K36</f>
        <v>18790.75</v>
      </c>
      <c r="C210" s="4"/>
      <c r="D210" s="4"/>
      <c r="E210" s="4"/>
      <c r="F210" s="4"/>
      <c r="G210" s="4"/>
      <c r="I210" s="4"/>
      <c r="J210" s="4"/>
      <c r="K210" s="4"/>
      <c r="L210" s="4"/>
    </row>
    <row r="211" spans="1:12" ht="15">
      <c r="A211">
        <v>2005</v>
      </c>
      <c r="B211" s="4">
        <f>'WNESL Board Approved Proxy'!L36</f>
        <v>13974.25</v>
      </c>
      <c r="C211" s="4"/>
      <c r="D211" s="4"/>
      <c r="E211" s="4"/>
      <c r="F211" s="4"/>
      <c r="G211" s="4"/>
      <c r="I211" s="4"/>
      <c r="J211" s="4"/>
      <c r="K211" s="4"/>
      <c r="L211" s="4"/>
    </row>
    <row r="212" spans="1:12" ht="15">
      <c r="A212">
        <v>2006</v>
      </c>
      <c r="B212" s="4">
        <f>'WNESL Board Approved Proxy'!M36</f>
        <v>4410</v>
      </c>
      <c r="C212" s="4"/>
      <c r="D212" s="4"/>
      <c r="E212" s="4"/>
      <c r="F212" s="4"/>
      <c r="G212" s="4"/>
      <c r="I212" s="4"/>
      <c r="J212" s="4"/>
      <c r="K212" s="4"/>
      <c r="L212" s="4"/>
    </row>
    <row r="213" spans="2:12" ht="15">
      <c r="B213" s="58">
        <f>SUM(B207:B212)</f>
        <v>90259</v>
      </c>
      <c r="C213" s="4"/>
      <c r="D213" s="4"/>
      <c r="E213" s="4"/>
      <c r="F213" s="4"/>
      <c r="G213" s="4"/>
      <c r="I213" s="4"/>
      <c r="J213" s="4"/>
      <c r="K213" s="4"/>
      <c r="L213" s="4"/>
    </row>
    <row r="214" spans="2:12" ht="15">
      <c r="B214" s="4"/>
      <c r="C214" s="4"/>
      <c r="D214" s="4"/>
      <c r="E214" s="4"/>
      <c r="F214" s="4"/>
      <c r="G214" s="4"/>
      <c r="I214" s="4"/>
      <c r="J214" s="4"/>
      <c r="K214" s="4"/>
      <c r="L214" s="4"/>
    </row>
    <row r="215" spans="2:12" ht="15">
      <c r="B215" s="4"/>
      <c r="C215" s="4"/>
      <c r="D215" s="4"/>
      <c r="E215" s="4"/>
      <c r="F215" s="4"/>
      <c r="G215" s="4"/>
      <c r="I215" s="4"/>
      <c r="J215" s="4"/>
      <c r="K215" s="4"/>
      <c r="L215" s="4"/>
    </row>
    <row r="216" spans="2:12" ht="15">
      <c r="B216" s="4"/>
      <c r="C216" s="4"/>
      <c r="D216" s="4"/>
      <c r="E216" s="4"/>
      <c r="F216" s="4"/>
      <c r="G216" s="4"/>
      <c r="I216" s="4"/>
      <c r="J216" s="4"/>
      <c r="K216" s="4"/>
      <c r="L216" s="4"/>
    </row>
    <row r="217" spans="2:12" ht="15">
      <c r="B217" s="4"/>
      <c r="C217" s="4"/>
      <c r="D217" s="4"/>
      <c r="E217" s="4"/>
      <c r="F217" s="4"/>
      <c r="G217" s="4"/>
      <c r="I217" s="4"/>
      <c r="J217" s="4"/>
      <c r="K217" s="4"/>
      <c r="L217" s="4"/>
    </row>
    <row r="218" spans="2:12" ht="15">
      <c r="B218" s="4"/>
      <c r="C218" s="4"/>
      <c r="D218" s="4"/>
      <c r="E218" s="4"/>
      <c r="F218" s="4"/>
      <c r="G218" s="4"/>
      <c r="I218" s="4"/>
      <c r="J218" s="4"/>
      <c r="K218" s="4"/>
      <c r="L218" s="4"/>
    </row>
    <row r="219" spans="2:12" ht="15">
      <c r="B219" s="4"/>
      <c r="C219" s="4"/>
      <c r="D219" s="4"/>
      <c r="E219" s="4"/>
      <c r="F219" s="4"/>
      <c r="G219" s="4"/>
      <c r="I219" s="4"/>
      <c r="J219" s="4"/>
      <c r="K219" s="4"/>
      <c r="L219" s="4"/>
    </row>
    <row r="220" spans="2:12" ht="15">
      <c r="B220" s="4"/>
      <c r="C220" s="4"/>
      <c r="D220" s="4"/>
      <c r="E220" s="4"/>
      <c r="F220" s="4"/>
      <c r="G220" s="4"/>
      <c r="I220" s="4"/>
      <c r="J220" s="4"/>
      <c r="K220" s="4"/>
      <c r="L220" s="4"/>
    </row>
    <row r="221" spans="2:12" ht="15">
      <c r="B221" s="4"/>
      <c r="C221" s="4"/>
      <c r="D221" s="4"/>
      <c r="E221" s="4"/>
      <c r="F221" s="4"/>
      <c r="G221" s="4"/>
      <c r="I221" s="4"/>
      <c r="J221" s="4"/>
      <c r="K221" s="4"/>
      <c r="L221" s="4"/>
    </row>
    <row r="222" spans="2:12" ht="15">
      <c r="B222" s="4"/>
      <c r="C222" s="4"/>
      <c r="D222" s="4"/>
      <c r="E222" s="4"/>
      <c r="F222" s="4"/>
      <c r="G222" s="4"/>
      <c r="I222" s="4"/>
      <c r="J222" s="4"/>
      <c r="K222" s="4"/>
      <c r="L222" s="4"/>
    </row>
    <row r="223" spans="2:12" ht="15">
      <c r="B223" s="4"/>
      <c r="C223" s="4"/>
      <c r="D223" s="4"/>
      <c r="E223" s="4"/>
      <c r="F223" s="4"/>
      <c r="G223" s="4"/>
      <c r="I223" s="4"/>
      <c r="J223" s="4"/>
      <c r="K223" s="4"/>
      <c r="L223" s="4"/>
    </row>
    <row r="224" spans="2:12" ht="15">
      <c r="B224" s="4"/>
      <c r="C224" s="4"/>
      <c r="D224" s="4"/>
      <c r="E224" s="4"/>
      <c r="F224" s="4"/>
      <c r="G224" s="4"/>
      <c r="I224" s="4"/>
      <c r="J224" s="4"/>
      <c r="K224" s="4"/>
      <c r="L224" s="4"/>
    </row>
    <row r="225" spans="2:12" ht="15">
      <c r="B225" s="4"/>
      <c r="C225" s="4"/>
      <c r="D225" s="4"/>
      <c r="E225" s="4"/>
      <c r="F225" s="4"/>
      <c r="G225" s="4"/>
      <c r="I225" s="4"/>
      <c r="J225" s="4"/>
      <c r="K225" s="4"/>
      <c r="L225" s="4"/>
    </row>
    <row r="226" spans="2:12" ht="15">
      <c r="B226" s="4"/>
      <c r="C226" s="4"/>
      <c r="D226" s="4"/>
      <c r="E226" s="4"/>
      <c r="F226" s="4"/>
      <c r="G226" s="4"/>
      <c r="I226" s="4"/>
      <c r="J226" s="4"/>
      <c r="K226" s="4"/>
      <c r="L226" s="4"/>
    </row>
    <row r="227" spans="2:12" ht="15">
      <c r="B227" s="4"/>
      <c r="C227" s="4"/>
      <c r="D227" s="4"/>
      <c r="E227" s="4"/>
      <c r="F227" s="4"/>
      <c r="G227" s="4"/>
      <c r="I227" s="4"/>
      <c r="J227" s="4"/>
      <c r="K227" s="4"/>
      <c r="L227" s="4"/>
    </row>
    <row r="228" spans="2:12" ht="15">
      <c r="B228" s="4"/>
      <c r="C228" s="4"/>
      <c r="D228" s="4"/>
      <c r="E228" s="4"/>
      <c r="F228" s="4"/>
      <c r="G228" s="4"/>
      <c r="I228" s="4"/>
      <c r="J228" s="4"/>
      <c r="K228" s="4"/>
      <c r="L228" s="4"/>
    </row>
    <row r="229" spans="2:12" ht="15">
      <c r="B229" s="4"/>
      <c r="C229" s="4"/>
      <c r="D229" s="4"/>
      <c r="E229" s="4"/>
      <c r="F229" s="4"/>
      <c r="G229" s="4"/>
      <c r="I229" s="4"/>
      <c r="J229" s="4"/>
      <c r="K229" s="4"/>
      <c r="L229" s="4"/>
    </row>
    <row r="230" spans="2:12" ht="15">
      <c r="B230" s="4"/>
      <c r="C230" s="4"/>
      <c r="D230" s="4"/>
      <c r="E230" s="4"/>
      <c r="F230" s="4"/>
      <c r="G230" s="4"/>
      <c r="I230" s="4"/>
      <c r="J230" s="4"/>
      <c r="K230" s="4"/>
      <c r="L230" s="4"/>
    </row>
    <row r="231" spans="2:12" ht="15">
      <c r="B231" s="4"/>
      <c r="C231" s="4"/>
      <c r="D231" s="4"/>
      <c r="E231" s="4"/>
      <c r="F231" s="4"/>
      <c r="G231" s="4"/>
      <c r="I231" s="4"/>
      <c r="J231" s="4"/>
      <c r="K231" s="4"/>
      <c r="L231" s="4"/>
    </row>
    <row r="232" spans="2:12" ht="15">
      <c r="B232" s="4"/>
      <c r="C232" s="4"/>
      <c r="D232" s="4"/>
      <c r="E232" s="4"/>
      <c r="F232" s="4"/>
      <c r="G232" s="4"/>
      <c r="I232" s="4"/>
      <c r="J232" s="4"/>
      <c r="K232" s="4"/>
      <c r="L232" s="4"/>
    </row>
    <row r="233" spans="2:12" ht="15">
      <c r="B233" s="4"/>
      <c r="C233" s="4"/>
      <c r="D233" s="4"/>
      <c r="E233" s="4"/>
      <c r="F233" s="4"/>
      <c r="G233" s="4"/>
      <c r="I233" s="4"/>
      <c r="J233" s="4"/>
      <c r="K233" s="4"/>
      <c r="L233" s="4"/>
    </row>
    <row r="234" spans="2:12" ht="15">
      <c r="B234" s="4"/>
      <c r="C234" s="4"/>
      <c r="D234" s="4"/>
      <c r="E234" s="4"/>
      <c r="F234" s="4"/>
      <c r="G234" s="4"/>
      <c r="I234" s="4"/>
      <c r="J234" s="4"/>
      <c r="K234" s="4"/>
      <c r="L234" s="4"/>
    </row>
    <row r="235" spans="2:12" ht="15">
      <c r="B235" s="4"/>
      <c r="C235" s="4"/>
      <c r="D235" s="4"/>
      <c r="E235" s="4"/>
      <c r="F235" s="4"/>
      <c r="G235" s="4"/>
      <c r="I235" s="4"/>
      <c r="J235" s="4"/>
      <c r="K235" s="4"/>
      <c r="L235" s="4"/>
    </row>
    <row r="236" spans="2:12" ht="15">
      <c r="B236" s="4"/>
      <c r="C236" s="4"/>
      <c r="D236" s="4"/>
      <c r="E236" s="4"/>
      <c r="F236" s="4"/>
      <c r="G236" s="4"/>
      <c r="I236" s="4"/>
      <c r="J236" s="4"/>
      <c r="K236" s="4"/>
      <c r="L236" s="4"/>
    </row>
    <row r="237" spans="2:12" ht="15">
      <c r="B237" s="4"/>
      <c r="C237" s="4"/>
      <c r="D237" s="4"/>
      <c r="E237" s="4"/>
      <c r="F237" s="4"/>
      <c r="G237" s="4"/>
      <c r="I237" s="4"/>
      <c r="J237" s="4"/>
      <c r="K237" s="4"/>
      <c r="L237" s="4"/>
    </row>
    <row r="238" spans="2:12" ht="15">
      <c r="B238" s="4"/>
      <c r="C238" s="4"/>
      <c r="D238" s="4"/>
      <c r="E238" s="4"/>
      <c r="F238" s="4"/>
      <c r="G238" s="4"/>
      <c r="I238" s="4"/>
      <c r="J238" s="4"/>
      <c r="K238" s="4"/>
      <c r="L238" s="4"/>
    </row>
    <row r="239" spans="2:12" ht="15">
      <c r="B239" s="4"/>
      <c r="C239" s="4"/>
      <c r="D239" s="4"/>
      <c r="E239" s="4"/>
      <c r="F239" s="4"/>
      <c r="G239" s="4"/>
      <c r="I239" s="4"/>
      <c r="J239" s="4"/>
      <c r="K239" s="4"/>
      <c r="L239" s="4"/>
    </row>
    <row r="240" spans="2:12" ht="15">
      <c r="B240" s="4"/>
      <c r="C240" s="4"/>
      <c r="D240" s="4"/>
      <c r="E240" s="4"/>
      <c r="F240" s="4"/>
      <c r="G240" s="4"/>
      <c r="I240" s="4"/>
      <c r="J240" s="4"/>
      <c r="K240" s="4"/>
      <c r="L240" s="4"/>
    </row>
    <row r="241" spans="2:12" ht="15">
      <c r="B241" s="4"/>
      <c r="C241" s="4"/>
      <c r="D241" s="4"/>
      <c r="E241" s="4"/>
      <c r="F241" s="4"/>
      <c r="G241" s="4"/>
      <c r="I241" s="4"/>
      <c r="J241" s="4"/>
      <c r="K241" s="4"/>
      <c r="L241" s="4"/>
    </row>
    <row r="242" spans="2:12" ht="15">
      <c r="B242" s="4"/>
      <c r="C242" s="4"/>
      <c r="D242" s="4"/>
      <c r="E242" s="4"/>
      <c r="F242" s="4"/>
      <c r="G242" s="4"/>
      <c r="I242" s="4"/>
      <c r="J242" s="4"/>
      <c r="K242" s="4"/>
      <c r="L242" s="4"/>
    </row>
    <row r="243" spans="2:12" ht="15">
      <c r="B243" s="4"/>
      <c r="C243" s="4"/>
      <c r="D243" s="4"/>
      <c r="E243" s="4"/>
      <c r="F243" s="4"/>
      <c r="G243" s="4"/>
      <c r="I243" s="4"/>
      <c r="J243" s="4"/>
      <c r="K243" s="4"/>
      <c r="L243" s="4"/>
    </row>
    <row r="244" spans="2:12" ht="15">
      <c r="B244" s="4"/>
      <c r="C244" s="4"/>
      <c r="D244" s="4"/>
      <c r="E244" s="4"/>
      <c r="F244" s="4"/>
      <c r="G244" s="4"/>
      <c r="I244" s="4"/>
      <c r="J244" s="4"/>
      <c r="K244" s="4"/>
      <c r="L244" s="4"/>
    </row>
    <row r="245" spans="2:12" ht="15">
      <c r="B245" s="4"/>
      <c r="C245" s="4"/>
      <c r="D245" s="4"/>
      <c r="E245" s="4"/>
      <c r="F245" s="4"/>
      <c r="G245" s="4"/>
      <c r="I245" s="4"/>
      <c r="J245" s="4"/>
      <c r="K245" s="4"/>
      <c r="L245" s="4"/>
    </row>
    <row r="246" spans="2:12" ht="15">
      <c r="B246" s="4"/>
      <c r="C246" s="4"/>
      <c r="D246" s="4"/>
      <c r="E246" s="4"/>
      <c r="F246" s="4"/>
      <c r="G246" s="4"/>
      <c r="I246" s="4"/>
      <c r="J246" s="4"/>
      <c r="K246" s="4"/>
      <c r="L246" s="4"/>
    </row>
    <row r="247" spans="2:12" ht="15">
      <c r="B247" s="4"/>
      <c r="C247" s="4"/>
      <c r="D247" s="4"/>
      <c r="E247" s="4"/>
      <c r="F247" s="4"/>
      <c r="G247" s="4"/>
      <c r="I247" s="4"/>
      <c r="J247" s="4"/>
      <c r="K247" s="4"/>
      <c r="L247" s="4"/>
    </row>
    <row r="248" spans="2:12" ht="15">
      <c r="B248" s="4"/>
      <c r="C248" s="4"/>
      <c r="D248" s="4"/>
      <c r="E248" s="4"/>
      <c r="F248" s="4"/>
      <c r="G248" s="4"/>
      <c r="I248" s="4"/>
      <c r="J248" s="4"/>
      <c r="K248" s="4"/>
      <c r="L248" s="4"/>
    </row>
    <row r="249" spans="2:12" ht="15">
      <c r="B249" s="4"/>
      <c r="C249" s="4"/>
      <c r="D249" s="4"/>
      <c r="E249" s="4"/>
      <c r="F249" s="4"/>
      <c r="G249" s="4"/>
      <c r="I249" s="4"/>
      <c r="J249" s="4"/>
      <c r="K249" s="4"/>
      <c r="L249" s="4"/>
    </row>
    <row r="250" spans="2:12" ht="15">
      <c r="B250" s="4"/>
      <c r="C250" s="4"/>
      <c r="D250" s="4"/>
      <c r="E250" s="4"/>
      <c r="F250" s="4"/>
      <c r="G250" s="4"/>
      <c r="I250" s="4"/>
      <c r="J250" s="4"/>
      <c r="K250" s="4"/>
      <c r="L250" s="4"/>
    </row>
    <row r="251" spans="2:12" ht="15">
      <c r="B251" s="4"/>
      <c r="C251" s="4"/>
      <c r="D251" s="4"/>
      <c r="E251" s="4"/>
      <c r="F251" s="4"/>
      <c r="G251" s="4"/>
      <c r="I251" s="4"/>
      <c r="J251" s="4"/>
      <c r="K251" s="4"/>
      <c r="L251" s="4"/>
    </row>
    <row r="252" spans="2:12" ht="15">
      <c r="B252" s="4"/>
      <c r="C252" s="4"/>
      <c r="D252" s="4"/>
      <c r="E252" s="4"/>
      <c r="F252" s="4"/>
      <c r="G252" s="4"/>
      <c r="I252" s="4"/>
      <c r="J252" s="4"/>
      <c r="K252" s="4"/>
      <c r="L252" s="4"/>
    </row>
    <row r="253" spans="2:12" ht="15">
      <c r="B253" s="4"/>
      <c r="C253" s="4"/>
      <c r="D253" s="4"/>
      <c r="E253" s="4"/>
      <c r="F253" s="4"/>
      <c r="G253" s="4"/>
      <c r="I253" s="4"/>
      <c r="J253" s="4"/>
      <c r="K253" s="4"/>
      <c r="L253" s="4"/>
    </row>
    <row r="254" spans="2:12" ht="15">
      <c r="B254" s="4"/>
      <c r="C254" s="4"/>
      <c r="D254" s="4"/>
      <c r="E254" s="4"/>
      <c r="F254" s="4"/>
      <c r="G254" s="4"/>
      <c r="I254" s="4"/>
      <c r="J254" s="4"/>
      <c r="K254" s="4"/>
      <c r="L254" s="4"/>
    </row>
    <row r="255" spans="2:12" ht="15">
      <c r="B255" s="4"/>
      <c r="C255" s="4"/>
      <c r="D255" s="4"/>
      <c r="E255" s="4"/>
      <c r="F255" s="4"/>
      <c r="G255" s="4"/>
      <c r="I255" s="4"/>
      <c r="J255" s="4"/>
      <c r="K255" s="4"/>
      <c r="L255" s="4"/>
    </row>
    <row r="256" spans="2:12" ht="15">
      <c r="B256" s="4"/>
      <c r="C256" s="4"/>
      <c r="D256" s="4"/>
      <c r="E256" s="4"/>
      <c r="F256" s="4"/>
      <c r="G256" s="4"/>
      <c r="I256" s="4"/>
      <c r="J256" s="4"/>
      <c r="K256" s="4"/>
      <c r="L256" s="4"/>
    </row>
  </sheetData>
  <sheetProtection/>
  <mergeCells count="50">
    <mergeCell ref="A1:L1"/>
    <mergeCell ref="A2:L2"/>
    <mergeCell ref="D5:D6"/>
    <mergeCell ref="E5:F5"/>
    <mergeCell ref="H5:J5"/>
    <mergeCell ref="L5:L6"/>
    <mergeCell ref="D14:D15"/>
    <mergeCell ref="E14:F14"/>
    <mergeCell ref="H14:J14"/>
    <mergeCell ref="L14:L15"/>
    <mergeCell ref="D32:D33"/>
    <mergeCell ref="E32:F32"/>
    <mergeCell ref="H32:J32"/>
    <mergeCell ref="L32:L33"/>
    <mergeCell ref="D50:D51"/>
    <mergeCell ref="E50:F50"/>
    <mergeCell ref="H50:J50"/>
    <mergeCell ref="L50:L51"/>
    <mergeCell ref="D68:D69"/>
    <mergeCell ref="E68:F68"/>
    <mergeCell ref="H68:J68"/>
    <mergeCell ref="L68:L69"/>
    <mergeCell ref="D86:D87"/>
    <mergeCell ref="E86:F86"/>
    <mergeCell ref="H86:J86"/>
    <mergeCell ref="L86:L87"/>
    <mergeCell ref="D105:D106"/>
    <mergeCell ref="E105:F105"/>
    <mergeCell ref="H105:J105"/>
    <mergeCell ref="L105:L106"/>
    <mergeCell ref="H177:J177"/>
    <mergeCell ref="L177:L178"/>
    <mergeCell ref="D123:D124"/>
    <mergeCell ref="E123:F123"/>
    <mergeCell ref="H123:J123"/>
    <mergeCell ref="L123:L124"/>
    <mergeCell ref="D141:D142"/>
    <mergeCell ref="E141:F141"/>
    <mergeCell ref="H141:J141"/>
    <mergeCell ref="L141:L142"/>
    <mergeCell ref="D195:D196"/>
    <mergeCell ref="E195:F195"/>
    <mergeCell ref="H195:J195"/>
    <mergeCell ref="L195:L196"/>
    <mergeCell ref="D159:D160"/>
    <mergeCell ref="E159:F159"/>
    <mergeCell ref="H159:J159"/>
    <mergeCell ref="L159:L160"/>
    <mergeCell ref="D177:D178"/>
    <mergeCell ref="E177:F177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landscape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8.00390625" style="28" customWidth="1"/>
    <col min="2" max="2" width="3.57421875" style="28" bestFit="1" customWidth="1"/>
    <col min="3" max="3" width="10.7109375" style="28" bestFit="1" customWidth="1"/>
    <col min="4" max="4" width="2.421875" style="28" customWidth="1"/>
    <col min="5" max="5" width="10.8515625" style="28" customWidth="1"/>
    <col min="6" max="6" width="2.57421875" style="28" customWidth="1"/>
    <col min="7" max="7" width="11.7109375" style="28" customWidth="1"/>
    <col min="8" max="8" width="2.00390625" style="28" customWidth="1"/>
    <col min="9" max="9" width="10.421875" style="28" customWidth="1"/>
    <col min="10" max="10" width="2.57421875" style="28" customWidth="1"/>
    <col min="11" max="11" width="10.7109375" style="28" bestFit="1" customWidth="1"/>
    <col min="12" max="12" width="2.28125" style="28" customWidth="1"/>
    <col min="13" max="13" width="10.57421875" style="28" customWidth="1"/>
    <col min="14" max="14" width="2.421875" style="28" customWidth="1"/>
    <col min="15" max="15" width="13.140625" style="28" customWidth="1"/>
    <col min="16" max="16" width="3.57421875" style="28" customWidth="1"/>
    <col min="17" max="17" width="2.00390625" style="28" customWidth="1"/>
    <col min="18" max="18" width="2.57421875" style="28" customWidth="1"/>
    <col min="19" max="16384" width="9.140625" style="28" customWidth="1"/>
  </cols>
  <sheetData>
    <row r="1" ht="15">
      <c r="A1" s="27" t="s">
        <v>135</v>
      </c>
    </row>
    <row r="2" spans="1:5" ht="15">
      <c r="A2" s="29" t="s">
        <v>80</v>
      </c>
      <c r="B2" s="29"/>
      <c r="E2" s="59"/>
    </row>
    <row r="3" spans="1:15" ht="15">
      <c r="A3" s="29" t="s">
        <v>134</v>
      </c>
      <c r="O3" s="30"/>
    </row>
    <row r="4" spans="1:15" ht="15">
      <c r="A4" s="29" t="s">
        <v>138</v>
      </c>
      <c r="E4" s="31" t="s">
        <v>28</v>
      </c>
      <c r="F4" s="32"/>
      <c r="G4" s="32"/>
      <c r="H4" s="32"/>
      <c r="I4" s="32"/>
      <c r="O4" s="30"/>
    </row>
    <row r="5" spans="4:7" ht="15">
      <c r="D5" s="33"/>
      <c r="E5" s="33"/>
      <c r="F5" s="33"/>
      <c r="G5" s="33"/>
    </row>
    <row r="6" spans="1:15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ht="15.75" thickTop="1"/>
    <row r="8" spans="1:13" ht="15">
      <c r="A8" s="29" t="s">
        <v>29</v>
      </c>
      <c r="C8" s="35">
        <v>37165</v>
      </c>
      <c r="E8" s="35">
        <v>37257</v>
      </c>
      <c r="G8" s="35">
        <v>37622</v>
      </c>
      <c r="I8" s="35">
        <v>37987</v>
      </c>
      <c r="K8" s="35">
        <v>38353</v>
      </c>
      <c r="M8" s="35">
        <v>38718</v>
      </c>
    </row>
    <row r="9" spans="1:15" ht="15">
      <c r="A9" s="29" t="s">
        <v>30</v>
      </c>
      <c r="C9" s="36">
        <v>37256</v>
      </c>
      <c r="E9" s="36">
        <v>37621</v>
      </c>
      <c r="G9" s="36">
        <v>37986</v>
      </c>
      <c r="I9" s="36">
        <v>38352</v>
      </c>
      <c r="K9" s="36">
        <v>38717</v>
      </c>
      <c r="M9" s="36">
        <v>38837</v>
      </c>
      <c r="O9" s="37" t="s">
        <v>15</v>
      </c>
    </row>
    <row r="10" spans="1:8" ht="15">
      <c r="A10" s="29"/>
      <c r="F10" s="33"/>
      <c r="H10" s="33"/>
    </row>
    <row r="11" spans="1:15" ht="15">
      <c r="A11" s="60" t="s">
        <v>31</v>
      </c>
      <c r="B11" s="61" t="s">
        <v>32</v>
      </c>
      <c r="C11" s="62">
        <v>0</v>
      </c>
      <c r="D11" s="63"/>
      <c r="E11" s="64">
        <f>C23</f>
        <v>10397.440625</v>
      </c>
      <c r="F11" s="65"/>
      <c r="G11" s="64">
        <f>E23</f>
        <v>10345.539003442027</v>
      </c>
      <c r="H11" s="65"/>
      <c r="I11" s="64">
        <f>G23</f>
        <v>-5274.75036729677</v>
      </c>
      <c r="J11" s="63"/>
      <c r="K11" s="64">
        <f>I23</f>
        <v>-7305.263408678791</v>
      </c>
      <c r="L11" s="63"/>
      <c r="M11" s="64">
        <f>K23</f>
        <v>-14430.425543601163</v>
      </c>
      <c r="N11" s="63"/>
      <c r="O11" s="64">
        <f>C11</f>
        <v>0</v>
      </c>
    </row>
    <row r="12" spans="1:17" ht="25.5">
      <c r="A12" s="60" t="s">
        <v>33</v>
      </c>
      <c r="B12" s="66" t="s">
        <v>34</v>
      </c>
      <c r="C12" s="67">
        <f>'WNESL Continuity'!B10</f>
        <v>10335</v>
      </c>
      <c r="D12" s="68"/>
      <c r="E12" s="67">
        <f>'WNESL Continuity'!B28</f>
        <v>16207.000000000002</v>
      </c>
      <c r="F12" s="69"/>
      <c r="G12" s="70">
        <f>'WNESL Continuity'!B46</f>
        <v>26541.999999999996</v>
      </c>
      <c r="H12" s="69"/>
      <c r="I12" s="70">
        <f>'WNESL Continuity'!B64</f>
        <v>18790.75</v>
      </c>
      <c r="J12" s="68"/>
      <c r="K12" s="70">
        <f>'WNESL Continuity'!B82</f>
        <v>13974.25</v>
      </c>
      <c r="L12" s="68"/>
      <c r="M12" s="70">
        <f>'WNESL Continuity'!B100</f>
        <v>4410</v>
      </c>
      <c r="N12" s="68"/>
      <c r="O12" s="97">
        <f aca="true" t="shared" si="0" ref="O12:O21">SUM(C12:N12)</f>
        <v>90259</v>
      </c>
      <c r="Q12" s="71"/>
    </row>
    <row r="13" spans="1:15" ht="15">
      <c r="A13" s="60"/>
      <c r="B13" s="61" t="s">
        <v>81</v>
      </c>
      <c r="C13" s="67"/>
      <c r="D13" s="69"/>
      <c r="E13" s="67"/>
      <c r="F13" s="69"/>
      <c r="G13" s="67"/>
      <c r="H13" s="69"/>
      <c r="I13" s="67"/>
      <c r="J13" s="68"/>
      <c r="K13" s="67">
        <v>0</v>
      </c>
      <c r="L13" s="68"/>
      <c r="M13" s="67"/>
      <c r="N13" s="68"/>
      <c r="O13" s="64">
        <f t="shared" si="0"/>
        <v>0</v>
      </c>
    </row>
    <row r="14" spans="1:15" ht="15">
      <c r="A14" s="60" t="s">
        <v>82</v>
      </c>
      <c r="B14" s="66" t="s">
        <v>34</v>
      </c>
      <c r="C14" s="67"/>
      <c r="D14" s="68"/>
      <c r="E14" s="67">
        <v>0</v>
      </c>
      <c r="F14" s="69"/>
      <c r="G14" s="67">
        <v>0</v>
      </c>
      <c r="H14" s="69"/>
      <c r="I14" s="72"/>
      <c r="J14" s="68"/>
      <c r="K14" s="67"/>
      <c r="L14" s="68"/>
      <c r="M14" s="67"/>
      <c r="N14" s="68"/>
      <c r="O14" s="64">
        <f t="shared" si="0"/>
        <v>0</v>
      </c>
    </row>
    <row r="15" spans="1:15" ht="15">
      <c r="A15" s="60" t="s">
        <v>83</v>
      </c>
      <c r="B15" s="66" t="s">
        <v>34</v>
      </c>
      <c r="C15" s="67"/>
      <c r="D15" s="68"/>
      <c r="E15" s="106">
        <f>'WNESL Continuity'!D21</f>
        <v>0</v>
      </c>
      <c r="F15" s="100"/>
      <c r="G15" s="106">
        <f>'WNESL Continuity'!D39</f>
        <v>-3952</v>
      </c>
      <c r="H15" s="104"/>
      <c r="I15" s="106">
        <f>'WNESL Continuity'!D57</f>
        <v>-4241</v>
      </c>
      <c r="J15" s="104"/>
      <c r="K15" s="106">
        <f>'WNESL Continuity'!D75</f>
        <v>-8671</v>
      </c>
      <c r="L15" s="104"/>
      <c r="M15" s="106">
        <f>'WNESL Continuity'!D93</f>
        <v>14153</v>
      </c>
      <c r="N15" s="68"/>
      <c r="O15" s="64">
        <f t="shared" si="0"/>
        <v>-2711</v>
      </c>
    </row>
    <row r="16" spans="1:15" ht="25.5" hidden="1">
      <c r="A16" s="60" t="s">
        <v>35</v>
      </c>
      <c r="B16" s="66" t="s">
        <v>34</v>
      </c>
      <c r="C16" s="67"/>
      <c r="D16" s="68"/>
      <c r="E16" s="67"/>
      <c r="F16" s="69"/>
      <c r="G16" s="67"/>
      <c r="H16" s="69"/>
      <c r="I16" s="67">
        <v>0</v>
      </c>
      <c r="J16" s="68"/>
      <c r="K16" s="67">
        <v>0</v>
      </c>
      <c r="L16" s="68"/>
      <c r="M16" s="67"/>
      <c r="N16" s="68"/>
      <c r="O16" s="64">
        <f t="shared" si="0"/>
        <v>0</v>
      </c>
    </row>
    <row r="17" spans="1:15" ht="25.5" hidden="1">
      <c r="A17" s="60" t="s">
        <v>36</v>
      </c>
      <c r="B17" s="66" t="s">
        <v>34</v>
      </c>
      <c r="C17" s="67"/>
      <c r="D17" s="68"/>
      <c r="E17" s="67">
        <v>0</v>
      </c>
      <c r="F17" s="69"/>
      <c r="G17" s="67">
        <v>0</v>
      </c>
      <c r="H17" s="69"/>
      <c r="I17" s="67">
        <v>0</v>
      </c>
      <c r="J17" s="68"/>
      <c r="K17" s="67">
        <v>0</v>
      </c>
      <c r="L17" s="68"/>
      <c r="M17" s="67">
        <v>0</v>
      </c>
      <c r="N17" s="68"/>
      <c r="O17" s="64">
        <f t="shared" si="0"/>
        <v>0</v>
      </c>
    </row>
    <row r="18" spans="1:15" ht="25.5">
      <c r="A18" s="60" t="s">
        <v>37</v>
      </c>
      <c r="B18" s="66" t="s">
        <v>34</v>
      </c>
      <c r="C18" s="67"/>
      <c r="D18" s="68"/>
      <c r="E18" s="67"/>
      <c r="F18" s="69"/>
      <c r="G18" s="67"/>
      <c r="H18" s="69"/>
      <c r="I18" s="67"/>
      <c r="J18" s="68"/>
      <c r="K18" s="67"/>
      <c r="L18" s="68"/>
      <c r="M18" s="67"/>
      <c r="N18" s="68"/>
      <c r="O18" s="64">
        <f t="shared" si="0"/>
        <v>0</v>
      </c>
    </row>
    <row r="19" spans="1:17" ht="15">
      <c r="A19" s="38" t="s">
        <v>84</v>
      </c>
      <c r="B19" s="66" t="s">
        <v>34</v>
      </c>
      <c r="C19" s="67"/>
      <c r="D19" s="68"/>
      <c r="E19" s="67"/>
      <c r="F19" s="69"/>
      <c r="G19" s="67"/>
      <c r="H19" s="69"/>
      <c r="I19" s="67"/>
      <c r="J19" s="68"/>
      <c r="K19" s="67"/>
      <c r="L19" s="68"/>
      <c r="M19" s="67">
        <v>0</v>
      </c>
      <c r="N19" s="68"/>
      <c r="O19" s="64">
        <f t="shared" si="0"/>
        <v>0</v>
      </c>
      <c r="Q19" s="73"/>
    </row>
    <row r="20" spans="1:17" ht="15">
      <c r="A20" s="38" t="s">
        <v>38</v>
      </c>
      <c r="B20" s="66" t="s">
        <v>34</v>
      </c>
      <c r="C20" s="67">
        <f>'WNESL Continuity'!I10</f>
        <v>62.440625</v>
      </c>
      <c r="D20" s="68"/>
      <c r="E20" s="67">
        <f>'WNESL Continuity'!I28</f>
        <v>924.4757697463767</v>
      </c>
      <c r="F20" s="69"/>
      <c r="G20" s="67">
        <f>'WNESL Continuity'!I46</f>
        <v>560.7247139492752</v>
      </c>
      <c r="H20" s="69"/>
      <c r="I20" s="67">
        <f>'WNESL Continuity'!I64</f>
        <v>345.85878396710586</v>
      </c>
      <c r="J20" s="68"/>
      <c r="K20" s="67">
        <f>'WNESL Continuity'!I82</f>
        <v>-45.90553333237115</v>
      </c>
      <c r="L20" s="68"/>
      <c r="M20" s="101">
        <f>'WNESL Continuity'!I88+'WNESL Continuity'!I89+'WNESL Continuity'!I90+'WNESL Continuity'!I91</f>
        <v>-75.9535831949376</v>
      </c>
      <c r="N20" s="68"/>
      <c r="O20" s="64">
        <f t="shared" si="0"/>
        <v>1771.640776135449</v>
      </c>
      <c r="Q20" s="73"/>
    </row>
    <row r="21" spans="1:17" ht="25.5">
      <c r="A21" s="60" t="s">
        <v>39</v>
      </c>
      <c r="B21" s="66" t="s">
        <v>40</v>
      </c>
      <c r="C21" s="98">
        <v>0</v>
      </c>
      <c r="D21" s="99"/>
      <c r="E21" s="106">
        <f>-'WNESL Continuity'!C28</f>
        <v>-17183.37739130435</v>
      </c>
      <c r="F21" s="100"/>
      <c r="G21" s="106">
        <f>-'WNESL Continuity'!C46</f>
        <v>-25775.06608695653</v>
      </c>
      <c r="H21" s="104"/>
      <c r="I21" s="106">
        <f>-'WNESL Continuity'!C64</f>
        <v>-16926.121825349128</v>
      </c>
      <c r="J21" s="104"/>
      <c r="K21" s="106">
        <f>-'WNESL Continuity'!C82</f>
        <v>-12382.506601590001</v>
      </c>
      <c r="L21" s="104"/>
      <c r="M21" s="106">
        <f>-'WNESL Continuity'!C100</f>
        <v>-4038.8932949999994</v>
      </c>
      <c r="N21" s="104"/>
      <c r="O21" s="107">
        <f t="shared" si="0"/>
        <v>-76305.96520020002</v>
      </c>
      <c r="Q21" s="74"/>
    </row>
    <row r="22" spans="1:15" ht="15">
      <c r="A22" s="55"/>
      <c r="C22" s="68"/>
      <c r="D22" s="69"/>
      <c r="E22" s="68"/>
      <c r="F22" s="69"/>
      <c r="G22" s="68" t="s">
        <v>77</v>
      </c>
      <c r="H22" s="69"/>
      <c r="I22" s="68"/>
      <c r="J22" s="68"/>
      <c r="K22" s="68"/>
      <c r="L22" s="68"/>
      <c r="M22" s="68"/>
      <c r="N22" s="68"/>
      <c r="O22" s="65"/>
    </row>
    <row r="23" spans="1:15" ht="15.75" thickBot="1">
      <c r="A23" s="60" t="s">
        <v>41</v>
      </c>
      <c r="B23" s="33"/>
      <c r="C23" s="75">
        <f>SUM(C11:C21)</f>
        <v>10397.440625</v>
      </c>
      <c r="D23" s="65"/>
      <c r="E23" s="75">
        <f>SUM(E11:E21)</f>
        <v>10345.539003442027</v>
      </c>
      <c r="F23" s="65"/>
      <c r="G23" s="110">
        <f>'GSHI Continuity'!I100</f>
        <v>-5274.75036729677</v>
      </c>
      <c r="H23" s="65"/>
      <c r="I23" s="110">
        <f>SUM(I11:I21)</f>
        <v>-7305.263408678791</v>
      </c>
      <c r="J23" s="63"/>
      <c r="K23" s="110">
        <f>SUM(K11:K21)</f>
        <v>-14430.425543601163</v>
      </c>
      <c r="L23" s="110"/>
      <c r="M23" s="75">
        <f>SUM(M11:M22)</f>
        <v>17.72757820390052</v>
      </c>
      <c r="N23" s="63"/>
      <c r="O23" s="76">
        <f>SUM(O11:O21)</f>
        <v>13013.675575935427</v>
      </c>
    </row>
    <row r="24" spans="1:15" ht="15.75" thickTop="1">
      <c r="A24" s="39"/>
      <c r="B24" s="40"/>
      <c r="C24" s="41"/>
      <c r="D24" s="42"/>
      <c r="E24" s="41"/>
      <c r="F24" s="42"/>
      <c r="G24" s="41"/>
      <c r="H24" s="42"/>
      <c r="I24" s="41"/>
      <c r="J24" s="40"/>
      <c r="K24" s="41"/>
      <c r="L24" s="40"/>
      <c r="M24" s="41"/>
      <c r="N24" s="40"/>
      <c r="O24" s="41"/>
    </row>
    <row r="25" spans="1:15" ht="15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15">
      <c r="A26" s="39"/>
      <c r="B26" s="40"/>
      <c r="C26" s="47"/>
      <c r="D26" s="47"/>
      <c r="E26" s="47"/>
      <c r="F26" s="47"/>
      <c r="G26" s="47" t="s">
        <v>132</v>
      </c>
      <c r="H26" s="47"/>
      <c r="I26" s="47"/>
      <c r="J26" s="48"/>
      <c r="K26" s="47">
        <v>2006</v>
      </c>
      <c r="L26" s="48"/>
      <c r="M26" s="47">
        <f>SUM('WNESL Continuity'!I92:I99)</f>
        <v>237.9190387740299</v>
      </c>
      <c r="N26" s="48"/>
      <c r="O26" s="47">
        <f>O23+M26</f>
        <v>13251.594614709456</v>
      </c>
    </row>
    <row r="27" spans="1:15" ht="15">
      <c r="A27" s="39"/>
      <c r="B27" s="40"/>
      <c r="C27" s="47"/>
      <c r="D27" s="47"/>
      <c r="E27" s="47"/>
      <c r="F27" s="47"/>
      <c r="G27" s="47"/>
      <c r="H27" s="47"/>
      <c r="I27" s="47"/>
      <c r="J27" s="48"/>
      <c r="K27" s="47">
        <v>2007</v>
      </c>
      <c r="L27" s="48"/>
      <c r="M27" s="47">
        <f>'WNESL Continuity'!I119</f>
        <v>531.4671951605449</v>
      </c>
      <c r="N27" s="48"/>
      <c r="O27" s="47">
        <f aca="true" t="shared" si="1" ref="O27:O32">O26+M27</f>
        <v>13783.061809870002</v>
      </c>
    </row>
    <row r="28" spans="1:15" ht="15">
      <c r="A28" s="39"/>
      <c r="B28" s="40"/>
      <c r="C28" s="47"/>
      <c r="D28" s="47"/>
      <c r="E28" s="47"/>
      <c r="F28" s="47"/>
      <c r="G28" s="47"/>
      <c r="H28" s="47"/>
      <c r="I28" s="47"/>
      <c r="J28" s="48"/>
      <c r="K28" s="47">
        <v>2008</v>
      </c>
      <c r="L28" s="48"/>
      <c r="M28" s="47">
        <f>'WNESL Continuity'!I137</f>
        <v>447.43298503203994</v>
      </c>
      <c r="N28" s="48"/>
      <c r="O28" s="47">
        <f t="shared" si="1"/>
        <v>14230.49479490204</v>
      </c>
    </row>
    <row r="29" spans="1:15" ht="15">
      <c r="A29" s="39"/>
      <c r="B29" s="40"/>
      <c r="C29" s="47"/>
      <c r="D29" s="47"/>
      <c r="E29" s="47"/>
      <c r="F29" s="47"/>
      <c r="G29" s="47"/>
      <c r="H29" s="47"/>
      <c r="I29" s="47"/>
      <c r="J29" s="48"/>
      <c r="K29" s="47">
        <v>2009</v>
      </c>
      <c r="L29" s="48"/>
      <c r="M29" s="47">
        <f>'WNESL Continuity'!I155</f>
        <v>127.87814584772498</v>
      </c>
      <c r="N29" s="48"/>
      <c r="O29" s="47">
        <f t="shared" si="1"/>
        <v>14358.372940749765</v>
      </c>
    </row>
    <row r="30" spans="1:15" ht="15">
      <c r="A30" s="39"/>
      <c r="B30" s="40"/>
      <c r="C30" s="47"/>
      <c r="D30" s="47"/>
      <c r="E30" s="47"/>
      <c r="F30" s="47"/>
      <c r="G30" s="47"/>
      <c r="H30" s="47"/>
      <c r="I30" s="47"/>
      <c r="J30" s="48"/>
      <c r="K30" s="47">
        <v>2010</v>
      </c>
      <c r="L30" s="48"/>
      <c r="M30" s="47">
        <f>'WNESL Continuity'!I173</f>
        <v>89.65522752840496</v>
      </c>
      <c r="N30" s="48"/>
      <c r="O30" s="47">
        <f t="shared" si="1"/>
        <v>14448.02816827817</v>
      </c>
    </row>
    <row r="31" spans="1:15" ht="15">
      <c r="A31" s="39"/>
      <c r="B31" s="40"/>
      <c r="C31" s="47"/>
      <c r="D31" s="47"/>
      <c r="E31" s="47"/>
      <c r="F31" s="47"/>
      <c r="G31" s="47"/>
      <c r="H31" s="47"/>
      <c r="I31" s="47"/>
      <c r="J31" s="48"/>
      <c r="K31" s="47">
        <v>2011</v>
      </c>
      <c r="L31" s="48"/>
      <c r="M31" s="47">
        <f>'WNESL Continuity'!I191</f>
        <v>165.25791155705988</v>
      </c>
      <c r="N31" s="48"/>
      <c r="O31" s="47">
        <f t="shared" si="1"/>
        <v>14613.28607983523</v>
      </c>
    </row>
    <row r="32" spans="1:15" ht="15">
      <c r="A32" s="39"/>
      <c r="B32" s="40"/>
      <c r="C32" s="47"/>
      <c r="D32" s="47"/>
      <c r="E32" s="47"/>
      <c r="F32" s="47"/>
      <c r="G32" s="47"/>
      <c r="H32" s="47"/>
      <c r="I32" s="47"/>
      <c r="J32" s="48"/>
      <c r="K32" s="102">
        <v>41029</v>
      </c>
      <c r="L32" s="48"/>
      <c r="M32" s="47">
        <f>'WNESL Continuity'!I201</f>
        <v>55.08597051901998</v>
      </c>
      <c r="N32" s="48"/>
      <c r="O32" s="47">
        <f t="shared" si="1"/>
        <v>14668.37205035425</v>
      </c>
    </row>
    <row r="33" spans="1:15" ht="15">
      <c r="A33" s="39"/>
      <c r="B33" s="40"/>
      <c r="C33" s="47"/>
      <c r="D33" s="47"/>
      <c r="E33" s="47"/>
      <c r="F33" s="47"/>
      <c r="G33" s="47"/>
      <c r="H33" s="47"/>
      <c r="I33" s="47"/>
      <c r="J33" s="48"/>
      <c r="K33" s="47"/>
      <c r="L33" s="48"/>
      <c r="M33" s="47"/>
      <c r="N33" s="48"/>
      <c r="O33" s="47"/>
    </row>
    <row r="34" spans="1:15" ht="15">
      <c r="A34" s="39" t="s">
        <v>43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5">
      <c r="A35" s="50" t="s">
        <v>44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5">
      <c r="A37" s="51" t="s">
        <v>45</v>
      </c>
      <c r="B37" s="52"/>
      <c r="C37" s="52"/>
      <c r="D37" s="52"/>
      <c r="E37" s="52"/>
      <c r="F37" s="52"/>
      <c r="G37" s="52"/>
      <c r="H37" s="52"/>
      <c r="I37" s="53" t="s">
        <v>143</v>
      </c>
      <c r="J37" s="53"/>
      <c r="K37" s="53"/>
      <c r="L37" s="53"/>
      <c r="M37" s="53"/>
      <c r="N37" s="53"/>
      <c r="O37" s="53"/>
    </row>
    <row r="38" spans="1:15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5">
      <c r="A39" s="123" t="s">
        <v>46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ht="15">
      <c r="A40" s="122" t="s">
        <v>47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ht="15">
      <c r="A41" s="122" t="s">
        <v>48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15" ht="15">
      <c r="A42" s="122" t="s">
        <v>49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ht="15">
      <c r="A43" s="40" t="s">
        <v>50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5">
      <c r="A44" s="40" t="s">
        <v>51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5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0" t="s">
        <v>53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2:15" ht="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5">
      <c r="A48" s="56" t="s">
        <v>54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5">
      <c r="A49" s="40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5">
      <c r="A51" s="56" t="s">
        <v>56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5">
      <c r="A52" s="40" t="s">
        <v>57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5">
      <c r="A54" s="56" t="s">
        <v>58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5">
      <c r="A55" s="40" t="s">
        <v>59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5">
      <c r="A57" s="56" t="s">
        <v>60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5">
      <c r="A58" s="40" t="s">
        <v>57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5">
      <c r="A59" s="5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5">
      <c r="A60" s="40" t="s">
        <v>61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5">
      <c r="A62" s="56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5">
      <c r="A64" s="40" t="s">
        <v>63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">
      <c r="A65" s="40" t="s">
        <v>64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5">
      <c r="A66" s="40" t="s">
        <v>65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15">
      <c r="A67" s="40" t="s">
        <v>66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5">
      <c r="A69" s="40" t="s">
        <v>67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5">
      <c r="A70" s="40" t="s">
        <v>68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5">
      <c r="A71" s="40" t="s">
        <v>69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5">
      <c r="A73" s="40" t="s">
        <v>70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5">
      <c r="A74" s="40" t="s">
        <v>71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5">
      <c r="A76" s="40" t="s">
        <v>72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5">
      <c r="A77" s="40" t="s">
        <v>73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5">
      <c r="A78" s="40" t="s">
        <v>74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5">
      <c r="A80" s="122" t="s">
        <v>75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 ht="15">
      <c r="A81" s="40" t="s">
        <v>76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</sheetData>
  <sheetProtection/>
  <mergeCells count="5">
    <mergeCell ref="A39:O39"/>
    <mergeCell ref="A40:O40"/>
    <mergeCell ref="A41:O41"/>
    <mergeCell ref="A42:O42"/>
    <mergeCell ref="A80:O8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33">
      <selection activeCell="H47" sqref="A1:H47"/>
    </sheetView>
  </sheetViews>
  <sheetFormatPr defaultColWidth="9.140625" defaultRowHeight="15"/>
  <cols>
    <col min="1" max="1" width="42.57421875" style="28" bestFit="1" customWidth="1"/>
    <col min="2" max="2" width="12.57421875" style="28" bestFit="1" customWidth="1"/>
    <col min="3" max="3" width="8.7109375" style="28" bestFit="1" customWidth="1"/>
    <col min="4" max="4" width="12.8515625" style="28" bestFit="1" customWidth="1"/>
    <col min="5" max="5" width="15.421875" style="28" bestFit="1" customWidth="1"/>
    <col min="6" max="6" width="9.421875" style="28" bestFit="1" customWidth="1"/>
    <col min="7" max="7" width="2.140625" style="28" customWidth="1"/>
    <col min="8" max="8" width="13.28125" style="28" bestFit="1" customWidth="1"/>
    <col min="9" max="16384" width="9.140625" style="28" customWidth="1"/>
  </cols>
  <sheetData>
    <row r="1" spans="1:4" ht="15">
      <c r="A1" s="29" t="s">
        <v>85</v>
      </c>
      <c r="B1" s="29"/>
      <c r="C1" s="29"/>
      <c r="D1" s="29"/>
    </row>
    <row r="2" spans="1:19" ht="15">
      <c r="A2" s="29" t="s">
        <v>86</v>
      </c>
      <c r="B2" s="77" t="s">
        <v>87</v>
      </c>
      <c r="C2" s="77" t="s">
        <v>88</v>
      </c>
      <c r="D2" s="77" t="s">
        <v>89</v>
      </c>
      <c r="E2" s="77" t="s">
        <v>90</v>
      </c>
      <c r="F2" s="77" t="s">
        <v>15</v>
      </c>
      <c r="O2" s="77"/>
      <c r="P2" s="77"/>
      <c r="Q2" s="77"/>
      <c r="R2" s="77"/>
      <c r="S2" s="77"/>
    </row>
    <row r="3" spans="1:19" ht="15">
      <c r="A3" s="29" t="s">
        <v>91</v>
      </c>
      <c r="B3" s="77" t="s">
        <v>92</v>
      </c>
      <c r="C3" s="77" t="s">
        <v>93</v>
      </c>
      <c r="D3" s="77" t="s">
        <v>94</v>
      </c>
      <c r="E3" s="77" t="s">
        <v>94</v>
      </c>
      <c r="F3" s="77" t="s">
        <v>95</v>
      </c>
      <c r="O3" s="77"/>
      <c r="P3" s="77"/>
      <c r="Q3" s="77"/>
      <c r="R3" s="77"/>
      <c r="S3" s="77"/>
    </row>
    <row r="4" spans="1:19" ht="15">
      <c r="A4" s="29" t="s">
        <v>96</v>
      </c>
      <c r="B4" s="29"/>
      <c r="C4" s="29"/>
      <c r="D4" s="77" t="s">
        <v>97</v>
      </c>
      <c r="E4" s="77" t="s">
        <v>97</v>
      </c>
      <c r="F4" s="77" t="s">
        <v>98</v>
      </c>
      <c r="O4" s="77"/>
      <c r="P4" s="77"/>
      <c r="Q4" s="77"/>
      <c r="R4" s="77"/>
      <c r="S4" s="77"/>
    </row>
    <row r="5" spans="1:17" ht="15">
      <c r="A5" s="59"/>
      <c r="F5" s="77" t="s">
        <v>97</v>
      </c>
      <c r="Q5" s="77"/>
    </row>
    <row r="6" ht="15">
      <c r="D6" s="78"/>
    </row>
    <row r="7" spans="2:4" ht="15">
      <c r="B7" s="29"/>
      <c r="C7" s="29"/>
      <c r="D7" s="79"/>
    </row>
    <row r="8" spans="1:19" ht="15">
      <c r="A8" s="80" t="s">
        <v>99</v>
      </c>
      <c r="B8" s="29" t="s">
        <v>100</v>
      </c>
      <c r="C8" s="81"/>
      <c r="D8" s="81">
        <v>37316</v>
      </c>
      <c r="E8" s="82">
        <v>37377</v>
      </c>
      <c r="F8" s="71">
        <v>531380</v>
      </c>
      <c r="G8" s="71"/>
      <c r="H8" s="117"/>
      <c r="R8" s="71"/>
      <c r="S8" s="71"/>
    </row>
    <row r="9" spans="2:19" ht="15">
      <c r="B9" s="83"/>
      <c r="C9" s="82"/>
      <c r="D9" s="84"/>
      <c r="E9" s="82"/>
      <c r="G9" s="71"/>
      <c r="H9" s="117"/>
      <c r="R9" s="71"/>
      <c r="S9" s="71"/>
    </row>
    <row r="10" spans="1:19" ht="15">
      <c r="A10" s="80" t="s">
        <v>101</v>
      </c>
      <c r="B10" s="29" t="s">
        <v>100</v>
      </c>
      <c r="C10" s="81"/>
      <c r="D10" s="81">
        <v>37316</v>
      </c>
      <c r="E10" s="82">
        <v>37377</v>
      </c>
      <c r="F10" s="71">
        <v>1566921</v>
      </c>
      <c r="G10" s="71"/>
      <c r="H10" s="117">
        <f>F10+F8</f>
        <v>2098301</v>
      </c>
      <c r="R10" s="71"/>
      <c r="S10" s="71"/>
    </row>
    <row r="11" spans="1:19" ht="15">
      <c r="A11" s="80"/>
      <c r="B11" s="83"/>
      <c r="C11" s="81"/>
      <c r="D11" s="81"/>
      <c r="E11" s="82"/>
      <c r="F11" s="89" t="s">
        <v>77</v>
      </c>
      <c r="G11" s="71"/>
      <c r="H11" s="117"/>
      <c r="R11" s="71"/>
      <c r="S11" s="71"/>
    </row>
    <row r="12" spans="1:19" ht="15">
      <c r="A12" s="80" t="s">
        <v>140</v>
      </c>
      <c r="B12" s="85"/>
      <c r="C12" s="61"/>
      <c r="D12" s="82"/>
      <c r="E12" s="82"/>
      <c r="F12" s="89"/>
      <c r="G12" s="71"/>
      <c r="H12" s="117">
        <f>H10</f>
        <v>2098301</v>
      </c>
      <c r="R12" s="71"/>
      <c r="S12" s="71"/>
    </row>
    <row r="13" spans="3:19" ht="15">
      <c r="C13" s="82"/>
      <c r="D13" s="82"/>
      <c r="E13" s="82"/>
      <c r="F13" s="96"/>
      <c r="H13" s="117"/>
      <c r="R13" s="71"/>
      <c r="S13" s="71"/>
    </row>
    <row r="14" spans="1:19" ht="15">
      <c r="A14" s="80" t="s">
        <v>102</v>
      </c>
      <c r="B14" s="86" t="s">
        <v>103</v>
      </c>
      <c r="C14" s="82"/>
      <c r="D14" s="82">
        <v>38047</v>
      </c>
      <c r="E14" s="82">
        <v>38078</v>
      </c>
      <c r="F14" s="89">
        <v>1566921</v>
      </c>
      <c r="G14" s="71"/>
      <c r="H14" s="117">
        <f>F8/4+F14</f>
        <v>1699766</v>
      </c>
      <c r="R14" s="71"/>
      <c r="S14" s="71"/>
    </row>
    <row r="15" spans="3:19" ht="15">
      <c r="C15" s="82"/>
      <c r="D15" s="82"/>
      <c r="E15" s="82"/>
      <c r="F15" s="96"/>
      <c r="G15" s="71"/>
      <c r="H15" s="117"/>
      <c r="N15" s="71"/>
      <c r="R15" s="71"/>
      <c r="S15" s="71"/>
    </row>
    <row r="16" spans="3:19" ht="15">
      <c r="C16" s="82"/>
      <c r="D16" s="82"/>
      <c r="E16" s="82"/>
      <c r="F16" s="96"/>
      <c r="G16" s="71"/>
      <c r="H16" s="117"/>
      <c r="R16" s="71"/>
      <c r="S16" s="71"/>
    </row>
    <row r="17" spans="1:19" ht="15">
      <c r="A17" s="80" t="s">
        <v>104</v>
      </c>
      <c r="B17" s="86" t="s">
        <v>105</v>
      </c>
      <c r="C17" s="82"/>
      <c r="D17" s="82">
        <v>38412</v>
      </c>
      <c r="E17" s="82">
        <v>38443</v>
      </c>
      <c r="F17" s="89">
        <v>1962012</v>
      </c>
      <c r="G17" s="71"/>
      <c r="H17" s="117">
        <f>F17</f>
        <v>1962012</v>
      </c>
      <c r="N17" s="71"/>
      <c r="R17" s="71"/>
      <c r="S17" s="71"/>
    </row>
    <row r="18" spans="1:19" ht="15">
      <c r="A18" s="80"/>
      <c r="B18" s="80"/>
      <c r="C18" s="82"/>
      <c r="D18" s="82"/>
      <c r="E18" s="78"/>
      <c r="F18" s="89"/>
      <c r="G18" s="71"/>
      <c r="H18" s="117"/>
      <c r="R18" s="71"/>
      <c r="S18" s="71"/>
    </row>
    <row r="19" spans="1:19" ht="15">
      <c r="A19" s="80"/>
      <c r="B19" s="80"/>
      <c r="C19" s="82"/>
      <c r="D19" s="82"/>
      <c r="E19" s="78"/>
      <c r="F19" s="89"/>
      <c r="G19" s="71"/>
      <c r="H19" s="118">
        <f>SUM(H10:H17)</f>
        <v>7858380</v>
      </c>
      <c r="R19" s="71"/>
      <c r="S19" s="71"/>
    </row>
    <row r="20" spans="1:19" ht="15">
      <c r="A20" s="80"/>
      <c r="B20" s="80"/>
      <c r="C20" s="82"/>
      <c r="D20" s="82"/>
      <c r="E20" s="71"/>
      <c r="F20" s="89"/>
      <c r="G20" s="71"/>
      <c r="R20" s="71"/>
      <c r="S20" s="71"/>
    </row>
    <row r="21" spans="1:19" ht="15">
      <c r="A21" s="80"/>
      <c r="B21" s="80"/>
      <c r="C21" s="82"/>
      <c r="D21" s="82"/>
      <c r="E21" s="71"/>
      <c r="F21" s="71"/>
      <c r="G21" s="71"/>
      <c r="N21" s="71"/>
      <c r="R21" s="71"/>
      <c r="S21" s="71"/>
    </row>
    <row r="22" spans="1:19" ht="15">
      <c r="A22" s="80"/>
      <c r="B22" s="80"/>
      <c r="C22" s="82"/>
      <c r="D22" s="82"/>
      <c r="E22" s="71"/>
      <c r="F22" s="71"/>
      <c r="G22" s="71"/>
      <c r="R22" s="71"/>
      <c r="S22" s="71"/>
    </row>
    <row r="23" spans="1:19" ht="15">
      <c r="A23" s="80"/>
      <c r="B23" s="80"/>
      <c r="C23" s="82"/>
      <c r="D23" s="82"/>
      <c r="E23" s="71"/>
      <c r="F23" s="71"/>
      <c r="G23" s="71"/>
      <c r="R23" s="71"/>
      <c r="S23" s="71"/>
    </row>
    <row r="24" spans="3:19" ht="15">
      <c r="C24" s="82"/>
      <c r="D24" s="82"/>
      <c r="E24" s="71"/>
      <c r="F24" s="71"/>
      <c r="G24" s="71"/>
      <c r="R24" s="71"/>
      <c r="S24" s="71"/>
    </row>
    <row r="25" spans="1:19" ht="15">
      <c r="A25" s="80"/>
      <c r="B25" s="80"/>
      <c r="C25" s="82"/>
      <c r="D25" s="82"/>
      <c r="E25" s="71"/>
      <c r="F25" s="71"/>
      <c r="G25" s="71"/>
      <c r="R25" s="71"/>
      <c r="S25" s="71"/>
    </row>
    <row r="26" spans="1:19" ht="15">
      <c r="A26" s="29" t="s">
        <v>85</v>
      </c>
      <c r="B26" s="29"/>
      <c r="C26" s="29"/>
      <c r="D26" s="29"/>
      <c r="G26" s="71"/>
      <c r="R26" s="71"/>
      <c r="S26" s="71"/>
    </row>
    <row r="27" spans="1:19" ht="15">
      <c r="A27" s="29" t="s">
        <v>86</v>
      </c>
      <c r="B27" s="77" t="s">
        <v>87</v>
      </c>
      <c r="C27" s="77" t="s">
        <v>88</v>
      </c>
      <c r="D27" s="77" t="s">
        <v>89</v>
      </c>
      <c r="E27" s="77" t="s">
        <v>90</v>
      </c>
      <c r="F27" s="77" t="s">
        <v>15</v>
      </c>
      <c r="G27" s="71"/>
      <c r="R27" s="71"/>
      <c r="S27" s="71"/>
    </row>
    <row r="28" spans="1:19" ht="15">
      <c r="A28" s="29" t="s">
        <v>91</v>
      </c>
      <c r="B28" s="77" t="s">
        <v>92</v>
      </c>
      <c r="C28" s="77" t="s">
        <v>93</v>
      </c>
      <c r="D28" s="77" t="s">
        <v>94</v>
      </c>
      <c r="E28" s="77" t="s">
        <v>94</v>
      </c>
      <c r="F28" s="77" t="s">
        <v>95</v>
      </c>
      <c r="G28" s="71"/>
      <c r="R28" s="71"/>
      <c r="S28" s="71"/>
    </row>
    <row r="29" spans="1:19" ht="15">
      <c r="A29" s="29" t="s">
        <v>131</v>
      </c>
      <c r="B29" s="29"/>
      <c r="C29" s="29"/>
      <c r="D29" s="77" t="s">
        <v>97</v>
      </c>
      <c r="E29" s="77" t="s">
        <v>97</v>
      </c>
      <c r="F29" s="77" t="s">
        <v>98</v>
      </c>
      <c r="G29" s="71"/>
      <c r="R29" s="71"/>
      <c r="S29" s="71"/>
    </row>
    <row r="30" spans="1:19" ht="15">
      <c r="A30" s="59"/>
      <c r="F30" s="77" t="s">
        <v>97</v>
      </c>
      <c r="G30" s="71"/>
      <c r="R30" s="71"/>
      <c r="S30" s="71"/>
    </row>
    <row r="31" spans="3:19" ht="15">
      <c r="C31" s="78"/>
      <c r="D31" s="78"/>
      <c r="E31" s="71"/>
      <c r="F31" s="71"/>
      <c r="G31" s="71"/>
      <c r="R31" s="71"/>
      <c r="S31" s="71"/>
    </row>
    <row r="32" spans="3:19" ht="15">
      <c r="C32" s="78"/>
      <c r="D32" s="78"/>
      <c r="G32" s="71"/>
      <c r="H32" s="71"/>
      <c r="I32" s="71"/>
      <c r="J32" s="71"/>
      <c r="K32" s="71"/>
      <c r="L32" s="71"/>
      <c r="R32" s="71"/>
      <c r="S32" s="71"/>
    </row>
    <row r="33" spans="1:12" ht="15">
      <c r="A33" s="80" t="s">
        <v>99</v>
      </c>
      <c r="B33" s="29" t="s">
        <v>100</v>
      </c>
      <c r="C33" s="81"/>
      <c r="D33" s="81">
        <v>37316</v>
      </c>
      <c r="E33" s="82">
        <v>37377</v>
      </c>
      <c r="F33" s="71">
        <f>'WNESL Board Approved Proxy'!E9</f>
        <v>10335</v>
      </c>
      <c r="H33" s="71"/>
      <c r="I33" s="71"/>
      <c r="J33" s="71"/>
      <c r="K33" s="71"/>
      <c r="L33" s="71"/>
    </row>
    <row r="34" spans="2:12" ht="15">
      <c r="B34" s="83"/>
      <c r="C34" s="82"/>
      <c r="D34" s="84"/>
      <c r="E34" s="82"/>
      <c r="H34" s="71"/>
      <c r="I34" s="71"/>
      <c r="J34" s="71"/>
      <c r="K34" s="71"/>
      <c r="L34" s="71"/>
    </row>
    <row r="35" spans="1:12" ht="15">
      <c r="A35" s="80" t="s">
        <v>101</v>
      </c>
      <c r="B35" s="29" t="s">
        <v>100</v>
      </c>
      <c r="C35" s="81"/>
      <c r="D35" s="81">
        <v>37316</v>
      </c>
      <c r="E35" s="82">
        <v>37377</v>
      </c>
      <c r="F35" s="71">
        <f>'WNESL Board Approved Proxy'!E18</f>
        <v>16207</v>
      </c>
      <c r="H35" s="117">
        <f>F35+F33</f>
        <v>26542</v>
      </c>
      <c r="I35" s="71"/>
      <c r="J35" s="71"/>
      <c r="K35" s="71"/>
      <c r="L35" s="71"/>
    </row>
    <row r="36" spans="1:12" ht="15">
      <c r="A36" s="80"/>
      <c r="B36" s="83"/>
      <c r="C36" s="81"/>
      <c r="D36" s="81"/>
      <c r="E36" s="82"/>
      <c r="F36" s="89" t="s">
        <v>77</v>
      </c>
      <c r="H36" s="117"/>
      <c r="I36" s="71"/>
      <c r="J36" s="71"/>
      <c r="K36" s="71"/>
      <c r="L36" s="71"/>
    </row>
    <row r="37" spans="1:12" ht="15">
      <c r="A37" s="80" t="s">
        <v>141</v>
      </c>
      <c r="B37" s="85"/>
      <c r="C37" s="61"/>
      <c r="D37" s="82"/>
      <c r="E37" s="82"/>
      <c r="F37" s="89"/>
      <c r="H37" s="117">
        <f>H35</f>
        <v>26542</v>
      </c>
      <c r="I37" s="71"/>
      <c r="J37" s="71"/>
      <c r="K37" s="71"/>
      <c r="L37" s="71"/>
    </row>
    <row r="38" spans="3:12" ht="15">
      <c r="C38" s="82"/>
      <c r="D38" s="82"/>
      <c r="E38" s="82"/>
      <c r="F38" s="96"/>
      <c r="H38" s="117"/>
      <c r="I38" s="71"/>
      <c r="J38" s="71"/>
      <c r="K38" s="71"/>
      <c r="L38" s="71"/>
    </row>
    <row r="39" spans="1:8" ht="15">
      <c r="A39" s="80" t="s">
        <v>102</v>
      </c>
      <c r="B39" s="86" t="s">
        <v>103</v>
      </c>
      <c r="C39" s="82"/>
      <c r="D39" s="82">
        <v>38047</v>
      </c>
      <c r="E39" s="82">
        <v>38078</v>
      </c>
      <c r="F39" s="89">
        <v>15595</v>
      </c>
      <c r="H39" s="117">
        <f>F33/4+F39</f>
        <v>18178.75</v>
      </c>
    </row>
    <row r="40" spans="3:8" ht="15">
      <c r="C40" s="82"/>
      <c r="D40" s="82"/>
      <c r="E40" s="82"/>
      <c r="F40" s="96"/>
      <c r="H40" s="117"/>
    </row>
    <row r="41" spans="3:8" ht="15">
      <c r="C41" s="82"/>
      <c r="D41" s="82"/>
      <c r="E41" s="82"/>
      <c r="F41" s="96"/>
      <c r="H41" s="117"/>
    </row>
    <row r="42" spans="1:8" ht="15">
      <c r="A42" s="80" t="s">
        <v>104</v>
      </c>
      <c r="B42" s="86" t="s">
        <v>105</v>
      </c>
      <c r="C42" s="82"/>
      <c r="D42" s="82">
        <v>38412</v>
      </c>
      <c r="E42" s="82">
        <v>38443</v>
      </c>
      <c r="F42" s="89">
        <v>13230</v>
      </c>
      <c r="H42" s="117">
        <f>F42</f>
        <v>13230</v>
      </c>
    </row>
    <row r="43" spans="6:8" ht="15">
      <c r="F43" s="96"/>
      <c r="H43" s="117"/>
    </row>
    <row r="44" spans="6:8" ht="15">
      <c r="F44" s="96"/>
      <c r="H44" s="118">
        <f>SUM(H35:H42)</f>
        <v>84492.75</v>
      </c>
    </row>
    <row r="45" ht="15">
      <c r="F45" s="96"/>
    </row>
  </sheetData>
  <sheetProtection/>
  <printOptions/>
  <pageMargins left="0.7086614173228347" right="0.7086614173228347" top="0.53" bottom="0.61" header="0.31496062992125984" footer="0.31496062992125984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8">
      <selection activeCell="P42" sqref="A1:P42"/>
    </sheetView>
  </sheetViews>
  <sheetFormatPr defaultColWidth="9.140625" defaultRowHeight="15"/>
  <cols>
    <col min="1" max="1" width="30.00390625" style="28" customWidth="1"/>
    <col min="2" max="15" width="9.140625" style="28" customWidth="1"/>
    <col min="16" max="16" width="10.28125" style="28" customWidth="1"/>
    <col min="17" max="16384" width="9.140625" style="28" customWidth="1"/>
  </cols>
  <sheetData>
    <row r="1" ht="15">
      <c r="A1" s="29" t="s">
        <v>126</v>
      </c>
    </row>
    <row r="2" ht="15">
      <c r="A2" s="29" t="s">
        <v>86</v>
      </c>
    </row>
    <row r="3" ht="15">
      <c r="A3" s="29" t="s">
        <v>91</v>
      </c>
    </row>
    <row r="4" spans="1:14" ht="15">
      <c r="A4" s="29" t="s">
        <v>129</v>
      </c>
      <c r="B4" s="77" t="s">
        <v>106</v>
      </c>
      <c r="C4" s="77" t="s">
        <v>107</v>
      </c>
      <c r="D4" s="77" t="s">
        <v>106</v>
      </c>
      <c r="E4" s="77" t="s">
        <v>108</v>
      </c>
      <c r="F4" s="77" t="s">
        <v>109</v>
      </c>
      <c r="H4" s="77">
        <v>2001</v>
      </c>
      <c r="I4" s="77">
        <v>2002</v>
      </c>
      <c r="J4" s="77">
        <v>2003</v>
      </c>
      <c r="K4" s="77">
        <v>2004</v>
      </c>
      <c r="L4" s="77">
        <v>2005</v>
      </c>
      <c r="M4" s="77">
        <v>2006</v>
      </c>
      <c r="N4" s="77" t="s">
        <v>15</v>
      </c>
    </row>
    <row r="5" spans="1:6" ht="15">
      <c r="A5" s="59"/>
      <c r="B5" s="77" t="s">
        <v>110</v>
      </c>
      <c r="C5" s="77" t="s">
        <v>111</v>
      </c>
      <c r="D5" s="77" t="s">
        <v>110</v>
      </c>
      <c r="E5" s="77" t="s">
        <v>112</v>
      </c>
      <c r="F5" s="77" t="s">
        <v>113</v>
      </c>
    </row>
    <row r="6" spans="1:6" ht="15">
      <c r="A6" s="29"/>
      <c r="B6" s="77" t="s">
        <v>114</v>
      </c>
      <c r="C6" s="77" t="s">
        <v>115</v>
      </c>
      <c r="D6" s="77" t="s">
        <v>116</v>
      </c>
      <c r="E6" s="77" t="s">
        <v>117</v>
      </c>
      <c r="F6" s="77" t="s">
        <v>108</v>
      </c>
    </row>
    <row r="7" ht="15">
      <c r="D7" s="77" t="s">
        <v>118</v>
      </c>
    </row>
    <row r="9" spans="1:8" ht="15">
      <c r="A9" s="80" t="s">
        <v>99</v>
      </c>
      <c r="B9" s="28">
        <v>3</v>
      </c>
      <c r="C9" s="28">
        <v>2001</v>
      </c>
      <c r="D9" s="28">
        <v>0</v>
      </c>
      <c r="E9" s="71">
        <f>'[3]Board Decisions'!F8</f>
        <v>531380</v>
      </c>
      <c r="F9" s="71">
        <f>E9</f>
        <v>531380</v>
      </c>
      <c r="H9" s="71">
        <f>F9</f>
        <v>531380</v>
      </c>
    </row>
    <row r="11" spans="1:9" ht="15">
      <c r="A11" s="80" t="s">
        <v>99</v>
      </c>
      <c r="B11" s="28">
        <v>3</v>
      </c>
      <c r="C11" s="28">
        <v>2002</v>
      </c>
      <c r="D11" s="28">
        <v>10</v>
      </c>
      <c r="E11" s="71">
        <v>0</v>
      </c>
      <c r="F11" s="71">
        <f>E11</f>
        <v>0</v>
      </c>
      <c r="G11" s="71"/>
      <c r="I11" s="87">
        <v>0</v>
      </c>
    </row>
    <row r="12" spans="1:7" ht="15">
      <c r="A12" s="80"/>
      <c r="E12" s="71"/>
      <c r="F12" s="71"/>
      <c r="G12" s="71"/>
    </row>
    <row r="13" spans="1:10" ht="15">
      <c r="A13" s="80" t="s">
        <v>99</v>
      </c>
      <c r="B13" s="28">
        <v>3</v>
      </c>
      <c r="C13" s="28">
        <v>2003</v>
      </c>
      <c r="D13" s="28">
        <v>12</v>
      </c>
      <c r="E13" s="71">
        <f>E9</f>
        <v>531380</v>
      </c>
      <c r="F13" s="71">
        <f>E13</f>
        <v>531380</v>
      </c>
      <c r="G13" s="71"/>
      <c r="J13" s="71">
        <f>E13</f>
        <v>531380</v>
      </c>
    </row>
    <row r="14" spans="5:7" ht="15">
      <c r="E14" s="71"/>
      <c r="F14" s="71"/>
      <c r="G14" s="71"/>
    </row>
    <row r="15" spans="1:11" ht="15">
      <c r="A15" s="80" t="s">
        <v>99</v>
      </c>
      <c r="B15" s="28">
        <v>3</v>
      </c>
      <c r="C15" s="28">
        <v>2004</v>
      </c>
      <c r="D15" s="28">
        <v>3</v>
      </c>
      <c r="E15" s="71">
        <f>E13</f>
        <v>531380</v>
      </c>
      <c r="F15" s="71">
        <f>D15/12*E15</f>
        <v>132845</v>
      </c>
      <c r="G15" s="71"/>
      <c r="K15" s="71">
        <f>F15</f>
        <v>132845</v>
      </c>
    </row>
    <row r="16" spans="1:11" ht="15">
      <c r="A16" s="80"/>
      <c r="E16" s="71"/>
      <c r="F16" s="71"/>
      <c r="G16" s="71"/>
      <c r="K16" s="71"/>
    </row>
    <row r="17" spans="5:7" ht="15">
      <c r="E17" s="71"/>
      <c r="F17" s="71"/>
      <c r="G17" s="71"/>
    </row>
    <row r="18" spans="1:9" ht="15">
      <c r="A18" s="80" t="s">
        <v>101</v>
      </c>
      <c r="B18" s="28">
        <v>12</v>
      </c>
      <c r="C18" s="28">
        <v>2002</v>
      </c>
      <c r="D18" s="28">
        <v>10</v>
      </c>
      <c r="E18" s="71">
        <f>'[3]Board Decisions'!F10</f>
        <v>1566921</v>
      </c>
      <c r="F18" s="71">
        <f>E18</f>
        <v>1566921</v>
      </c>
      <c r="G18" s="71"/>
      <c r="I18" s="71">
        <f>E18</f>
        <v>1566921</v>
      </c>
    </row>
    <row r="19" spans="1:7" ht="15">
      <c r="A19" s="80"/>
      <c r="E19" s="71"/>
      <c r="F19" s="71"/>
      <c r="G19" s="71"/>
    </row>
    <row r="20" spans="1:10" ht="15">
      <c r="A20" s="80" t="s">
        <v>101</v>
      </c>
      <c r="B20" s="28">
        <v>12</v>
      </c>
      <c r="C20" s="28">
        <v>2003</v>
      </c>
      <c r="D20" s="28">
        <v>12</v>
      </c>
      <c r="E20" s="71">
        <f>E18</f>
        <v>1566921</v>
      </c>
      <c r="F20" s="71">
        <f>E20*355/365</f>
        <v>1523991.6575342466</v>
      </c>
      <c r="G20" s="71"/>
      <c r="I20" s="71"/>
      <c r="J20" s="71">
        <f>E20</f>
        <v>1566921</v>
      </c>
    </row>
    <row r="21" spans="1:7" ht="15">
      <c r="A21" s="80"/>
      <c r="E21" s="71"/>
      <c r="F21" s="71"/>
      <c r="G21" s="71"/>
    </row>
    <row r="22" spans="1:11" ht="15">
      <c r="A22" s="80" t="s">
        <v>101</v>
      </c>
      <c r="B22" s="28">
        <v>12</v>
      </c>
      <c r="C22" s="28">
        <v>2004</v>
      </c>
      <c r="D22" s="28">
        <v>12</v>
      </c>
      <c r="E22" s="71">
        <f>E20</f>
        <v>1566921</v>
      </c>
      <c r="F22" s="71">
        <f>E22</f>
        <v>1566921</v>
      </c>
      <c r="G22" s="71"/>
      <c r="I22" s="71"/>
      <c r="K22" s="71">
        <f>E22</f>
        <v>1566921</v>
      </c>
    </row>
    <row r="23" spans="1:7" ht="15">
      <c r="A23" s="80"/>
      <c r="E23" s="71"/>
      <c r="F23" s="71"/>
      <c r="G23" s="71"/>
    </row>
    <row r="24" spans="1:12" ht="15">
      <c r="A24" s="80" t="s">
        <v>101</v>
      </c>
      <c r="B24" s="28">
        <v>12</v>
      </c>
      <c r="C24" s="28">
        <v>2005</v>
      </c>
      <c r="D24" s="28">
        <v>3</v>
      </c>
      <c r="E24" s="71">
        <f>E22</f>
        <v>1566921</v>
      </c>
      <c r="F24" s="71">
        <f>D24/12*E24</f>
        <v>391730.25</v>
      </c>
      <c r="G24" s="71"/>
      <c r="L24" s="71">
        <f>F24</f>
        <v>391730.25</v>
      </c>
    </row>
    <row r="25" spans="5:7" ht="15">
      <c r="E25" s="71"/>
      <c r="F25" s="71"/>
      <c r="G25" s="71"/>
    </row>
    <row r="26" spans="5:7" ht="15">
      <c r="E26" s="71"/>
      <c r="F26" s="71"/>
      <c r="G26" s="71"/>
    </row>
    <row r="27" spans="1:13" ht="15">
      <c r="A27" s="80" t="s">
        <v>104</v>
      </c>
      <c r="B27" s="28">
        <v>12</v>
      </c>
      <c r="C27" s="28">
        <v>2005</v>
      </c>
      <c r="D27" s="28">
        <v>9</v>
      </c>
      <c r="E27" s="71">
        <f>'[3]Board Decisions'!F17</f>
        <v>1962012</v>
      </c>
      <c r="F27" s="71">
        <f>D27/12*E27</f>
        <v>1471509</v>
      </c>
      <c r="G27" s="71"/>
      <c r="L27" s="71">
        <f>F27</f>
        <v>1471509</v>
      </c>
      <c r="M27" s="71"/>
    </row>
    <row r="28" spans="1:7" ht="15">
      <c r="A28" s="80"/>
      <c r="E28" s="71"/>
      <c r="F28" s="71"/>
      <c r="G28" s="71"/>
    </row>
    <row r="29" spans="1:13" ht="15">
      <c r="A29" s="80" t="s">
        <v>104</v>
      </c>
      <c r="B29" s="28">
        <v>12</v>
      </c>
      <c r="C29" s="28">
        <v>2006</v>
      </c>
      <c r="D29" s="28">
        <v>4</v>
      </c>
      <c r="E29" s="71">
        <f>E27</f>
        <v>1962012</v>
      </c>
      <c r="F29" s="71">
        <f>D29/12*E29</f>
        <v>654004</v>
      </c>
      <c r="G29" s="71"/>
      <c r="M29" s="71">
        <f>F29</f>
        <v>654004</v>
      </c>
    </row>
    <row r="30" spans="5:7" ht="15">
      <c r="E30" s="71"/>
      <c r="F30" s="71"/>
      <c r="G30" s="71"/>
    </row>
    <row r="31" spans="5:14" ht="15">
      <c r="E31" s="71"/>
      <c r="F31" s="71"/>
      <c r="G31" s="71"/>
      <c r="H31" s="88"/>
      <c r="I31" s="88"/>
      <c r="J31" s="88"/>
      <c r="K31" s="88"/>
      <c r="L31" s="88"/>
      <c r="M31" s="88"/>
      <c r="N31" s="88"/>
    </row>
    <row r="32" spans="1:14" ht="15">
      <c r="A32" s="29" t="s">
        <v>119</v>
      </c>
      <c r="E32" s="71"/>
      <c r="F32" s="71"/>
      <c r="G32" s="71"/>
      <c r="H32" s="89">
        <f aca="true" t="shared" si="0" ref="H32:M32">SUM(H9:H31)</f>
        <v>531380</v>
      </c>
      <c r="I32" s="89">
        <f t="shared" si="0"/>
        <v>1566921</v>
      </c>
      <c r="J32" s="89">
        <f t="shared" si="0"/>
        <v>2098301</v>
      </c>
      <c r="K32" s="89">
        <f t="shared" si="0"/>
        <v>1699766</v>
      </c>
      <c r="L32" s="89">
        <f t="shared" si="0"/>
        <v>1863239.25</v>
      </c>
      <c r="M32" s="89">
        <f t="shared" si="0"/>
        <v>654004</v>
      </c>
      <c r="N32" s="89">
        <f>SUM(H32:M32)</f>
        <v>8413611.25</v>
      </c>
    </row>
    <row r="34" spans="1:14" ht="15">
      <c r="A34" s="29" t="s">
        <v>120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8:13" ht="15">
      <c r="H35" s="71"/>
      <c r="I35" s="71"/>
      <c r="J35" s="71"/>
      <c r="K35" s="71"/>
      <c r="L35" s="71"/>
      <c r="M35" s="71"/>
    </row>
    <row r="36" spans="1:16" ht="15.75" thickBot="1">
      <c r="A36" s="29" t="s">
        <v>121</v>
      </c>
      <c r="H36" s="90">
        <f aca="true" t="shared" si="1" ref="H36:N36">H32-H34</f>
        <v>531380</v>
      </c>
      <c r="I36" s="90">
        <f t="shared" si="1"/>
        <v>1566921</v>
      </c>
      <c r="J36" s="90">
        <f t="shared" si="1"/>
        <v>2098301</v>
      </c>
      <c r="K36" s="90">
        <f t="shared" si="1"/>
        <v>1699766</v>
      </c>
      <c r="L36" s="90">
        <f t="shared" si="1"/>
        <v>1863239.25</v>
      </c>
      <c r="M36" s="90">
        <f t="shared" si="1"/>
        <v>654004</v>
      </c>
      <c r="N36" s="90">
        <f t="shared" si="1"/>
        <v>8413611.25</v>
      </c>
      <c r="P36" s="71">
        <f>SUM(H36:M36)</f>
        <v>8413611.25</v>
      </c>
    </row>
    <row r="37" spans="1:13" ht="15">
      <c r="A37" s="80"/>
      <c r="H37" s="71"/>
      <c r="I37" s="71"/>
      <c r="J37" s="71"/>
      <c r="K37" s="71"/>
      <c r="L37" s="71"/>
      <c r="M37" s="71"/>
    </row>
    <row r="38" spans="1:13" ht="15">
      <c r="A38" s="86" t="s">
        <v>122</v>
      </c>
      <c r="H38" s="71"/>
      <c r="I38" s="71"/>
      <c r="J38" s="71"/>
      <c r="K38" s="71"/>
      <c r="L38" s="71"/>
      <c r="M38" s="71"/>
    </row>
    <row r="39" spans="1:13" ht="15">
      <c r="A39" s="86" t="s">
        <v>123</v>
      </c>
      <c r="H39" s="71"/>
      <c r="I39" s="71"/>
      <c r="J39" s="71"/>
      <c r="K39" s="71"/>
      <c r="L39" s="71"/>
      <c r="M39" s="71"/>
    </row>
    <row r="40" spans="1:13" ht="15">
      <c r="A40" s="86" t="s">
        <v>124</v>
      </c>
      <c r="C40" s="29"/>
      <c r="D40" s="29"/>
      <c r="E40" s="29"/>
      <c r="F40" s="29"/>
      <c r="G40" s="29"/>
      <c r="H40" s="71"/>
      <c r="I40" s="71"/>
      <c r="J40" s="71"/>
      <c r="K40" s="71"/>
      <c r="L40" s="71"/>
      <c r="M40" s="71"/>
    </row>
    <row r="41" spans="1:13" ht="15">
      <c r="A41" s="86" t="s">
        <v>125</v>
      </c>
      <c r="B41" s="86"/>
      <c r="C41" s="29"/>
      <c r="D41" s="29"/>
      <c r="E41" s="29"/>
      <c r="F41" s="29"/>
      <c r="G41" s="29"/>
      <c r="H41" s="71"/>
      <c r="I41" s="71"/>
      <c r="J41" s="71"/>
      <c r="K41" s="71"/>
      <c r="L41" s="71"/>
      <c r="M41" s="71"/>
    </row>
    <row r="42" spans="2:13" ht="15">
      <c r="B42" s="86"/>
      <c r="C42" s="29"/>
      <c r="D42" s="29"/>
      <c r="E42" s="29"/>
      <c r="F42" s="29"/>
      <c r="G42" s="29"/>
      <c r="H42" s="71"/>
      <c r="I42" s="71"/>
      <c r="J42" s="71"/>
      <c r="K42" s="71"/>
      <c r="L42" s="71"/>
      <c r="M42" s="71"/>
    </row>
    <row r="43" spans="2:13" ht="15">
      <c r="B43" s="86"/>
      <c r="C43" s="29"/>
      <c r="D43" s="29"/>
      <c r="E43" s="29"/>
      <c r="F43" s="29"/>
      <c r="G43" s="29"/>
      <c r="H43" s="71"/>
      <c r="I43" s="71"/>
      <c r="J43" s="71"/>
      <c r="K43" s="71"/>
      <c r="L43" s="71"/>
      <c r="M43" s="71"/>
    </row>
    <row r="44" spans="3:13" ht="15">
      <c r="C44" s="29"/>
      <c r="D44" s="29"/>
      <c r="E44" s="29"/>
      <c r="F44" s="29"/>
      <c r="G44" s="29"/>
      <c r="H44" s="71"/>
      <c r="I44" s="71"/>
      <c r="J44" s="71"/>
      <c r="K44" s="71"/>
      <c r="L44" s="71"/>
      <c r="M44" s="71"/>
    </row>
    <row r="45" spans="8:13" ht="15">
      <c r="H45" s="71"/>
      <c r="I45" s="71"/>
      <c r="J45" s="71"/>
      <c r="K45" s="71"/>
      <c r="L45" s="71"/>
      <c r="M45" s="71"/>
    </row>
  </sheetData>
  <sheetProtection/>
  <printOptions/>
  <pageMargins left="0.25" right="0.39" top="0.7480314960629921" bottom="0.7480314960629921" header="0.31496062992125984" footer="0.31496062992125984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7">
      <selection activeCell="N41" sqref="A1:N41"/>
    </sheetView>
  </sheetViews>
  <sheetFormatPr defaultColWidth="9.140625" defaultRowHeight="15"/>
  <cols>
    <col min="1" max="1" width="30.00390625" style="28" customWidth="1"/>
    <col min="2" max="16384" width="9.140625" style="28" customWidth="1"/>
  </cols>
  <sheetData>
    <row r="1" ht="15">
      <c r="A1" s="29" t="s">
        <v>127</v>
      </c>
    </row>
    <row r="2" ht="15">
      <c r="A2" s="29" t="s">
        <v>86</v>
      </c>
    </row>
    <row r="3" ht="15">
      <c r="A3" s="29" t="s">
        <v>91</v>
      </c>
    </row>
    <row r="4" spans="1:14" ht="15">
      <c r="A4" s="29" t="s">
        <v>128</v>
      </c>
      <c r="B4" s="77" t="s">
        <v>106</v>
      </c>
      <c r="C4" s="77" t="s">
        <v>107</v>
      </c>
      <c r="D4" s="77" t="s">
        <v>106</v>
      </c>
      <c r="E4" s="77" t="s">
        <v>108</v>
      </c>
      <c r="F4" s="77" t="s">
        <v>109</v>
      </c>
      <c r="H4" s="77">
        <v>2001</v>
      </c>
      <c r="I4" s="77">
        <v>2002</v>
      </c>
      <c r="J4" s="77">
        <v>2003</v>
      </c>
      <c r="K4" s="77">
        <v>2004</v>
      </c>
      <c r="L4" s="77">
        <v>2005</v>
      </c>
      <c r="M4" s="77">
        <v>2006</v>
      </c>
      <c r="N4" s="77" t="s">
        <v>15</v>
      </c>
    </row>
    <row r="5" spans="1:6" ht="15">
      <c r="A5" s="59"/>
      <c r="B5" s="77" t="s">
        <v>110</v>
      </c>
      <c r="C5" s="77" t="s">
        <v>111</v>
      </c>
      <c r="D5" s="77" t="s">
        <v>110</v>
      </c>
      <c r="E5" s="77" t="s">
        <v>112</v>
      </c>
      <c r="F5" s="77" t="s">
        <v>113</v>
      </c>
    </row>
    <row r="6" spans="1:6" ht="15">
      <c r="A6" s="29"/>
      <c r="B6" s="77" t="s">
        <v>114</v>
      </c>
      <c r="C6" s="77" t="s">
        <v>115</v>
      </c>
      <c r="D6" s="77" t="s">
        <v>116</v>
      </c>
      <c r="E6" s="77" t="s">
        <v>117</v>
      </c>
      <c r="F6" s="77" t="s">
        <v>108</v>
      </c>
    </row>
    <row r="7" ht="15">
      <c r="D7" s="77" t="s">
        <v>118</v>
      </c>
    </row>
    <row r="9" spans="1:8" ht="15">
      <c r="A9" s="80" t="s">
        <v>99</v>
      </c>
      <c r="B9" s="28">
        <v>3</v>
      </c>
      <c r="C9" s="28">
        <v>2001</v>
      </c>
      <c r="D9" s="28">
        <v>0</v>
      </c>
      <c r="E9" s="71">
        <v>10335</v>
      </c>
      <c r="F9" s="71">
        <f>E9</f>
        <v>10335</v>
      </c>
      <c r="H9" s="71">
        <f>F9</f>
        <v>10335</v>
      </c>
    </row>
    <row r="11" spans="1:9" ht="15">
      <c r="A11" s="80" t="s">
        <v>99</v>
      </c>
      <c r="B11" s="28">
        <v>3</v>
      </c>
      <c r="C11" s="28">
        <v>2002</v>
      </c>
      <c r="D11" s="28">
        <v>10</v>
      </c>
      <c r="E11" s="71">
        <v>0</v>
      </c>
      <c r="F11" s="71">
        <f>E11</f>
        <v>0</v>
      </c>
      <c r="G11" s="71"/>
      <c r="I11" s="87">
        <v>0</v>
      </c>
    </row>
    <row r="12" spans="1:7" ht="15">
      <c r="A12" s="80"/>
      <c r="E12" s="71"/>
      <c r="F12" s="71"/>
      <c r="G12" s="71"/>
    </row>
    <row r="13" spans="1:10" ht="15">
      <c r="A13" s="80" t="s">
        <v>99</v>
      </c>
      <c r="B13" s="28">
        <v>3</v>
      </c>
      <c r="C13" s="28">
        <v>2003</v>
      </c>
      <c r="D13" s="28">
        <v>12</v>
      </c>
      <c r="E13" s="71">
        <f>E9</f>
        <v>10335</v>
      </c>
      <c r="F13" s="71">
        <f>E13</f>
        <v>10335</v>
      </c>
      <c r="G13" s="71"/>
      <c r="J13" s="71">
        <f>E13</f>
        <v>10335</v>
      </c>
    </row>
    <row r="14" spans="5:7" ht="15">
      <c r="E14" s="71"/>
      <c r="F14" s="71"/>
      <c r="G14" s="71"/>
    </row>
    <row r="15" spans="1:11" ht="15">
      <c r="A15" s="80" t="s">
        <v>99</v>
      </c>
      <c r="B15" s="28">
        <v>3</v>
      </c>
      <c r="C15" s="28">
        <v>2004</v>
      </c>
      <c r="D15" s="28">
        <v>3</v>
      </c>
      <c r="E15" s="71">
        <f>E13</f>
        <v>10335</v>
      </c>
      <c r="F15" s="71">
        <f>D15/12*E15</f>
        <v>2583.75</v>
      </c>
      <c r="G15" s="71"/>
      <c r="K15" s="71">
        <f>F15</f>
        <v>2583.75</v>
      </c>
    </row>
    <row r="16" spans="1:11" ht="15">
      <c r="A16" s="80"/>
      <c r="E16" s="71"/>
      <c r="F16" s="71"/>
      <c r="G16" s="71"/>
      <c r="K16" s="71"/>
    </row>
    <row r="17" spans="5:7" ht="15">
      <c r="E17" s="71"/>
      <c r="F17" s="71"/>
      <c r="G17" s="71"/>
    </row>
    <row r="18" spans="1:9" ht="15">
      <c r="A18" s="80" t="s">
        <v>101</v>
      </c>
      <c r="B18" s="28">
        <v>12</v>
      </c>
      <c r="C18" s="28">
        <v>2002</v>
      </c>
      <c r="D18" s="28">
        <v>10</v>
      </c>
      <c r="E18" s="71">
        <v>16207</v>
      </c>
      <c r="F18" s="71">
        <f>E18</f>
        <v>16207</v>
      </c>
      <c r="G18" s="71"/>
      <c r="I18" s="71">
        <f>E18</f>
        <v>16207</v>
      </c>
    </row>
    <row r="19" spans="1:7" ht="15">
      <c r="A19" s="80"/>
      <c r="E19" s="71"/>
      <c r="F19" s="71"/>
      <c r="G19" s="71"/>
    </row>
    <row r="20" spans="1:10" ht="15">
      <c r="A20" s="80" t="s">
        <v>101</v>
      </c>
      <c r="B20" s="28">
        <v>12</v>
      </c>
      <c r="C20" s="28">
        <v>2003</v>
      </c>
      <c r="D20" s="28">
        <v>12</v>
      </c>
      <c r="E20" s="71">
        <v>16207</v>
      </c>
      <c r="F20" s="71">
        <f>E20*355/365</f>
        <v>15762.972602739726</v>
      </c>
      <c r="G20" s="71"/>
      <c r="I20" s="71"/>
      <c r="J20" s="71">
        <f>E20</f>
        <v>16207</v>
      </c>
    </row>
    <row r="21" spans="1:7" ht="15">
      <c r="A21" s="80"/>
      <c r="E21" s="71"/>
      <c r="F21" s="71"/>
      <c r="G21" s="71"/>
    </row>
    <row r="22" spans="1:11" ht="15">
      <c r="A22" s="80" t="s">
        <v>101</v>
      </c>
      <c r="B22" s="28">
        <v>12</v>
      </c>
      <c r="C22" s="28">
        <v>2004</v>
      </c>
      <c r="D22" s="28">
        <v>12</v>
      </c>
      <c r="E22" s="71">
        <v>16207</v>
      </c>
      <c r="F22" s="71">
        <f>E22</f>
        <v>16207</v>
      </c>
      <c r="G22" s="71"/>
      <c r="I22" s="71"/>
      <c r="K22" s="71">
        <f>E22</f>
        <v>16207</v>
      </c>
    </row>
    <row r="23" spans="1:7" ht="15">
      <c r="A23" s="80"/>
      <c r="E23" s="71"/>
      <c r="F23" s="71"/>
      <c r="G23" s="71"/>
    </row>
    <row r="24" spans="1:12" ht="15">
      <c r="A24" s="80" t="s">
        <v>101</v>
      </c>
      <c r="B24" s="28">
        <v>12</v>
      </c>
      <c r="C24" s="28">
        <v>2005</v>
      </c>
      <c r="D24" s="28">
        <v>3</v>
      </c>
      <c r="E24" s="71">
        <f>E22</f>
        <v>16207</v>
      </c>
      <c r="F24" s="71">
        <f>D24/12*E24</f>
        <v>4051.75</v>
      </c>
      <c r="G24" s="71"/>
      <c r="L24" s="71">
        <f>F24</f>
        <v>4051.75</v>
      </c>
    </row>
    <row r="25" spans="5:7" ht="15">
      <c r="E25" s="71"/>
      <c r="F25" s="71"/>
      <c r="G25" s="71"/>
    </row>
    <row r="26" spans="5:7" ht="15">
      <c r="E26" s="71"/>
      <c r="F26" s="71"/>
      <c r="G26" s="71"/>
    </row>
    <row r="27" spans="1:13" ht="15">
      <c r="A27" s="80" t="s">
        <v>104</v>
      </c>
      <c r="B27" s="28">
        <v>12</v>
      </c>
      <c r="C27" s="28">
        <v>2005</v>
      </c>
      <c r="D27" s="28">
        <v>9</v>
      </c>
      <c r="E27" s="71">
        <v>13230</v>
      </c>
      <c r="F27" s="71">
        <f>D27/12*E27</f>
        <v>9922.5</v>
      </c>
      <c r="G27" s="71"/>
      <c r="L27" s="71">
        <f>F27</f>
        <v>9922.5</v>
      </c>
      <c r="M27" s="71"/>
    </row>
    <row r="28" spans="1:7" ht="15">
      <c r="A28" s="80"/>
      <c r="E28" s="71"/>
      <c r="F28" s="71"/>
      <c r="G28" s="71"/>
    </row>
    <row r="29" spans="1:13" ht="15">
      <c r="A29" s="80" t="s">
        <v>104</v>
      </c>
      <c r="B29" s="28">
        <v>12</v>
      </c>
      <c r="C29" s="28">
        <v>2006</v>
      </c>
      <c r="D29" s="28">
        <v>4</v>
      </c>
      <c r="E29" s="71">
        <f>E27</f>
        <v>13230</v>
      </c>
      <c r="F29" s="71">
        <f>D29/12*E29</f>
        <v>4410</v>
      </c>
      <c r="G29" s="71"/>
      <c r="M29" s="71">
        <f>F29</f>
        <v>4410</v>
      </c>
    </row>
    <row r="30" spans="5:7" ht="15">
      <c r="E30" s="71"/>
      <c r="F30" s="71"/>
      <c r="G30" s="71"/>
    </row>
    <row r="31" spans="5:14" ht="15">
      <c r="E31" s="71"/>
      <c r="F31" s="71"/>
      <c r="G31" s="71"/>
      <c r="H31" s="88"/>
      <c r="I31" s="88"/>
      <c r="J31" s="88"/>
      <c r="K31" s="88"/>
      <c r="L31" s="88"/>
      <c r="M31" s="88"/>
      <c r="N31" s="88"/>
    </row>
    <row r="32" spans="1:14" ht="15">
      <c r="A32" s="29" t="s">
        <v>119</v>
      </c>
      <c r="E32" s="71"/>
      <c r="F32" s="71"/>
      <c r="G32" s="71"/>
      <c r="H32" s="89">
        <f aca="true" t="shared" si="0" ref="H32:M32">SUM(H9:H31)</f>
        <v>10335</v>
      </c>
      <c r="I32" s="89">
        <f t="shared" si="0"/>
        <v>16207</v>
      </c>
      <c r="J32" s="89">
        <f t="shared" si="0"/>
        <v>26542</v>
      </c>
      <c r="K32" s="89">
        <f t="shared" si="0"/>
        <v>18790.75</v>
      </c>
      <c r="L32" s="89">
        <f t="shared" si="0"/>
        <v>13974.25</v>
      </c>
      <c r="M32" s="89">
        <f t="shared" si="0"/>
        <v>4410</v>
      </c>
      <c r="N32" s="89">
        <f>SUM(H32:M32)</f>
        <v>90259</v>
      </c>
    </row>
    <row r="34" spans="1:14" ht="15">
      <c r="A34" s="29" t="s">
        <v>120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8:13" ht="15">
      <c r="H35" s="71"/>
      <c r="I35" s="71"/>
      <c r="J35" s="71"/>
      <c r="K35" s="71"/>
      <c r="L35" s="71"/>
      <c r="M35" s="71"/>
    </row>
    <row r="36" spans="1:16" ht="15.75" thickBot="1">
      <c r="A36" s="29" t="s">
        <v>121</v>
      </c>
      <c r="H36" s="90">
        <f aca="true" t="shared" si="1" ref="H36:N36">H32-H34</f>
        <v>10335</v>
      </c>
      <c r="I36" s="90">
        <f t="shared" si="1"/>
        <v>16207</v>
      </c>
      <c r="J36" s="90">
        <f t="shared" si="1"/>
        <v>26542</v>
      </c>
      <c r="K36" s="90">
        <f t="shared" si="1"/>
        <v>18790.75</v>
      </c>
      <c r="L36" s="90">
        <f t="shared" si="1"/>
        <v>13974.25</v>
      </c>
      <c r="M36" s="90">
        <f t="shared" si="1"/>
        <v>4410</v>
      </c>
      <c r="N36" s="90">
        <f t="shared" si="1"/>
        <v>90259</v>
      </c>
      <c r="P36" s="71">
        <f>SUM(H36:M36)</f>
        <v>90259</v>
      </c>
    </row>
    <row r="37" spans="1:13" ht="15">
      <c r="A37" s="80"/>
      <c r="H37" s="71"/>
      <c r="I37" s="71"/>
      <c r="J37" s="71"/>
      <c r="K37" s="71"/>
      <c r="L37" s="71"/>
      <c r="M37" s="71"/>
    </row>
    <row r="38" spans="1:13" ht="15">
      <c r="A38" s="86" t="s">
        <v>122</v>
      </c>
      <c r="H38" s="71"/>
      <c r="I38" s="71"/>
      <c r="J38" s="71"/>
      <c r="K38" s="71"/>
      <c r="L38" s="71"/>
      <c r="M38" s="71"/>
    </row>
    <row r="39" spans="1:13" ht="15">
      <c r="A39" s="86" t="s">
        <v>123</v>
      </c>
      <c r="H39" s="71"/>
      <c r="I39" s="71"/>
      <c r="J39" s="71"/>
      <c r="K39" s="71"/>
      <c r="L39" s="71"/>
      <c r="M39" s="71"/>
    </row>
    <row r="40" spans="1:13" ht="15">
      <c r="A40" s="86" t="s">
        <v>124</v>
      </c>
      <c r="C40" s="29"/>
      <c r="D40" s="29"/>
      <c r="E40" s="29"/>
      <c r="F40" s="29"/>
      <c r="G40" s="29"/>
      <c r="H40" s="71"/>
      <c r="I40" s="71"/>
      <c r="J40" s="71"/>
      <c r="K40" s="71"/>
      <c r="L40" s="71"/>
      <c r="M40" s="71"/>
    </row>
    <row r="41" spans="1:13" ht="15">
      <c r="A41" s="86" t="s">
        <v>125</v>
      </c>
      <c r="B41" s="86"/>
      <c r="C41" s="29"/>
      <c r="D41" s="29"/>
      <c r="E41" s="29"/>
      <c r="F41" s="29"/>
      <c r="G41" s="29"/>
      <c r="H41" s="71"/>
      <c r="I41" s="71"/>
      <c r="J41" s="71"/>
      <c r="K41" s="71"/>
      <c r="L41" s="71"/>
      <c r="M41" s="71"/>
    </row>
    <row r="42" spans="2:13" ht="15">
      <c r="B42" s="86"/>
      <c r="C42" s="29"/>
      <c r="D42" s="29"/>
      <c r="E42" s="29"/>
      <c r="F42" s="29"/>
      <c r="G42" s="29"/>
      <c r="H42" s="71"/>
      <c r="I42" s="71"/>
      <c r="J42" s="71"/>
      <c r="K42" s="71"/>
      <c r="L42" s="71"/>
      <c r="M42" s="71"/>
    </row>
    <row r="43" spans="2:13" ht="15">
      <c r="B43" s="86"/>
      <c r="C43" s="29"/>
      <c r="D43" s="29"/>
      <c r="E43" s="29"/>
      <c r="F43" s="29"/>
      <c r="G43" s="29"/>
      <c r="H43" s="71"/>
      <c r="I43" s="71"/>
      <c r="J43" s="71"/>
      <c r="K43" s="71"/>
      <c r="L43" s="71"/>
      <c r="M43" s="71"/>
    </row>
    <row r="44" spans="3:13" ht="15">
      <c r="C44" s="29"/>
      <c r="D44" s="29"/>
      <c r="E44" s="29"/>
      <c r="F44" s="29"/>
      <c r="G44" s="29"/>
      <c r="H44" s="71"/>
      <c r="I44" s="71"/>
      <c r="J44" s="71"/>
      <c r="K44" s="71"/>
      <c r="L44" s="71"/>
      <c r="M44" s="71"/>
    </row>
    <row r="45" spans="8:13" ht="15">
      <c r="H45" s="71"/>
      <c r="I45" s="71"/>
      <c r="J45" s="71"/>
      <c r="K45" s="71"/>
      <c r="L45" s="71"/>
      <c r="M45" s="71"/>
    </row>
  </sheetData>
  <sheetProtection/>
  <printOptions/>
  <pageMargins left="0.35" right="0.52" top="0.7480314960629921" bottom="0.7480314960629921" header="0.31496062992125984" footer="0.31496062992125984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nancyw</dc:creator>
  <cp:keywords/>
  <dc:description/>
  <cp:lastModifiedBy>nancyw</cp:lastModifiedBy>
  <cp:lastPrinted>2011-10-27T17:32:45Z</cp:lastPrinted>
  <dcterms:created xsi:type="dcterms:W3CDTF">2011-10-12T19:41:10Z</dcterms:created>
  <dcterms:modified xsi:type="dcterms:W3CDTF">2012-02-05T20:56:15Z</dcterms:modified>
  <cp:category/>
  <cp:version/>
  <cp:contentType/>
  <cp:contentStatus/>
</cp:coreProperties>
</file>