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80" yWindow="65281" windowWidth="20730" windowHeight="7740" tabRatio="750" firstSheet="1" activeTab="2"/>
  </bookViews>
  <sheets>
    <sheet name="OPA Load Impacts" sheetId="1" state="hidden" r:id="rId1"/>
    <sheet name="Attachment A - Load Impacts" sheetId="2" r:id="rId2"/>
    <sheet name="Attachment B - LRAM Amounts" sheetId="3" r:id="rId3"/>
    <sheet name="Variance from Old Tables" sheetId="4" state="hidden" r:id="rId4"/>
    <sheet name="Sheet2" sheetId="5" state="hidden" r:id="rId5"/>
    <sheet name="Board Staff Submission Feb 9" sheetId="6" r:id="rId6"/>
    <sheet name="Carrying Charges" sheetId="7" r:id="rId7"/>
    <sheet name="Rate Rider" sheetId="8" r:id="rId8"/>
  </sheets>
  <externalReferences>
    <externalReference r:id="rId11"/>
    <externalReference r:id="rId12"/>
    <externalReference r:id="rId13"/>
    <externalReference r:id="rId14"/>
  </externalReferences>
  <definedNames>
    <definedName name="Local_Distribution_Company_List">'[2]Local Distribution Companies'!$B$2:$B$92</definedName>
    <definedName name="_xlnm.Print_Area" localSheetId="1">'Attachment A - Load Impacts'!$A$1:$AJ$54</definedName>
    <definedName name="_xlnm.Print_Area" localSheetId="0">'OPA Load Impacts'!$A$1:$N$56</definedName>
  </definedNames>
  <calcPr fullCalcOnLoad="1"/>
</workbook>
</file>

<file path=xl/sharedStrings.xml><?xml version="1.0" encoding="utf-8"?>
<sst xmlns="http://schemas.openxmlformats.org/spreadsheetml/2006/main" count="622" uniqueCount="123">
  <si>
    <t>Seasonal Lighting</t>
  </si>
  <si>
    <t>Seniors Care Package</t>
  </si>
  <si>
    <t>Community Events</t>
  </si>
  <si>
    <t>Class</t>
  </si>
  <si>
    <t>Program</t>
  </si>
  <si>
    <t>Third Tranche</t>
  </si>
  <si>
    <t>RESIDENTIAL</t>
  </si>
  <si>
    <t>GENERAL SERVICE &lt;50KW</t>
  </si>
  <si>
    <t>GENERAL SERVICE &gt;50KW</t>
  </si>
  <si>
    <t>Foregone Revenue by Class and Program</t>
  </si>
  <si>
    <t>Year Implemented</t>
  </si>
  <si>
    <t>kWh or kW</t>
  </si>
  <si>
    <t>Rate per Unit</t>
  </si>
  <si>
    <t>Revenue</t>
  </si>
  <si>
    <t>Load Unit</t>
  </si>
  <si>
    <t>Total Revenue</t>
  </si>
  <si>
    <t>kWh</t>
  </si>
  <si>
    <t>kW</t>
  </si>
  <si>
    <t>Rate Class</t>
  </si>
  <si>
    <t>LRAM $</t>
  </si>
  <si>
    <t>Education &amp; Training</t>
  </si>
  <si>
    <t>Durham Non Profit Housing</t>
  </si>
  <si>
    <t>OPA Programs</t>
  </si>
  <si>
    <t>Great Refrigerator Roundup</t>
  </si>
  <si>
    <t>Summer Savings</t>
  </si>
  <si>
    <t>Electricity Retrofit Incentive Program</t>
  </si>
  <si>
    <t>2007, 2008</t>
  </si>
  <si>
    <t>2006, 2007, 2008</t>
  </si>
  <si>
    <t>Every Kilowatt Counts (spring)</t>
  </si>
  <si>
    <t>Cool Savings Rebate Program</t>
  </si>
  <si>
    <t>Secondary Fridge Retirement Pilot</t>
  </si>
  <si>
    <t>Every Kilowatt Counts (fall)</t>
  </si>
  <si>
    <t>Aboriginal – Pilot</t>
  </si>
  <si>
    <t>Every Kilowatt Counts</t>
  </si>
  <si>
    <t>peaksaver®</t>
  </si>
  <si>
    <t>Affordable Housing – Pilot</t>
  </si>
  <si>
    <t>Social Housing – Pilot</t>
  </si>
  <si>
    <t>Energy Efficiency Assistance for Houses – Pilot</t>
  </si>
  <si>
    <t>Aboriginal</t>
  </si>
  <si>
    <t>Summer Sweepstakes</t>
  </si>
  <si>
    <t>Every Kilowatt Counts Power Savings Event</t>
  </si>
  <si>
    <t>Toronto Comprehensive</t>
  </si>
  <si>
    <t>High Performance New Construction</t>
  </si>
  <si>
    <t>Power Savings Blitz</t>
  </si>
  <si>
    <t>Chiller Plant Re-Commissioning</t>
  </si>
  <si>
    <t>Demand Response 1</t>
  </si>
  <si>
    <t>Demand Response 3</t>
  </si>
  <si>
    <t>Other Demand Response</t>
  </si>
  <si>
    <t>CDM Load Impacts by Class and Program</t>
  </si>
  <si>
    <t>Total kWh</t>
  </si>
  <si>
    <t>Total kW</t>
  </si>
  <si>
    <t xml:space="preserve">Load Unit </t>
  </si>
  <si>
    <t>Seniors Program</t>
  </si>
  <si>
    <t>Low Income</t>
  </si>
  <si>
    <t>Community Initiatives</t>
  </si>
  <si>
    <t>2006, 2007</t>
  </si>
  <si>
    <t>ATTACHMENT A</t>
  </si>
  <si>
    <t>ATTACHMENT B</t>
  </si>
  <si>
    <t>Whitby  Hydro Funded Programs</t>
  </si>
  <si>
    <t xml:space="preserve">2006, 2007 </t>
  </si>
  <si>
    <t>Whitby Hydro Funded Programs</t>
  </si>
  <si>
    <t>NET</t>
  </si>
  <si>
    <t>GROSS</t>
  </si>
  <si>
    <t>2009 OPA Tables</t>
  </si>
  <si>
    <t>2008 OEB Tables</t>
  </si>
  <si>
    <t>Variance</t>
  </si>
  <si>
    <t>Residential</t>
  </si>
  <si>
    <t>General Service&lt;50kW</t>
  </si>
  <si>
    <t>General Service&gt;50kW to 4,999kW</t>
  </si>
  <si>
    <t>Energy Conservation Kits</t>
  </si>
  <si>
    <t>Municipal Building Lighting</t>
  </si>
  <si>
    <t xml:space="preserve">2005 Program and Admin Costs </t>
  </si>
  <si>
    <t>Fall Discount Coupon</t>
  </si>
  <si>
    <t>SHSC Energy Pilot</t>
  </si>
  <si>
    <t>TRC VALUE</t>
  </si>
  <si>
    <t>% OF Admin costs allocated</t>
  </si>
  <si>
    <t>GENERAL SERVICE Less Than 50kW</t>
  </si>
  <si>
    <t>2006-2007</t>
  </si>
  <si>
    <t>Cool &amp; Hot Savings Rebate</t>
  </si>
  <si>
    <t>2006 - 2007</t>
  </si>
  <si>
    <t>Demand Response 2</t>
  </si>
  <si>
    <t>Electricity Resources Demand Response</t>
  </si>
  <si>
    <t>Loblaw &amp; York Region Demand Response</t>
  </si>
  <si>
    <t>2006-2010</t>
  </si>
  <si>
    <t>2006 -2010</t>
  </si>
  <si>
    <t>2009-2010</t>
  </si>
  <si>
    <t>2008-2010</t>
  </si>
  <si>
    <t>Multifamily Energy Efficiency Rebates</t>
  </si>
  <si>
    <t xml:space="preserve">Program Year </t>
  </si>
  <si>
    <t>Years Lost Revenue took place</t>
  </si>
  <si>
    <t>Total</t>
  </si>
  <si>
    <t>2007-2010</t>
  </si>
  <si>
    <t>2006 -2009</t>
  </si>
  <si>
    <t>LRAM Carrying Charges</t>
  </si>
  <si>
    <t>PRINCIPLE BALANCE</t>
  </si>
  <si>
    <t xml:space="preserve">INTEREST </t>
  </si>
  <si>
    <t>Lost Revenues Amount</t>
  </si>
  <si>
    <t>Balance at Year End</t>
  </si>
  <si>
    <t>Balance for Quarterly Interest Calculation</t>
  </si>
  <si>
    <t>Quarterly InterestRate</t>
  </si>
  <si>
    <t>Quareterly Interest Amount</t>
  </si>
  <si>
    <t>Interest Balance</t>
  </si>
  <si>
    <t>YEAR</t>
  </si>
  <si>
    <t>Q1</t>
  </si>
  <si>
    <t>Q2</t>
  </si>
  <si>
    <t>Q3</t>
  </si>
  <si>
    <t>Q4</t>
  </si>
  <si>
    <t>Q2 - April 2012 only</t>
  </si>
  <si>
    <t>TOTAL</t>
  </si>
  <si>
    <t>NOW Inc.</t>
  </si>
  <si>
    <t>2012 IRM</t>
  </si>
  <si>
    <t>LRAM - Rate Rider Determination</t>
  </si>
  <si>
    <t>Lost Revenues</t>
  </si>
  <si>
    <t>Interest to April 30, 2012</t>
  </si>
  <si>
    <t>Total $</t>
  </si>
  <si>
    <t>Metered kWh/kW ( 2010 RRR 2.1.5 filing stats) = 2010 actual usage</t>
  </si>
  <si>
    <t>Volume Metric</t>
  </si>
  <si>
    <t>1 year Rate Rider</t>
  </si>
  <si>
    <t>GS&lt;50</t>
  </si>
  <si>
    <t>GS&gt;50</t>
  </si>
  <si>
    <t>BREAKDOWN SUMMARY - ORIGINAL</t>
  </si>
  <si>
    <t>BREAKDOWN SUMMARY - REVISED FOR DENIED YEARS</t>
  </si>
  <si>
    <t>Class Breakdown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</si>
</sst>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_);\(#,##0.0\)"/>
    <numFmt numFmtId="174" formatCode="0.000%"/>
    <numFmt numFmtId="175" formatCode="0.0000%"/>
    <numFmt numFmtId="176" formatCode="0.00000%"/>
    <numFmt numFmtId="177" formatCode="_(* #,##0_);_(* \(#,##0\);_(* &quot;-&quot;??_);_(@_)"/>
    <numFmt numFmtId="178" formatCode="0.000000"/>
    <numFmt numFmtId="179" formatCode="#,##0.000000"/>
    <numFmt numFmtId="180" formatCode="#,##0.0000_);[Red]\(#,##0.0000\)"/>
    <numFmt numFmtId="181" formatCode="&quot;$&quot;#,##0.00"/>
    <numFmt numFmtId="182" formatCode="#,##0.00_ ;[Red]\-#,##0.00\ "/>
    <numFmt numFmtId="183" formatCode="0.0000"/>
    <numFmt numFmtId="184" formatCode="#,##0_ ;[Red]\-#,##0\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*1000"/>
    <numFmt numFmtId="191" formatCode="#*1000"/>
    <numFmt numFmtId="192" formatCode="0.000"/>
    <numFmt numFmtId="193" formatCode="#,##0.0000"/>
    <numFmt numFmtId="194" formatCode="#,##0.000"/>
    <numFmt numFmtId="195" formatCode="#,##0.0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&quot;$&quot;* #,##0.000000_);_(&quot;$&quot;* \(#,##0.000000\);_(&quot;$&quot;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53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53"/>
      <name val="Calibri"/>
      <family val="2"/>
    </font>
    <font>
      <b/>
      <u val="single"/>
      <sz val="11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Arial"/>
      <family val="2"/>
    </font>
    <font>
      <sz val="11"/>
      <color indexed="4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42"/>
      <name val="Calibri"/>
      <family val="2"/>
    </font>
    <font>
      <b/>
      <i/>
      <sz val="11"/>
      <color indexed="53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9" tint="-0.24997000396251678"/>
      <name val="Arial"/>
      <family val="2"/>
    </font>
    <font>
      <u val="single"/>
      <sz val="11"/>
      <color theme="1"/>
      <name val="Calibri"/>
      <family val="2"/>
    </font>
    <font>
      <b/>
      <u val="single"/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0"/>
      <color theme="3"/>
      <name val="Arial"/>
      <family val="2"/>
    </font>
    <font>
      <sz val="11"/>
      <color theme="6" tint="0.7999799847602844"/>
      <name val="Calibri"/>
      <family val="2"/>
    </font>
    <font>
      <b/>
      <sz val="11"/>
      <color theme="0" tint="-0.24997000396251678"/>
      <name val="Calibri"/>
      <family val="2"/>
    </font>
    <font>
      <sz val="11"/>
      <color theme="0" tint="-0.24997000396251678"/>
      <name val="Calibri"/>
      <family val="2"/>
    </font>
    <font>
      <b/>
      <sz val="10"/>
      <color theme="0" tint="-0.24997000396251678"/>
      <name val="Arial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Arial"/>
      <family val="2"/>
    </font>
    <font>
      <b/>
      <sz val="11"/>
      <color theme="6" tint="0.7999799847602844"/>
      <name val="Calibri"/>
      <family val="2"/>
    </font>
    <font>
      <sz val="10"/>
      <color theme="0" tint="-0.24997000396251678"/>
      <name val="Arial"/>
      <family val="2"/>
    </font>
    <font>
      <b/>
      <i/>
      <sz val="11"/>
      <color theme="9" tint="-0.24997000396251678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9" applyNumberFormat="0" applyProtection="0">
      <alignment horizontal="left" vertical="center"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539"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/>
    </xf>
    <xf numFmtId="183" fontId="0" fillId="4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81" fontId="0" fillId="4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/>
    </xf>
    <xf numFmtId="2" fontId="66" fillId="4" borderId="13" xfId="0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66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3" fontId="0" fillId="4" borderId="12" xfId="0" applyNumberFormat="1" applyFill="1" applyBorder="1" applyAlignment="1">
      <alignment/>
    </xf>
    <xf numFmtId="3" fontId="66" fillId="4" borderId="15" xfId="0" applyNumberFormat="1" applyFont="1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66" fillId="0" borderId="15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62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3" fontId="62" fillId="0" borderId="13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181" fontId="0" fillId="4" borderId="11" xfId="0" applyNumberFormat="1" applyFill="1" applyBorder="1" applyAlignment="1">
      <alignment/>
    </xf>
    <xf numFmtId="181" fontId="0" fillId="4" borderId="16" xfId="0" applyNumberFormat="1" applyFill="1" applyBorder="1" applyAlignment="1">
      <alignment horizontal="center" vertical="center"/>
    </xf>
    <xf numFmtId="181" fontId="0" fillId="4" borderId="14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0" fillId="4" borderId="1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3" fontId="62" fillId="0" borderId="18" xfId="0" applyNumberFormat="1" applyFont="1" applyBorder="1" applyAlignment="1">
      <alignment/>
    </xf>
    <xf numFmtId="2" fontId="62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 horizontal="center" vertical="center"/>
    </xf>
    <xf numFmtId="3" fontId="62" fillId="0" borderId="20" xfId="0" applyNumberFormat="1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7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68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68" fillId="0" borderId="11" xfId="0" applyFont="1" applyBorder="1" applyAlignment="1">
      <alignment/>
    </xf>
    <xf numFmtId="0" fontId="0" fillId="0" borderId="11" xfId="0" applyFill="1" applyBorder="1" applyAlignment="1">
      <alignment vertical="top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62" fillId="0" borderId="0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4" borderId="25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62" fillId="0" borderId="25" xfId="0" applyNumberFormat="1" applyFont="1" applyBorder="1" applyAlignment="1">
      <alignment/>
    </xf>
    <xf numFmtId="2" fontId="62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183" fontId="0" fillId="0" borderId="25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3" fontId="62" fillId="0" borderId="20" xfId="0" applyNumberFormat="1" applyFont="1" applyFill="1" applyBorder="1" applyAlignment="1">
      <alignment horizontal="center" vertical="center"/>
    </xf>
    <xf numFmtId="2" fontId="62" fillId="0" borderId="20" xfId="0" applyNumberFormat="1" applyFon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0" fontId="65" fillId="0" borderId="19" xfId="0" applyFont="1" applyFill="1" applyBorder="1" applyAlignment="1">
      <alignment/>
    </xf>
    <xf numFmtId="0" fontId="67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0" fillId="0" borderId="20" xfId="0" applyBorder="1" applyAlignment="1">
      <alignment horizontal="center" vertical="center"/>
    </xf>
    <xf numFmtId="181" fontId="0" fillId="4" borderId="16" xfId="0" applyNumberFormat="1" applyFill="1" applyBorder="1" applyAlignment="1">
      <alignment/>
    </xf>
    <xf numFmtId="0" fontId="6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67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167" fontId="0" fillId="4" borderId="16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/>
    </xf>
    <xf numFmtId="183" fontId="0" fillId="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3" fontId="0" fillId="34" borderId="11" xfId="0" applyNumberFormat="1" applyFill="1" applyBorder="1" applyAlignment="1">
      <alignment horizontal="center" vertical="center"/>
    </xf>
    <xf numFmtId="181" fontId="0" fillId="34" borderId="11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183" fontId="0" fillId="34" borderId="12" xfId="0" applyNumberFormat="1" applyFill="1" applyBorder="1" applyAlignment="1">
      <alignment horizontal="center" vertical="center"/>
    </xf>
    <xf numFmtId="181" fontId="0" fillId="4" borderId="12" xfId="0" applyNumberFormat="1" applyFill="1" applyBorder="1" applyAlignment="1">
      <alignment horizontal="center" vertical="center"/>
    </xf>
    <xf numFmtId="0" fontId="32" fillId="34" borderId="0" xfId="0" applyFont="1" applyFill="1" applyBorder="1" applyAlignment="1">
      <alignment/>
    </xf>
    <xf numFmtId="181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2" fontId="0" fillId="4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0" fillId="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3" fontId="46" fillId="0" borderId="11" xfId="0" applyNumberFormat="1" applyFont="1" applyBorder="1" applyAlignment="1">
      <alignment horizontal="center" vertical="center"/>
    </xf>
    <xf numFmtId="181" fontId="46" fillId="0" borderId="11" xfId="0" applyNumberFormat="1" applyFont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3" fontId="70" fillId="4" borderId="11" xfId="0" applyNumberFormat="1" applyFont="1" applyFill="1" applyBorder="1" applyAlignment="1">
      <alignment horizontal="center" vertical="center"/>
    </xf>
    <xf numFmtId="0" fontId="70" fillId="4" borderId="12" xfId="0" applyFont="1" applyFill="1" applyBorder="1" applyAlignment="1">
      <alignment horizontal="center" vertical="center"/>
    </xf>
    <xf numFmtId="4" fontId="70" fillId="4" borderId="12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3" fontId="62" fillId="34" borderId="11" xfId="0" applyNumberFormat="1" applyFont="1" applyFill="1" applyBorder="1" applyAlignment="1">
      <alignment horizontal="center" vertical="center"/>
    </xf>
    <xf numFmtId="2" fontId="62" fillId="34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25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3" fontId="64" fillId="4" borderId="15" xfId="0" applyNumberFormat="1" applyFont="1" applyFill="1" applyBorder="1" applyAlignment="1">
      <alignment horizontal="center" vertical="center"/>
    </xf>
    <xf numFmtId="2" fontId="64" fillId="4" borderId="13" xfId="0" applyNumberFormat="1" applyFont="1" applyFill="1" applyBorder="1" applyAlignment="1">
      <alignment horizontal="center" vertical="center"/>
    </xf>
    <xf numFmtId="3" fontId="64" fillId="0" borderId="15" xfId="0" applyNumberFormat="1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3" fontId="70" fillId="34" borderId="11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3" fontId="46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183" fontId="46" fillId="34" borderId="11" xfId="0" applyNumberFormat="1" applyFont="1" applyFill="1" applyBorder="1" applyAlignment="1">
      <alignment horizontal="center" vertical="center"/>
    </xf>
    <xf numFmtId="181" fontId="46" fillId="34" borderId="11" xfId="0" applyNumberFormat="1" applyFont="1" applyFill="1" applyBorder="1" applyAlignment="1">
      <alignment horizontal="center" vertical="center"/>
    </xf>
    <xf numFmtId="181" fontId="32" fillId="34" borderId="0" xfId="0" applyNumberFormat="1" applyFont="1" applyFill="1" applyBorder="1" applyAlignment="1">
      <alignment/>
    </xf>
    <xf numFmtId="4" fontId="70" fillId="34" borderId="12" xfId="0" applyNumberFormat="1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83" fontId="46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62" fillId="0" borderId="14" xfId="0" applyFont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8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31" fillId="0" borderId="14" xfId="0" applyFont="1" applyFill="1" applyBorder="1" applyAlignment="1">
      <alignment vertical="top"/>
    </xf>
    <xf numFmtId="0" fontId="64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1" fillId="0" borderId="12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2" fillId="0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31" fillId="0" borderId="0" xfId="0" applyFont="1" applyFill="1" applyBorder="1" applyAlignment="1">
      <alignment vertical="top"/>
    </xf>
    <xf numFmtId="2" fontId="0" fillId="0" borderId="12" xfId="0" applyNumberFormat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2" fillId="0" borderId="12" xfId="0" applyFont="1" applyFill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 wrapText="1"/>
    </xf>
    <xf numFmtId="183" fontId="0" fillId="0" borderId="26" xfId="0" applyNumberFormat="1" applyFill="1" applyBorder="1" applyAlignment="1">
      <alignment horizontal="center" vertical="center"/>
    </xf>
    <xf numFmtId="183" fontId="0" fillId="4" borderId="26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59" fillId="0" borderId="0" xfId="57" applyNumberFormat="1" applyFill="1" applyBorder="1" applyAlignment="1">
      <alignment horizontal="center" vertical="center"/>
    </xf>
    <xf numFmtId="2" fontId="59" fillId="0" borderId="0" xfId="57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4" fontId="72" fillId="4" borderId="12" xfId="0" applyNumberFormat="1" applyFont="1" applyFill="1" applyBorder="1" applyAlignment="1">
      <alignment horizontal="center" vertical="center"/>
    </xf>
    <xf numFmtId="0" fontId="72" fillId="4" borderId="12" xfId="0" applyFont="1" applyFill="1" applyBorder="1" applyAlignment="1">
      <alignment horizontal="center" vertical="center"/>
    </xf>
    <xf numFmtId="181" fontId="72" fillId="4" borderId="11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181" fontId="72" fillId="0" borderId="11" xfId="0" applyNumberFormat="1" applyFont="1" applyBorder="1" applyAlignment="1">
      <alignment horizontal="center" vertical="center"/>
    </xf>
    <xf numFmtId="183" fontId="72" fillId="4" borderId="12" xfId="0" applyNumberFormat="1" applyFont="1" applyFill="1" applyBorder="1" applyAlignment="1">
      <alignment horizontal="center" vertical="center"/>
    </xf>
    <xf numFmtId="183" fontId="72" fillId="0" borderId="12" xfId="0" applyNumberFormat="1" applyFont="1" applyFill="1" applyBorder="1" applyAlignment="1">
      <alignment horizontal="center" vertical="center"/>
    </xf>
    <xf numFmtId="181" fontId="72" fillId="0" borderId="11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 vertical="top"/>
    </xf>
    <xf numFmtId="0" fontId="72" fillId="0" borderId="11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top"/>
    </xf>
    <xf numFmtId="0" fontId="74" fillId="0" borderId="14" xfId="0" applyFont="1" applyFill="1" applyBorder="1" applyAlignment="1">
      <alignment vertical="top"/>
    </xf>
    <xf numFmtId="181" fontId="74" fillId="4" borderId="11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/>
    </xf>
    <xf numFmtId="3" fontId="74" fillId="4" borderId="12" xfId="0" applyNumberFormat="1" applyFont="1" applyFill="1" applyBorder="1" applyAlignment="1">
      <alignment horizontal="center" vertical="center"/>
    </xf>
    <xf numFmtId="3" fontId="74" fillId="0" borderId="12" xfId="0" applyNumberFormat="1" applyFont="1" applyBorder="1" applyAlignment="1">
      <alignment horizontal="center" vertical="center"/>
    </xf>
    <xf numFmtId="3" fontId="74" fillId="0" borderId="12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Font="1" applyFill="1" applyBorder="1" applyAlignment="1">
      <alignment vertical="top"/>
    </xf>
    <xf numFmtId="3" fontId="74" fillId="4" borderId="11" xfId="0" applyNumberFormat="1" applyFont="1" applyFill="1" applyBorder="1" applyAlignment="1">
      <alignment horizontal="center" vertical="center"/>
    </xf>
    <xf numFmtId="3" fontId="74" fillId="0" borderId="11" xfId="0" applyNumberFormat="1" applyFont="1" applyFill="1" applyBorder="1" applyAlignment="1">
      <alignment horizontal="center" vertical="center"/>
    </xf>
    <xf numFmtId="3" fontId="74" fillId="0" borderId="11" xfId="0" applyNumberFormat="1" applyFont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3" fontId="32" fillId="4" borderId="11" xfId="0" applyNumberFormat="1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81" fontId="32" fillId="4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3" fontId="32" fillId="0" borderId="11" xfId="0" applyNumberFormat="1" applyFont="1" applyBorder="1" applyAlignment="1">
      <alignment horizontal="center" vertical="center"/>
    </xf>
    <xf numFmtId="181" fontId="32" fillId="0" borderId="11" xfId="0" applyNumberFormat="1" applyFont="1" applyBorder="1" applyAlignment="1">
      <alignment horizontal="center" vertical="center"/>
    </xf>
    <xf numFmtId="183" fontId="32" fillId="4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183" fontId="32" fillId="0" borderId="11" xfId="0" applyNumberFormat="1" applyFont="1" applyFill="1" applyBorder="1" applyAlignment="1">
      <alignment horizontal="center" vertical="center"/>
    </xf>
    <xf numFmtId="181" fontId="32" fillId="0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2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/>
    </xf>
    <xf numFmtId="0" fontId="32" fillId="0" borderId="14" xfId="0" applyFont="1" applyFill="1" applyBorder="1" applyAlignment="1">
      <alignment vertical="top"/>
    </xf>
    <xf numFmtId="3" fontId="32" fillId="4" borderId="12" xfId="0" applyNumberFormat="1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83" fontId="32" fillId="4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83" fontId="32" fillId="0" borderId="12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4" fontId="32" fillId="4" borderId="12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7" xfId="0" applyFont="1" applyBorder="1" applyAlignment="1">
      <alignment/>
    </xf>
    <xf numFmtId="2" fontId="32" fillId="0" borderId="11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2" fontId="32" fillId="4" borderId="12" xfId="0" applyNumberFormat="1" applyFont="1" applyFill="1" applyBorder="1" applyAlignment="1">
      <alignment horizontal="center" vertical="center"/>
    </xf>
    <xf numFmtId="2" fontId="32" fillId="4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2" fontId="32" fillId="0" borderId="11" xfId="0" applyNumberFormat="1" applyFont="1" applyFill="1" applyBorder="1" applyAlignment="1">
      <alignment horizontal="center" vertical="center"/>
    </xf>
    <xf numFmtId="2" fontId="74" fillId="0" borderId="11" xfId="0" applyNumberFormat="1" applyFont="1" applyFill="1" applyBorder="1" applyAlignment="1">
      <alignment horizontal="center" vertical="center"/>
    </xf>
    <xf numFmtId="2" fontId="74" fillId="4" borderId="11" xfId="0" applyNumberFormat="1" applyFont="1" applyFill="1" applyBorder="1" applyAlignment="1">
      <alignment horizontal="center" vertical="center"/>
    </xf>
    <xf numFmtId="2" fontId="74" fillId="0" borderId="11" xfId="0" applyNumberFormat="1" applyFont="1" applyBorder="1" applyAlignment="1">
      <alignment horizontal="center" vertical="center"/>
    </xf>
    <xf numFmtId="2" fontId="74" fillId="0" borderId="12" xfId="0" applyNumberFormat="1" applyFont="1" applyBorder="1" applyAlignment="1">
      <alignment horizontal="center" vertical="center"/>
    </xf>
    <xf numFmtId="2" fontId="74" fillId="4" borderId="12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75" fillId="0" borderId="11" xfId="0" applyFont="1" applyFill="1" applyBorder="1" applyAlignment="1">
      <alignment horizontal="center" vertical="center" wrapText="1"/>
    </xf>
    <xf numFmtId="3" fontId="74" fillId="4" borderId="0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3" fontId="74" fillId="0" borderId="0" xfId="0" applyNumberFormat="1" applyFont="1" applyBorder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/>
    </xf>
    <xf numFmtId="2" fontId="74" fillId="4" borderId="0" xfId="0" applyNumberFormat="1" applyFont="1" applyFill="1" applyBorder="1" applyAlignment="1">
      <alignment horizontal="center" vertical="center"/>
    </xf>
    <xf numFmtId="2" fontId="0" fillId="34" borderId="14" xfId="0" applyNumberFormat="1" applyFill="1" applyBorder="1" applyAlignment="1">
      <alignment/>
    </xf>
    <xf numFmtId="3" fontId="76" fillId="4" borderId="12" xfId="0" applyNumberFormat="1" applyFont="1" applyFill="1" applyBorder="1" applyAlignment="1">
      <alignment horizontal="center" vertical="center"/>
    </xf>
    <xf numFmtId="0" fontId="76" fillId="4" borderId="12" xfId="0" applyFont="1" applyFill="1" applyBorder="1" applyAlignment="1">
      <alignment horizontal="center" vertical="center"/>
    </xf>
    <xf numFmtId="0" fontId="76" fillId="4" borderId="11" xfId="0" applyFont="1" applyFill="1" applyBorder="1" applyAlignment="1">
      <alignment horizontal="center" vertical="center"/>
    </xf>
    <xf numFmtId="181" fontId="76" fillId="4" borderId="11" xfId="0" applyNumberFormat="1" applyFont="1" applyFill="1" applyBorder="1" applyAlignment="1">
      <alignment horizontal="center" vertical="center"/>
    </xf>
    <xf numFmtId="4" fontId="76" fillId="4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181" fontId="49" fillId="0" borderId="11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3" fontId="71" fillId="4" borderId="11" xfId="0" applyNumberFormat="1" applyFont="1" applyFill="1" applyBorder="1" applyAlignment="1">
      <alignment horizontal="center" vertical="center"/>
    </xf>
    <xf numFmtId="0" fontId="71" fillId="4" borderId="11" xfId="0" applyFont="1" applyFill="1" applyBorder="1" applyAlignment="1">
      <alignment horizontal="center" vertical="center"/>
    </xf>
    <xf numFmtId="181" fontId="71" fillId="4" borderId="11" xfId="0" applyNumberFormat="1" applyFont="1" applyFill="1" applyBorder="1" applyAlignment="1">
      <alignment horizontal="center" vertical="center"/>
    </xf>
    <xf numFmtId="3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183" fontId="71" fillId="0" borderId="11" xfId="0" applyNumberFormat="1" applyFont="1" applyBorder="1" applyAlignment="1">
      <alignment horizontal="center" vertical="center"/>
    </xf>
    <xf numFmtId="181" fontId="71" fillId="0" borderId="11" xfId="0" applyNumberFormat="1" applyFont="1" applyBorder="1" applyAlignment="1">
      <alignment horizontal="center" vertical="center"/>
    </xf>
    <xf numFmtId="183" fontId="71" fillId="4" borderId="11" xfId="0" applyNumberFormat="1" applyFont="1" applyFill="1" applyBorder="1" applyAlignment="1">
      <alignment horizontal="center" vertical="center"/>
    </xf>
    <xf numFmtId="3" fontId="71" fillId="0" borderId="11" xfId="0" applyNumberFormat="1" applyFont="1" applyBorder="1" applyAlignment="1">
      <alignment horizontal="center" vertical="center"/>
    </xf>
    <xf numFmtId="183" fontId="71" fillId="0" borderId="11" xfId="0" applyNumberFormat="1" applyFont="1" applyFill="1" applyBorder="1" applyAlignment="1">
      <alignment horizontal="center" vertical="center"/>
    </xf>
    <xf numFmtId="181" fontId="71" fillId="0" borderId="11" xfId="0" applyNumberFormat="1" applyFont="1" applyFill="1" applyBorder="1" applyAlignment="1">
      <alignment horizontal="center" vertical="center"/>
    </xf>
    <xf numFmtId="3" fontId="71" fillId="4" borderId="12" xfId="0" applyNumberFormat="1" applyFont="1" applyFill="1" applyBorder="1" applyAlignment="1">
      <alignment horizontal="center" vertical="center"/>
    </xf>
    <xf numFmtId="0" fontId="71" fillId="4" borderId="12" xfId="0" applyFont="1" applyFill="1" applyBorder="1" applyAlignment="1">
      <alignment horizontal="center" vertical="center"/>
    </xf>
    <xf numFmtId="183" fontId="71" fillId="4" borderId="12" xfId="0" applyNumberFormat="1" applyFont="1" applyFill="1" applyBorder="1" applyAlignment="1">
      <alignment horizontal="center" vertical="center"/>
    </xf>
    <xf numFmtId="3" fontId="71" fillId="0" borderId="12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83" fontId="71" fillId="0" borderId="12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2" fillId="0" borderId="30" xfId="0" applyFont="1" applyBorder="1" applyAlignment="1">
      <alignment/>
    </xf>
    <xf numFmtId="0" fontId="68" fillId="0" borderId="30" xfId="0" applyFont="1" applyBorder="1" applyAlignment="1">
      <alignment/>
    </xf>
    <xf numFmtId="0" fontId="5" fillId="34" borderId="30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30" xfId="0" applyFont="1" applyFill="1" applyBorder="1" applyAlignment="1">
      <alignment vertical="top"/>
    </xf>
    <xf numFmtId="0" fontId="72" fillId="0" borderId="30" xfId="0" applyFont="1" applyFill="1" applyBorder="1" applyAlignment="1">
      <alignment vertical="top"/>
    </xf>
    <xf numFmtId="0" fontId="31" fillId="0" borderId="30" xfId="0" applyFont="1" applyFill="1" applyBorder="1" applyAlignment="1">
      <alignment vertical="top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77" fillId="0" borderId="30" xfId="0" applyFont="1" applyFill="1" applyBorder="1" applyAlignment="1">
      <alignment/>
    </xf>
    <xf numFmtId="0" fontId="7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2" fillId="0" borderId="27" xfId="0" applyFont="1" applyBorder="1" applyAlignment="1">
      <alignment horizontal="center" vertical="center"/>
    </xf>
    <xf numFmtId="3" fontId="0" fillId="4" borderId="26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3" fontId="0" fillId="0" borderId="26" xfId="0" applyNumberFormat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77" fillId="0" borderId="14" xfId="0" applyFont="1" applyFill="1" applyBorder="1" applyAlignment="1">
      <alignment/>
    </xf>
    <xf numFmtId="0" fontId="7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181" fontId="68" fillId="4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4" fillId="0" borderId="24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1" fontId="62" fillId="0" borderId="20" xfId="0" applyNumberFormat="1" applyFont="1" applyBorder="1" applyAlignment="1">
      <alignment horizontal="center" vertical="center"/>
    </xf>
    <xf numFmtId="1" fontId="62" fillId="0" borderId="20" xfId="0" applyNumberFormat="1" applyFont="1" applyFill="1" applyBorder="1" applyAlignment="1">
      <alignment horizontal="center" vertical="center"/>
    </xf>
    <xf numFmtId="1" fontId="62" fillId="0" borderId="0" xfId="0" applyNumberFormat="1" applyFont="1" applyAlignment="1">
      <alignment/>
    </xf>
    <xf numFmtId="2" fontId="64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2" fontId="74" fillId="0" borderId="12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/>
    </xf>
    <xf numFmtId="3" fontId="64" fillId="0" borderId="15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34" borderId="12" xfId="0" applyNumberForma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horizontal="center" vertical="center"/>
    </xf>
    <xf numFmtId="181" fontId="32" fillId="5" borderId="12" xfId="0" applyNumberFormat="1" applyFont="1" applyFill="1" applyBorder="1" applyAlignment="1">
      <alignment horizontal="center" vertical="center"/>
    </xf>
    <xf numFmtId="181" fontId="72" fillId="5" borderId="12" xfId="0" applyNumberFormat="1" applyFont="1" applyFill="1" applyBorder="1" applyAlignment="1">
      <alignment horizontal="center" vertical="center"/>
    </xf>
    <xf numFmtId="3" fontId="0" fillId="5" borderId="12" xfId="0" applyNumberFormat="1" applyFill="1" applyBorder="1" applyAlignment="1">
      <alignment horizontal="center" vertical="center"/>
    </xf>
    <xf numFmtId="3" fontId="32" fillId="5" borderId="12" xfId="0" applyNumberFormat="1" applyFont="1" applyFill="1" applyBorder="1" applyAlignment="1">
      <alignment horizontal="center" vertical="center"/>
    </xf>
    <xf numFmtId="3" fontId="72" fillId="5" borderId="12" xfId="0" applyNumberFormat="1" applyFont="1" applyFill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 vertical="center"/>
    </xf>
    <xf numFmtId="0" fontId="71" fillId="0" borderId="3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3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/>
    </xf>
    <xf numFmtId="0" fontId="71" fillId="0" borderId="14" xfId="0" applyFont="1" applyFill="1" applyBorder="1" applyAlignment="1">
      <alignment vertical="top"/>
    </xf>
    <xf numFmtId="0" fontId="71" fillId="0" borderId="0" xfId="0" applyFont="1" applyFill="1" applyAlignment="1">
      <alignment/>
    </xf>
    <xf numFmtId="3" fontId="71" fillId="0" borderId="12" xfId="0" applyNumberFormat="1" applyFont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0" fillId="0" borderId="33" xfId="0" applyNumberFormat="1" applyFill="1" applyBorder="1" applyAlignment="1">
      <alignment horizontal="center" vertical="center"/>
    </xf>
    <xf numFmtId="181" fontId="32" fillId="0" borderId="33" xfId="0" applyNumberFormat="1" applyFont="1" applyFill="1" applyBorder="1" applyAlignment="1">
      <alignment horizontal="center" vertical="center"/>
    </xf>
    <xf numFmtId="181" fontId="71" fillId="0" borderId="33" xfId="0" applyNumberFormat="1" applyFont="1" applyFill="1" applyBorder="1" applyAlignment="1">
      <alignment horizontal="center" vertical="center"/>
    </xf>
    <xf numFmtId="181" fontId="78" fillId="0" borderId="33" xfId="0" applyNumberFormat="1" applyFont="1" applyFill="1" applyBorder="1" applyAlignment="1">
      <alignment horizontal="center" vertical="center"/>
    </xf>
    <xf numFmtId="181" fontId="72" fillId="0" borderId="33" xfId="0" applyNumberFormat="1" applyFont="1" applyFill="1" applyBorder="1" applyAlignment="1">
      <alignment horizontal="center" vertical="center"/>
    </xf>
    <xf numFmtId="181" fontId="78" fillId="0" borderId="34" xfId="0" applyNumberFormat="1" applyFont="1" applyFill="1" applyBorder="1" applyAlignment="1">
      <alignment horizontal="center" vertical="center"/>
    </xf>
    <xf numFmtId="181" fontId="68" fillId="0" borderId="35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0" fontId="0" fillId="0" borderId="9" xfId="45" applyFont="1" applyBorder="1" applyAlignment="1">
      <alignment horizontal="center" vertical="center"/>
    </xf>
    <xf numFmtId="170" fontId="0" fillId="0" borderId="0" xfId="45" applyFont="1" applyAlignment="1">
      <alignment horizontal="center" vertical="center"/>
    </xf>
    <xf numFmtId="170" fontId="0" fillId="0" borderId="36" xfId="45" applyFont="1" applyBorder="1" applyAlignment="1">
      <alignment horizontal="center" vertical="center"/>
    </xf>
    <xf numFmtId="0" fontId="79" fillId="0" borderId="0" xfId="0" applyFont="1" applyAlignment="1">
      <alignment/>
    </xf>
    <xf numFmtId="0" fontId="62" fillId="0" borderId="37" xfId="0" applyFont="1" applyBorder="1" applyAlignment="1">
      <alignment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80" fillId="0" borderId="37" xfId="0" applyFont="1" applyBorder="1" applyAlignment="1">
      <alignment horizontal="center" wrapText="1"/>
    </xf>
    <xf numFmtId="0" fontId="80" fillId="0" borderId="38" xfId="0" applyFont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80" fillId="0" borderId="39" xfId="0" applyFont="1" applyBorder="1" applyAlignment="1">
      <alignment horizontal="center" wrapText="1"/>
    </xf>
    <xf numFmtId="44" fontId="0" fillId="0" borderId="0" xfId="45" applyNumberFormat="1" applyFont="1" applyAlignment="1">
      <alignment/>
    </xf>
    <xf numFmtId="10" fontId="0" fillId="0" borderId="0" xfId="61" applyNumberFormat="1" applyFont="1" applyAlignment="1">
      <alignment/>
    </xf>
    <xf numFmtId="44" fontId="0" fillId="0" borderId="0" xfId="0" applyNumberFormat="1" applyAlignment="1">
      <alignment/>
    </xf>
    <xf numFmtId="44" fontId="0" fillId="0" borderId="40" xfId="0" applyNumberFormat="1" applyBorder="1" applyAlignment="1">
      <alignment/>
    </xf>
    <xf numFmtId="0" fontId="81" fillId="0" borderId="0" xfId="0" applyFont="1" applyAlignment="1">
      <alignment/>
    </xf>
    <xf numFmtId="0" fontId="82" fillId="0" borderId="9" xfId="0" applyFont="1" applyBorder="1" applyAlignment="1">
      <alignment horizontal="left"/>
    </xf>
    <xf numFmtId="0" fontId="82" fillId="0" borderId="9" xfId="0" applyFont="1" applyBorder="1" applyAlignment="1">
      <alignment horizontal="center"/>
    </xf>
    <xf numFmtId="0" fontId="82" fillId="0" borderId="9" xfId="0" applyFont="1" applyBorder="1" applyAlignment="1">
      <alignment horizontal="center" wrapText="1"/>
    </xf>
    <xf numFmtId="0" fontId="83" fillId="0" borderId="9" xfId="0" applyFont="1" applyFill="1" applyBorder="1" applyAlignment="1">
      <alignment/>
    </xf>
    <xf numFmtId="44" fontId="83" fillId="0" borderId="9" xfId="0" applyNumberFormat="1" applyFont="1" applyFill="1" applyBorder="1" applyAlignment="1">
      <alignment/>
    </xf>
    <xf numFmtId="170" fontId="83" fillId="0" borderId="9" xfId="45" applyFont="1" applyBorder="1" applyAlignment="1">
      <alignment/>
    </xf>
    <xf numFmtId="177" fontId="83" fillId="0" borderId="9" xfId="42" applyNumberFormat="1" applyFont="1" applyBorder="1" applyAlignment="1">
      <alignment/>
    </xf>
    <xf numFmtId="0" fontId="83" fillId="0" borderId="9" xfId="0" applyFont="1" applyBorder="1" applyAlignment="1">
      <alignment horizontal="center"/>
    </xf>
    <xf numFmtId="199" fontId="83" fillId="0" borderId="9" xfId="45" applyNumberFormat="1" applyFont="1" applyBorder="1" applyAlignment="1">
      <alignment/>
    </xf>
    <xf numFmtId="0" fontId="82" fillId="0" borderId="9" xfId="0" applyFont="1" applyFill="1" applyBorder="1" applyAlignment="1">
      <alignment/>
    </xf>
    <xf numFmtId="170" fontId="82" fillId="0" borderId="9" xfId="45" applyFont="1" applyFill="1" applyBorder="1" applyAlignment="1">
      <alignment/>
    </xf>
    <xf numFmtId="170" fontId="82" fillId="0" borderId="9" xfId="0" applyNumberFormat="1" applyFont="1" applyBorder="1" applyAlignment="1">
      <alignment/>
    </xf>
    <xf numFmtId="0" fontId="83" fillId="0" borderId="9" xfId="0" applyFont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81" fontId="0" fillId="0" borderId="16" xfId="0" applyNumberFormat="1" applyFill="1" applyBorder="1" applyAlignment="1">
      <alignment horizontal="center" vertical="center"/>
    </xf>
    <xf numFmtId="170" fontId="0" fillId="0" borderId="0" xfId="45" applyFont="1" applyAlignment="1">
      <alignment/>
    </xf>
    <xf numFmtId="170" fontId="0" fillId="0" borderId="36" xfId="0" applyNumberFormat="1" applyBorder="1" applyAlignment="1">
      <alignment/>
    </xf>
    <xf numFmtId="0" fontId="64" fillId="0" borderId="0" xfId="0" applyFont="1" applyFill="1" applyBorder="1" applyAlignment="1">
      <alignment/>
    </xf>
    <xf numFmtId="181" fontId="0" fillId="0" borderId="36" xfId="0" applyNumberFormat="1" applyFill="1" applyBorder="1" applyAlignment="1">
      <alignment horizontal="center" vertical="center"/>
    </xf>
    <xf numFmtId="181" fontId="83" fillId="0" borderId="9" xfId="45" applyNumberFormat="1" applyFont="1" applyFill="1" applyBorder="1" applyAlignment="1">
      <alignment/>
    </xf>
    <xf numFmtId="170" fontId="62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66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6" fillId="4" borderId="24" xfId="0" applyFont="1" applyFill="1" applyBorder="1" applyAlignment="1">
      <alignment horizontal="center"/>
    </xf>
    <xf numFmtId="0" fontId="66" fillId="4" borderId="23" xfId="0" applyFont="1" applyFill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4" borderId="22" xfId="0" applyFont="1" applyFill="1" applyBorder="1" applyAlignment="1">
      <alignment horizontal="center"/>
    </xf>
    <xf numFmtId="1" fontId="64" fillId="0" borderId="24" xfId="0" applyNumberFormat="1" applyFont="1" applyBorder="1" applyAlignment="1">
      <alignment horizontal="center" vertical="center"/>
    </xf>
    <xf numFmtId="1" fontId="64" fillId="0" borderId="23" xfId="0" applyNumberFormat="1" applyFont="1" applyBorder="1" applyAlignment="1">
      <alignment horizontal="center" vertical="center"/>
    </xf>
    <xf numFmtId="1" fontId="64" fillId="4" borderId="24" xfId="0" applyNumberFormat="1" applyFont="1" applyFill="1" applyBorder="1" applyAlignment="1">
      <alignment horizontal="center" vertical="center"/>
    </xf>
    <xf numFmtId="1" fontId="64" fillId="4" borderId="23" xfId="0" applyNumberFormat="1" applyFont="1" applyFill="1" applyBorder="1" applyAlignment="1">
      <alignment horizontal="center" vertical="center"/>
    </xf>
    <xf numFmtId="3" fontId="62" fillId="0" borderId="37" xfId="0" applyNumberFormat="1" applyFont="1" applyFill="1" applyBorder="1" applyAlignment="1">
      <alignment horizontal="center" vertical="center"/>
    </xf>
    <xf numFmtId="3" fontId="62" fillId="0" borderId="38" xfId="0" applyNumberFormat="1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/>
    </xf>
    <xf numFmtId="1" fontId="64" fillId="0" borderId="23" xfId="0" applyNumberFormat="1" applyFont="1" applyFill="1" applyBorder="1" applyAlignment="1">
      <alignment horizontal="center" vertical="center"/>
    </xf>
    <xf numFmtId="3" fontId="62" fillId="4" borderId="37" xfId="0" applyNumberFormat="1" applyFont="1" applyFill="1" applyBorder="1" applyAlignment="1">
      <alignment horizontal="center" vertical="center"/>
    </xf>
    <xf numFmtId="3" fontId="62" fillId="4" borderId="38" xfId="0" applyNumberFormat="1" applyFont="1" applyFill="1" applyBorder="1" applyAlignment="1">
      <alignment horizontal="center" vertical="center"/>
    </xf>
    <xf numFmtId="3" fontId="62" fillId="0" borderId="37" xfId="0" applyNumberFormat="1" applyFont="1" applyBorder="1" applyAlignment="1">
      <alignment horizontal="center" vertical="center"/>
    </xf>
    <xf numFmtId="3" fontId="62" fillId="0" borderId="38" xfId="0" applyNumberFormat="1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1" fontId="64" fillId="4" borderId="2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181" fontId="4" fillId="0" borderId="41" xfId="0" applyNumberFormat="1" applyFont="1" applyFill="1" applyBorder="1" applyAlignment="1">
      <alignment horizontal="center" vertical="center" wrapText="1"/>
    </xf>
    <xf numFmtId="181" fontId="4" fillId="0" borderId="42" xfId="0" applyNumberFormat="1" applyFont="1" applyFill="1" applyBorder="1" applyAlignment="1">
      <alignment horizontal="center" vertical="center" wrapText="1"/>
    </xf>
    <xf numFmtId="3" fontId="62" fillId="0" borderId="43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Fill="1" applyBorder="1" applyAlignment="1">
      <alignment horizontal="center" vertical="center" wrapText="1"/>
    </xf>
    <xf numFmtId="0" fontId="62" fillId="5" borderId="17" xfId="0" applyFont="1" applyFill="1" applyBorder="1" applyAlignment="1">
      <alignment horizontal="center" vertical="center"/>
    </xf>
    <xf numFmtId="0" fontId="62" fillId="5" borderId="40" xfId="0" applyFont="1" applyFill="1" applyBorder="1" applyAlignment="1">
      <alignment horizontal="center" vertical="center"/>
    </xf>
    <xf numFmtId="0" fontId="62" fillId="5" borderId="44" xfId="0" applyFont="1" applyFill="1" applyBorder="1" applyAlignment="1">
      <alignment horizontal="center" vertical="center"/>
    </xf>
    <xf numFmtId="3" fontId="62" fillId="5" borderId="43" xfId="0" applyNumberFormat="1" applyFont="1" applyFill="1" applyBorder="1" applyAlignment="1">
      <alignment horizontal="center" vertical="center" wrapText="1"/>
    </xf>
    <xf numFmtId="3" fontId="62" fillId="5" borderId="15" xfId="0" applyNumberFormat="1" applyFont="1" applyFill="1" applyBorder="1" applyAlignment="1">
      <alignment horizontal="center" vertical="center" wrapText="1"/>
    </xf>
    <xf numFmtId="181" fontId="62" fillId="5" borderId="19" xfId="0" applyNumberFormat="1" applyFont="1" applyFill="1" applyBorder="1" applyAlignment="1">
      <alignment horizontal="center" vertical="center" wrapText="1"/>
    </xf>
    <xf numFmtId="181" fontId="62" fillId="5" borderId="13" xfId="0" applyNumberFormat="1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183" fontId="62" fillId="0" borderId="43" xfId="0" applyNumberFormat="1" applyFont="1" applyFill="1" applyBorder="1" applyAlignment="1">
      <alignment horizontal="center" vertical="center" wrapText="1"/>
    </xf>
    <xf numFmtId="183" fontId="62" fillId="0" borderId="15" xfId="0" applyNumberFormat="1" applyFont="1" applyFill="1" applyBorder="1" applyAlignment="1">
      <alignment horizontal="center" vertical="center" wrapText="1"/>
    </xf>
    <xf numFmtId="181" fontId="62" fillId="0" borderId="19" xfId="0" applyNumberFormat="1" applyFont="1" applyFill="1" applyBorder="1" applyAlignment="1">
      <alignment horizontal="center" vertical="center" wrapText="1"/>
    </xf>
    <xf numFmtId="181" fontId="62" fillId="0" borderId="13" xfId="0" applyNumberFormat="1" applyFont="1" applyFill="1" applyBorder="1" applyAlignment="1">
      <alignment horizontal="center" vertical="center" wrapText="1"/>
    </xf>
    <xf numFmtId="0" fontId="62" fillId="4" borderId="24" xfId="0" applyFont="1" applyFill="1" applyBorder="1" applyAlignment="1">
      <alignment horizontal="center" vertical="center"/>
    </xf>
    <xf numFmtId="0" fontId="62" fillId="4" borderId="22" xfId="0" applyFont="1" applyFill="1" applyBorder="1" applyAlignment="1">
      <alignment horizontal="center" vertical="center"/>
    </xf>
    <xf numFmtId="0" fontId="62" fillId="4" borderId="23" xfId="0" applyFont="1" applyFill="1" applyBorder="1" applyAlignment="1">
      <alignment horizontal="center" vertical="center"/>
    </xf>
    <xf numFmtId="181" fontId="62" fillId="0" borderId="19" xfId="0" applyNumberFormat="1" applyFont="1" applyBorder="1" applyAlignment="1">
      <alignment horizontal="center" vertical="center" wrapText="1"/>
    </xf>
    <xf numFmtId="181" fontId="62" fillId="0" borderId="11" xfId="0" applyNumberFormat="1" applyFont="1" applyBorder="1" applyAlignment="1">
      <alignment horizontal="center" vertical="center" wrapText="1"/>
    </xf>
    <xf numFmtId="3" fontId="62" fillId="4" borderId="43" xfId="0" applyNumberFormat="1" applyFont="1" applyFill="1" applyBorder="1" applyAlignment="1">
      <alignment horizontal="center" vertical="center" wrapText="1"/>
    </xf>
    <xf numFmtId="3" fontId="62" fillId="4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83" fontId="62" fillId="0" borderId="12" xfId="0" applyNumberFormat="1" applyFont="1" applyFill="1" applyBorder="1" applyAlignment="1">
      <alignment horizontal="center" vertical="center" wrapText="1"/>
    </xf>
    <xf numFmtId="0" fontId="62" fillId="4" borderId="43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183" fontId="62" fillId="4" borderId="43" xfId="0" applyNumberFormat="1" applyFont="1" applyFill="1" applyBorder="1" applyAlignment="1">
      <alignment horizontal="center" vertical="center" wrapText="1"/>
    </xf>
    <xf numFmtId="183" fontId="62" fillId="4" borderId="12" xfId="0" applyNumberFormat="1" applyFont="1" applyFill="1" applyBorder="1" applyAlignment="1">
      <alignment horizontal="center" vertical="center" wrapText="1"/>
    </xf>
    <xf numFmtId="181" fontId="62" fillId="4" borderId="19" xfId="0" applyNumberFormat="1" applyFont="1" applyFill="1" applyBorder="1" applyAlignment="1">
      <alignment horizontal="center" vertical="center" wrapText="1"/>
    </xf>
    <xf numFmtId="181" fontId="62" fillId="4" borderId="11" xfId="0" applyNumberFormat="1" applyFont="1" applyFill="1" applyBorder="1" applyAlignment="1">
      <alignment horizontal="center" vertical="center" wrapText="1"/>
    </xf>
    <xf numFmtId="181" fontId="62" fillId="0" borderId="11" xfId="0" applyNumberFormat="1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183" fontId="62" fillId="0" borderId="43" xfId="0" applyNumberFormat="1" applyFont="1" applyBorder="1" applyAlignment="1">
      <alignment horizontal="center" vertical="center" wrapText="1"/>
    </xf>
    <xf numFmtId="183" fontId="62" fillId="0" borderId="12" xfId="0" applyNumberFormat="1" applyFont="1" applyBorder="1" applyAlignment="1">
      <alignment horizontal="center" vertical="center" wrapText="1"/>
    </xf>
    <xf numFmtId="3" fontId="4" fillId="4" borderId="4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3" fontId="62" fillId="0" borderId="12" xfId="0" applyNumberFormat="1" applyFont="1" applyFill="1" applyBorder="1" applyAlignment="1">
      <alignment horizontal="center" vertical="center" wrapText="1"/>
    </xf>
    <xf numFmtId="3" fontId="62" fillId="0" borderId="43" xfId="0" applyNumberFormat="1" applyFont="1" applyBorder="1" applyAlignment="1">
      <alignment horizontal="center" vertical="center" wrapText="1"/>
    </xf>
    <xf numFmtId="3" fontId="62" fillId="0" borderId="12" xfId="0" applyNumberFormat="1" applyFont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2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a\AppData\Local\Microsoft\Windows\Temporary%20Internet%20Files\Content.IE5\QIFQP88H\2006-2008%20OPA%20Conservation%20Results.Whitby%20Hydro%20Electric%20Corpor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a\AppData\Local\Microsoft\Windows\Temporary%20Internet%20Files\Content.IE5\QIFQP88H\2006-2008%20OPA%20Conservation%20Results.Wasaga%20Distribution%20I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ka.PUC-DOMAIN\AppData\Local\Microsoft\Windows\Temporary%20Internet%20Files\Content.Outlook\BX1GA0QJ\2006-2010_Final_OPA_CDM_Results.Northern_Ontario_Wires_Inc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ouise\2012%20NOW\2012%20Rate%20Application%20-%20started%20Fall%202011\1st%20Interogs%20received%20Dec%2015,%202011\NorthernOntWires_Attachment%201-4%20Revised%20LRAM%20Application%20and%20info_%20submission)201201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5">
        <row r="9">
          <cell r="I9">
            <v>0.007476141016995449</v>
          </cell>
          <cell r="J9">
            <v>0.007476141016995449</v>
          </cell>
          <cell r="K9">
            <v>0.007476141016995449</v>
          </cell>
          <cell r="L9">
            <v>0.007476141016995449</v>
          </cell>
          <cell r="AK9">
            <v>1146.995262076076</v>
          </cell>
          <cell r="AL9">
            <v>1146.995262076076</v>
          </cell>
          <cell r="AM9">
            <v>1146.995262076076</v>
          </cell>
          <cell r="AN9">
            <v>1146.995262076076</v>
          </cell>
        </row>
        <row r="10">
          <cell r="I10">
            <v>0.08954628177949016</v>
          </cell>
          <cell r="J10">
            <v>0.08954628177949016</v>
          </cell>
          <cell r="K10">
            <v>0.08954628177949016</v>
          </cell>
          <cell r="L10">
            <v>0.08954628177949016</v>
          </cell>
          <cell r="AK10">
            <v>87.42301942801771</v>
          </cell>
          <cell r="AL10">
            <v>87.42301942801771</v>
          </cell>
          <cell r="AM10">
            <v>87.42301942801771</v>
          </cell>
          <cell r="AN10">
            <v>87.42301942801771</v>
          </cell>
        </row>
        <row r="11">
          <cell r="I11">
            <v>0.010643566725001137</v>
          </cell>
          <cell r="J11">
            <v>0.010643566725001137</v>
          </cell>
          <cell r="K11">
            <v>0.010643566725001137</v>
          </cell>
          <cell r="L11">
            <v>0.010643566725001137</v>
          </cell>
          <cell r="AK11">
            <v>46.95691202206383</v>
          </cell>
          <cell r="AL11">
            <v>46.95691202206383</v>
          </cell>
          <cell r="AM11">
            <v>46.95691202206383</v>
          </cell>
          <cell r="AN11">
            <v>46.95691202206383</v>
          </cell>
        </row>
        <row r="12">
          <cell r="I12">
            <v>0.02799766526152325</v>
          </cell>
          <cell r="J12">
            <v>0.02799766526152325</v>
          </cell>
          <cell r="K12">
            <v>0.02799766526152325</v>
          </cell>
          <cell r="L12">
            <v>0.02799766526152325</v>
          </cell>
          <cell r="AK12">
            <v>1860.7737867485077</v>
          </cell>
          <cell r="AL12">
            <v>1860.7737867485077</v>
          </cell>
          <cell r="AM12">
            <v>1860.7737867485077</v>
          </cell>
          <cell r="AN12">
            <v>1860.7737867485077</v>
          </cell>
        </row>
        <row r="13">
          <cell r="I13">
            <v>1.1874279652640236</v>
          </cell>
          <cell r="J13">
            <v>0</v>
          </cell>
          <cell r="K13">
            <v>0</v>
          </cell>
          <cell r="L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6">
          <cell r="J16">
            <v>0.021239151796984067</v>
          </cell>
          <cell r="K16">
            <v>0.021239151796984067</v>
          </cell>
          <cell r="L16">
            <v>0.021239151796984067</v>
          </cell>
          <cell r="AL16">
            <v>190.2062085695473</v>
          </cell>
          <cell r="AM16">
            <v>190.2062085695473</v>
          </cell>
          <cell r="AN16">
            <v>190.2062085695473</v>
          </cell>
        </row>
        <row r="17">
          <cell r="J17">
            <v>0.1677878878772515</v>
          </cell>
          <cell r="K17">
            <v>0.1677878878772515</v>
          </cell>
          <cell r="L17">
            <v>0.1677878878772515</v>
          </cell>
          <cell r="AL17">
            <v>255.58130050819292</v>
          </cell>
          <cell r="AM17">
            <v>255.58130050819292</v>
          </cell>
          <cell r="AN17">
            <v>255.58130050819292</v>
          </cell>
        </row>
        <row r="18">
          <cell r="J18">
            <v>0</v>
          </cell>
          <cell r="K18">
            <v>0</v>
          </cell>
          <cell r="L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J19">
            <v>0.04291943070961507</v>
          </cell>
          <cell r="K19">
            <v>0.03889224153936917</v>
          </cell>
          <cell r="L19">
            <v>0.03889224153936917</v>
          </cell>
          <cell r="AL19">
            <v>1117.8094609201971</v>
          </cell>
          <cell r="AM19">
            <v>1104.2536545167802</v>
          </cell>
          <cell r="AN19">
            <v>1104.2536545167802</v>
          </cell>
        </row>
        <row r="20">
          <cell r="J20">
            <v>0</v>
          </cell>
          <cell r="K20">
            <v>0</v>
          </cell>
          <cell r="L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J21">
            <v>0.29465024648084565</v>
          </cell>
          <cell r="K21">
            <v>0.29465024648084565</v>
          </cell>
          <cell r="L21">
            <v>0</v>
          </cell>
          <cell r="AL21">
            <v>530.3704436655221</v>
          </cell>
          <cell r="AM21">
            <v>530.3704436655221</v>
          </cell>
          <cell r="A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J23">
            <v>0.011851840908048803</v>
          </cell>
          <cell r="K23">
            <v>0.011851840908048803</v>
          </cell>
          <cell r="L23">
            <v>0.011851840908048803</v>
          </cell>
          <cell r="AL23">
            <v>100.74064771841483</v>
          </cell>
          <cell r="AM23">
            <v>100.74064771841483</v>
          </cell>
          <cell r="AN23">
            <v>100.74064771841483</v>
          </cell>
        </row>
        <row r="24">
          <cell r="J24">
            <v>0</v>
          </cell>
          <cell r="K24">
            <v>0</v>
          </cell>
          <cell r="L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J27">
            <v>1.967805156795073</v>
          </cell>
          <cell r="K27">
            <v>1.967805156795073</v>
          </cell>
          <cell r="L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J28">
            <v>0.16367377485630097</v>
          </cell>
          <cell r="K28">
            <v>0</v>
          </cell>
          <cell r="L28">
            <v>0</v>
          </cell>
          <cell r="AL28">
            <v>0</v>
          </cell>
          <cell r="AM28">
            <v>0</v>
          </cell>
          <cell r="AN28">
            <v>0</v>
          </cell>
        </row>
        <row r="32">
          <cell r="K32">
            <v>0.024794064134819774</v>
          </cell>
          <cell r="L32">
            <v>0.024794064134819774</v>
          </cell>
          <cell r="AM32">
            <v>269.14414876728273</v>
          </cell>
          <cell r="AN32">
            <v>269.14414876728273</v>
          </cell>
        </row>
        <row r="33">
          <cell r="K33">
            <v>0.12212695559182055</v>
          </cell>
          <cell r="L33">
            <v>0.12212695559182055</v>
          </cell>
          <cell r="AM33">
            <v>151.2408308416523</v>
          </cell>
          <cell r="AN33">
            <v>151.2408308416523</v>
          </cell>
        </row>
        <row r="34">
          <cell r="K34">
            <v>0</v>
          </cell>
          <cell r="L34">
            <v>0</v>
          </cell>
          <cell r="AM34">
            <v>0</v>
          </cell>
          <cell r="AN34">
            <v>0</v>
          </cell>
        </row>
        <row r="35">
          <cell r="K35">
            <v>0.0014855097394148372</v>
          </cell>
          <cell r="L35">
            <v>0</v>
          </cell>
          <cell r="AM35">
            <v>0</v>
          </cell>
          <cell r="AN35">
            <v>0</v>
          </cell>
        </row>
        <row r="36">
          <cell r="K36">
            <v>0.02528695776788217</v>
          </cell>
          <cell r="L36">
            <v>0.02436383210176334</v>
          </cell>
          <cell r="AM36">
            <v>378.20680045473597</v>
          </cell>
          <cell r="AN36">
            <v>375.09784508634294</v>
          </cell>
        </row>
        <row r="37">
          <cell r="K37">
            <v>0</v>
          </cell>
          <cell r="L37">
            <v>0</v>
          </cell>
          <cell r="AM37">
            <v>0</v>
          </cell>
          <cell r="AN37">
            <v>0</v>
          </cell>
        </row>
        <row r="38">
          <cell r="K38">
            <v>0.13864771666666664</v>
          </cell>
          <cell r="L38">
            <v>0.13864771666666664</v>
          </cell>
          <cell r="AM38">
            <v>316.1167939999999</v>
          </cell>
          <cell r="AN38">
            <v>316.1167939999999</v>
          </cell>
        </row>
        <row r="39">
          <cell r="K39">
            <v>0</v>
          </cell>
          <cell r="L39">
            <v>0</v>
          </cell>
          <cell r="AM39">
            <v>0</v>
          </cell>
          <cell r="AN39">
            <v>0</v>
          </cell>
        </row>
        <row r="40">
          <cell r="K40">
            <v>0.000781170289086891</v>
          </cell>
          <cell r="L40">
            <v>0.000781170289086891</v>
          </cell>
          <cell r="AM40">
            <v>1.7793323251423627</v>
          </cell>
          <cell r="AN40">
            <v>1.7793323251423627</v>
          </cell>
        </row>
        <row r="41">
          <cell r="K41">
            <v>0.0028741991513781882</v>
          </cell>
          <cell r="L41">
            <v>0.0028741991513781882</v>
          </cell>
          <cell r="AM41">
            <v>21.061759773599988</v>
          </cell>
          <cell r="AN41">
            <v>21.061759773599988</v>
          </cell>
        </row>
        <row r="42">
          <cell r="K42">
            <v>0</v>
          </cell>
          <cell r="L42">
            <v>0</v>
          </cell>
          <cell r="AM42">
            <v>0</v>
          </cell>
          <cell r="AN42">
            <v>0</v>
          </cell>
        </row>
        <row r="43">
          <cell r="K43">
            <v>0.00018561474035692406</v>
          </cell>
          <cell r="L43">
            <v>0</v>
          </cell>
          <cell r="AM43">
            <v>0</v>
          </cell>
          <cell r="AN43">
            <v>0</v>
          </cell>
        </row>
        <row r="44">
          <cell r="K44">
            <v>0.4949891736563284</v>
          </cell>
          <cell r="L44">
            <v>0</v>
          </cell>
          <cell r="AM44">
            <v>0</v>
          </cell>
          <cell r="AN44">
            <v>0</v>
          </cell>
        </row>
        <row r="45">
          <cell r="K45">
            <v>0.18109511225577846</v>
          </cell>
          <cell r="L45">
            <v>0</v>
          </cell>
          <cell r="AM45">
            <v>0</v>
          </cell>
          <cell r="AN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Methodology"/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8">
        <row r="2">
          <cell r="B2" t="str">
            <v>Atikokan Hydro Inc.</v>
          </cell>
        </row>
        <row r="3">
          <cell r="B3" t="str">
            <v>Attawapiskat First Nation</v>
          </cell>
        </row>
        <row r="4">
          <cell r="B4" t="str">
            <v>Attawapiskat Power Corporation</v>
          </cell>
        </row>
        <row r="5">
          <cell r="B5" t="str">
            <v>Barrie Hydro Distribution Inc.</v>
          </cell>
        </row>
        <row r="6">
          <cell r="B6" t="str">
            <v>Bluewater Power Distribution Corporation</v>
          </cell>
        </row>
        <row r="7">
          <cell r="B7" t="str">
            <v>Brant County Power Inc.</v>
          </cell>
        </row>
        <row r="8">
          <cell r="B8" t="str">
            <v>Brantford Power Inc.</v>
          </cell>
        </row>
        <row r="9">
          <cell r="B9" t="str">
            <v>Burlington Hydro Inc.</v>
          </cell>
        </row>
        <row r="10">
          <cell r="B10" t="str">
            <v>COLLUS Power Corp.</v>
          </cell>
        </row>
        <row r="11">
          <cell r="B11" t="str">
            <v>Cambridge and North Dumfries Hydro Inc.</v>
          </cell>
        </row>
        <row r="12">
          <cell r="B12" t="str">
            <v>Canadian Niagara Power Inc.</v>
          </cell>
        </row>
        <row r="13">
          <cell r="B13" t="str">
            <v>Centre Wellington Hydro Ltd.</v>
          </cell>
        </row>
        <row r="14">
          <cell r="B14" t="str">
            <v>Chapleau Public Utilities Corporation</v>
          </cell>
        </row>
        <row r="15">
          <cell r="B15" t="str">
            <v>Chatham-Kent Hydro Inc.</v>
          </cell>
        </row>
        <row r="16">
          <cell r="B16" t="str">
            <v>Clinton Power Corporation</v>
          </cell>
        </row>
        <row r="17">
          <cell r="B17" t="str">
            <v>Cooperative Hydro Embrun Inc.</v>
          </cell>
        </row>
        <row r="18">
          <cell r="B18" t="str">
            <v>Cornwall Street Railway Light and Power Company Limited</v>
          </cell>
        </row>
        <row r="19">
          <cell r="B19" t="str">
            <v>Dubreuil Forest Products Ltd.</v>
          </cell>
        </row>
        <row r="20">
          <cell r="B20" t="str">
            <v>Dutton Hydro Limited</v>
          </cell>
        </row>
        <row r="21">
          <cell r="B21" t="str">
            <v>E.L.K. Energy Inc.</v>
          </cell>
        </row>
        <row r="22">
          <cell r="B22" t="str">
            <v>ENWIN Utilities Ltd.</v>
          </cell>
        </row>
        <row r="23">
          <cell r="B23" t="str">
            <v>Enersource Hydro Mississauga Inc.</v>
          </cell>
        </row>
        <row r="24">
          <cell r="B24" t="str">
            <v>Erie Thames Powerlines Corporation</v>
          </cell>
        </row>
        <row r="25">
          <cell r="B25" t="str">
            <v>Espanola Regional Hydro Distribution Corporation</v>
          </cell>
        </row>
        <row r="26">
          <cell r="B26" t="str">
            <v>Essex Powerlines Corporation</v>
          </cell>
        </row>
        <row r="27">
          <cell r="B27" t="str">
            <v>Festival Hydro Inc.</v>
          </cell>
        </row>
        <row r="28">
          <cell r="B28" t="str">
            <v>Fort Albany First Nation</v>
          </cell>
        </row>
        <row r="29">
          <cell r="B29" t="str">
            <v>Fort Albany Power Corporation</v>
          </cell>
        </row>
        <row r="30">
          <cell r="B30" t="str">
            <v>Fort Frances Power Corporation</v>
          </cell>
        </row>
        <row r="31">
          <cell r="B31" t="str">
            <v>Grand Valley Energy Inc</v>
          </cell>
        </row>
        <row r="32">
          <cell r="B32" t="str">
            <v>Great Lakes Power Limited</v>
          </cell>
        </row>
        <row r="33">
          <cell r="B33" t="str">
            <v>Greater Sudbury Hydro Inc.</v>
          </cell>
        </row>
        <row r="34">
          <cell r="B34" t="str">
            <v>Grimsby Power Incorporated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One Networks Inc./Cat Lake Power Community</v>
          </cell>
        </row>
        <row r="45">
          <cell r="B45" t="str">
            <v>Hydro One Remote Communities Inc.</v>
          </cell>
        </row>
        <row r="46">
          <cell r="B46" t="str">
            <v>Hydro Ottawa Limited</v>
          </cell>
        </row>
        <row r="47">
          <cell r="B47" t="str">
            <v>Innisfil Hydro Distribution Systems Limited</v>
          </cell>
        </row>
        <row r="48">
          <cell r="B48" t="str">
            <v>Kashechewan First Nation</v>
          </cell>
        </row>
        <row r="49">
          <cell r="B49" t="str">
            <v>Kashechewan Power Corporation</v>
          </cell>
        </row>
        <row r="50">
          <cell r="B50" t="str">
            <v>Kenora Hydro Electric Corporation Ltd.</v>
          </cell>
        </row>
        <row r="51">
          <cell r="B51" t="str">
            <v>Kingston Hydro Corporation</v>
          </cell>
        </row>
        <row r="52">
          <cell r="B52" t="str">
            <v>Kitchener-Wilmot Hydro Inc.</v>
          </cell>
        </row>
        <row r="53">
          <cell r="B53" t="str">
            <v>Lakefront Utilities Inc.</v>
          </cell>
        </row>
        <row r="54">
          <cell r="B54" t="str">
            <v>Lakeland Power Distribution Ltd.</v>
          </cell>
        </row>
        <row r="55">
          <cell r="B55" t="str">
            <v>London Hydro Inc.</v>
          </cell>
        </row>
        <row r="56">
          <cell r="B56" t="str">
            <v>Middlesex Power Distribution Corporation</v>
          </cell>
        </row>
        <row r="57">
          <cell r="B57" t="str">
            <v>Midland Power Utility Corporation</v>
          </cell>
        </row>
        <row r="58">
          <cell r="B58" t="str">
            <v>Milton Hydro Distribution Inc.</v>
          </cell>
        </row>
        <row r="59">
          <cell r="B59" t="str">
            <v>Newbury Power Inc.</v>
          </cell>
        </row>
        <row r="60">
          <cell r="B60" t="str">
            <v>Newmarket - Tay Power Distribution Ltd.</v>
          </cell>
        </row>
        <row r="61">
          <cell r="B61" t="str">
            <v>Niagara Peninsula Energy Inc.</v>
          </cell>
        </row>
        <row r="62">
          <cell r="B62" t="str">
            <v>Niagara-on-the-Lake Hydro Inc.</v>
          </cell>
        </row>
        <row r="63">
          <cell r="B63" t="str">
            <v>Norfolk Power Distribution Inc.</v>
          </cell>
        </row>
        <row r="64">
          <cell r="B64" t="str">
            <v>North Bay Hydro Distribution Limited</v>
          </cell>
        </row>
        <row r="65">
          <cell r="B65" t="str">
            <v>Northern Ontario Wires Inc.</v>
          </cell>
        </row>
        <row r="66">
          <cell r="B66" t="str">
            <v>Oakville Hydro Electricity Distribution Inc.</v>
          </cell>
        </row>
        <row r="67">
          <cell r="B67" t="str">
            <v>Orangeville Hydro Limited</v>
          </cell>
        </row>
        <row r="68">
          <cell r="B68" t="str">
            <v>Orillia Power Distribution Corporation</v>
          </cell>
        </row>
        <row r="69">
          <cell r="B69" t="str">
            <v>Oshawa PUC Networks Inc.</v>
          </cell>
        </row>
        <row r="70">
          <cell r="B70" t="str">
            <v>Ottawa River Power Corporation</v>
          </cell>
        </row>
        <row r="71">
          <cell r="B71" t="str">
            <v>PUC Distribution Inc.</v>
          </cell>
        </row>
        <row r="72">
          <cell r="B72" t="str">
            <v>Parry Sound Power Corporation</v>
          </cell>
        </row>
        <row r="73">
          <cell r="B73" t="str">
            <v>Peterborough Distribution Incorporated</v>
          </cell>
        </row>
        <row r="74">
          <cell r="B74" t="str">
            <v>Port Colborne Hydro Inc.</v>
          </cell>
        </row>
        <row r="75">
          <cell r="B75" t="str">
            <v>PowerStream Inc.</v>
          </cell>
        </row>
        <row r="76">
          <cell r="B76" t="str">
            <v>Renfrew Hydro Inc.</v>
          </cell>
        </row>
        <row r="77">
          <cell r="B77" t="str">
            <v>Rideau St. Lawrence Distribution Inc.</v>
          </cell>
        </row>
        <row r="78">
          <cell r="B78" t="str">
            <v>Sioux Lookout Hydro Inc.</v>
          </cell>
        </row>
        <row r="79">
          <cell r="B79" t="str">
            <v>St. Thomas Energy Inc.</v>
          </cell>
        </row>
        <row r="80">
          <cell r="B80" t="str">
            <v>Thunder Bay Hydro Electricity Distribution Inc.</v>
          </cell>
        </row>
        <row r="81">
          <cell r="B81" t="str">
            <v>Tillsonburg Hydro Inc.</v>
          </cell>
        </row>
        <row r="82">
          <cell r="B82" t="str">
            <v>Toronto Hydro-Electric System Limited</v>
          </cell>
        </row>
        <row r="83">
          <cell r="B83" t="str">
            <v>Veridian Connections Inc.</v>
          </cell>
        </row>
        <row r="84">
          <cell r="B84" t="str">
            <v>Wasaga Distribution Inc.</v>
          </cell>
        </row>
        <row r="85">
          <cell r="B85" t="str">
            <v>Waterloo North Hydro Inc.</v>
          </cell>
        </row>
        <row r="86">
          <cell r="B86" t="str">
            <v>Welland Hydro-Electric System Corp.</v>
          </cell>
        </row>
        <row r="87">
          <cell r="B87" t="str">
            <v>Wellington North Power Inc.</v>
          </cell>
        </row>
        <row r="88">
          <cell r="B88" t="str">
            <v>West Coast Huron Energy Inc.</v>
          </cell>
        </row>
        <row r="89">
          <cell r="B89" t="str">
            <v>West Perth Power Inc.</v>
          </cell>
        </row>
        <row r="90">
          <cell r="B90" t="str">
            <v>Westario Power Inc.</v>
          </cell>
        </row>
        <row r="91">
          <cell r="B91" t="str">
            <v>Whitby Hydro Electric Corporation</v>
          </cell>
        </row>
        <row r="92">
          <cell r="B92" t="str">
            <v>Woodstock Hydro Services Inc.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8">
        <row r="9">
          <cell r="G9">
            <v>0.0013539646766350453</v>
          </cell>
          <cell r="H9">
            <v>0.0013539646766350453</v>
          </cell>
          <cell r="I9">
            <v>0.0013539646766350453</v>
          </cell>
          <cell r="J9">
            <v>0.0013539646766350453</v>
          </cell>
          <cell r="K9">
            <v>0.0013539646766350453</v>
          </cell>
          <cell r="L9">
            <v>0.0013539646766350453</v>
          </cell>
          <cell r="M9">
            <v>0</v>
          </cell>
        </row>
        <row r="10">
          <cell r="G10">
            <v>0.013665922131564371</v>
          </cell>
          <cell r="H10">
            <v>0.013665922131564371</v>
          </cell>
          <cell r="I10">
            <v>0.013665922131564371</v>
          </cell>
          <cell r="J10">
            <v>0.013665922131564371</v>
          </cell>
          <cell r="K10">
            <v>0.013665922131564371</v>
          </cell>
          <cell r="L10">
            <v>0.013665922131564371</v>
          </cell>
          <cell r="M10">
            <v>0.013665922131564371</v>
          </cell>
        </row>
        <row r="11">
          <cell r="G11">
            <v>0.0045126114100537745</v>
          </cell>
          <cell r="H11">
            <v>0.0045126114100537745</v>
          </cell>
          <cell r="I11">
            <v>0.0045126114100537745</v>
          </cell>
          <cell r="J11">
            <v>0.0045126114100537745</v>
          </cell>
          <cell r="K11">
            <v>0.0045126114100537745</v>
          </cell>
          <cell r="L11">
            <v>0.0045126114100537745</v>
          </cell>
          <cell r="M11">
            <v>0.0045126114100537745</v>
          </cell>
        </row>
        <row r="12">
          <cell r="G12">
            <v>0.31049424805963305</v>
          </cell>
        </row>
        <row r="13">
          <cell r="G13">
            <v>0.015197384129424812</v>
          </cell>
        </row>
        <row r="15">
          <cell r="H15">
            <v>0.0006685418553213234</v>
          </cell>
          <cell r="I15">
            <v>0.0006685418553213234</v>
          </cell>
          <cell r="J15">
            <v>0.0006685418553213234</v>
          </cell>
          <cell r="K15">
            <v>0.0006685418553213234</v>
          </cell>
          <cell r="L15">
            <v>0.0006685418553213234</v>
          </cell>
          <cell r="M15">
            <v>0.0006685418553213234</v>
          </cell>
        </row>
        <row r="16">
          <cell r="H16">
            <v>0.015316228384865052</v>
          </cell>
          <cell r="I16">
            <v>0.015316228384865052</v>
          </cell>
          <cell r="J16">
            <v>0.015316228384865052</v>
          </cell>
          <cell r="K16">
            <v>0.015316228384865052</v>
          </cell>
          <cell r="L16">
            <v>0.015316228384865052</v>
          </cell>
          <cell r="M16">
            <v>0.014126132170340743</v>
          </cell>
        </row>
        <row r="17">
          <cell r="H17">
            <v>0.005328404480365759</v>
          </cell>
          <cell r="I17">
            <v>0.004828432964825329</v>
          </cell>
          <cell r="J17">
            <v>0.004828432964825329</v>
          </cell>
          <cell r="K17">
            <v>0.004828432964825329</v>
          </cell>
          <cell r="L17">
            <v>0.004828432964825329</v>
          </cell>
          <cell r="M17">
            <v>0.004828432964825329</v>
          </cell>
        </row>
        <row r="19">
          <cell r="H19">
            <v>0.11315014696618814</v>
          </cell>
          <cell r="I19">
            <v>0.03374426311646486</v>
          </cell>
          <cell r="J19">
            <v>0.01624713336646903</v>
          </cell>
          <cell r="K19">
            <v>0.01624713336646903</v>
          </cell>
          <cell r="L19">
            <v>0.01624713336646903</v>
          </cell>
          <cell r="M19">
            <v>0.01624713336646903</v>
          </cell>
        </row>
        <row r="22">
          <cell r="H22">
            <v>0.0014713942182108647</v>
          </cell>
          <cell r="I22">
            <v>0.0014713942182108647</v>
          </cell>
          <cell r="J22">
            <v>0.0014713942182108647</v>
          </cell>
          <cell r="K22">
            <v>0.0014713942182108647</v>
          </cell>
          <cell r="L22">
            <v>0.0014713942182108647</v>
          </cell>
          <cell r="M22">
            <v>0.0014713942182108647</v>
          </cell>
        </row>
        <row r="26">
          <cell r="H26">
            <v>0.3374192275530149</v>
          </cell>
        </row>
        <row r="27">
          <cell r="H27">
            <v>0.028069537127460506</v>
          </cell>
        </row>
        <row r="30">
          <cell r="I30">
            <v>0.0036561655473200004</v>
          </cell>
          <cell r="J30">
            <v>0.0036561655473200004</v>
          </cell>
          <cell r="K30">
            <v>0.0036561655473200004</v>
          </cell>
          <cell r="L30">
            <v>0.0036561655473200004</v>
          </cell>
          <cell r="M30">
            <v>0.003584525547320001</v>
          </cell>
        </row>
        <row r="31">
          <cell r="I31">
            <v>0.015308882832053538</v>
          </cell>
          <cell r="J31">
            <v>0.015308882832053538</v>
          </cell>
          <cell r="K31">
            <v>0.015308882832053538</v>
          </cell>
          <cell r="L31">
            <v>0.015308882832053538</v>
          </cell>
          <cell r="M31">
            <v>0.015308882832053538</v>
          </cell>
        </row>
        <row r="32">
          <cell r="I32">
            <v>0.006690225215541576</v>
          </cell>
          <cell r="J32">
            <v>0.006392957547359811</v>
          </cell>
          <cell r="K32">
            <v>0.006392957547359811</v>
          </cell>
          <cell r="L32">
            <v>0.006392957547359811</v>
          </cell>
          <cell r="M32">
            <v>0.005810763291675862</v>
          </cell>
        </row>
        <row r="37">
          <cell r="I37">
            <v>0.000331809506978192</v>
          </cell>
          <cell r="J37">
            <v>0.000331809506978192</v>
          </cell>
          <cell r="K37">
            <v>0.000331809506978192</v>
          </cell>
          <cell r="L37">
            <v>0.000331809506978192</v>
          </cell>
          <cell r="M37">
            <v>0.000331809506978192</v>
          </cell>
        </row>
        <row r="39">
          <cell r="I39">
            <v>0.42896137880077734</v>
          </cell>
        </row>
        <row r="40">
          <cell r="I40">
            <v>0.08295237674454799</v>
          </cell>
        </row>
        <row r="41">
          <cell r="I41">
            <v>0.02850634029068526</v>
          </cell>
        </row>
        <row r="46">
          <cell r="J46">
            <v>0.0022767299029531774</v>
          </cell>
          <cell r="K46">
            <v>0.0022767299029531774</v>
          </cell>
          <cell r="L46">
            <v>0.0022767299029531774</v>
          </cell>
          <cell r="M46">
            <v>0.0022767299029531774</v>
          </cell>
        </row>
        <row r="47">
          <cell r="J47">
            <v>0.0206490866586333</v>
          </cell>
          <cell r="K47">
            <v>0.0206490866586333</v>
          </cell>
          <cell r="L47">
            <v>0.0206490866586333</v>
          </cell>
          <cell r="M47">
            <v>0.02055254039548918</v>
          </cell>
        </row>
        <row r="48">
          <cell r="J48">
            <v>0.0055230172251111995</v>
          </cell>
          <cell r="K48">
            <v>0.005429632771904237</v>
          </cell>
          <cell r="L48">
            <v>0.005429632771904237</v>
          </cell>
          <cell r="M48">
            <v>0.005429632771904237</v>
          </cell>
        </row>
        <row r="52">
          <cell r="J52">
            <v>0.003950788472862141</v>
          </cell>
          <cell r="K52">
            <v>0.003950788472862141</v>
          </cell>
          <cell r="L52">
            <v>0.003950788472862141</v>
          </cell>
          <cell r="M52">
            <v>0.003950788472862141</v>
          </cell>
        </row>
        <row r="55">
          <cell r="J55">
            <v>0.17837837945873763</v>
          </cell>
        </row>
        <row r="56">
          <cell r="J56">
            <v>0.12112426336998447</v>
          </cell>
        </row>
        <row r="57">
          <cell r="J57">
            <v>0.17303466195712067</v>
          </cell>
        </row>
        <row r="58">
          <cell r="J58">
            <v>0.029731426328044087</v>
          </cell>
        </row>
        <row r="66">
          <cell r="K66">
            <v>0.003788961411219657</v>
          </cell>
          <cell r="L66">
            <v>0.003788961411219657</v>
          </cell>
          <cell r="M66">
            <v>0.003788961411219657</v>
          </cell>
        </row>
        <row r="67">
          <cell r="K67">
            <v>0.0002613982352375689</v>
          </cell>
          <cell r="L67">
            <v>0.0002613982352375689</v>
          </cell>
          <cell r="M67">
            <v>0.0002613982352375689</v>
          </cell>
        </row>
        <row r="68">
          <cell r="K68">
            <v>0.001741751078571812</v>
          </cell>
          <cell r="L68">
            <v>0.0016630122334992763</v>
          </cell>
          <cell r="M68">
            <v>0.0016231412129566545</v>
          </cell>
        </row>
        <row r="72">
          <cell r="K72">
            <v>0.013347996922592583</v>
          </cell>
          <cell r="L72">
            <v>0.013347996922592583</v>
          </cell>
          <cell r="M72">
            <v>0.013347996922592583</v>
          </cell>
        </row>
        <row r="73">
          <cell r="K73">
            <v>0.09486407814500201</v>
          </cell>
          <cell r="L73">
            <v>0.09486407814500201</v>
          </cell>
          <cell r="M73">
            <v>0.09486407814500201</v>
          </cell>
        </row>
        <row r="74">
          <cell r="K74">
            <v>0.00026219395636095064</v>
          </cell>
          <cell r="L74">
            <v>0.00026219395636095064</v>
          </cell>
          <cell r="M74">
            <v>0.00026219395636095064</v>
          </cell>
        </row>
        <row r="75">
          <cell r="K75">
            <v>0.12304335912637979</v>
          </cell>
        </row>
        <row r="76">
          <cell r="K76">
            <v>0.26025221421941</v>
          </cell>
        </row>
        <row r="77">
          <cell r="K77">
            <v>0.030202491765391207</v>
          </cell>
        </row>
        <row r="96">
          <cell r="G96">
            <v>5.973373573389906</v>
          </cell>
          <cell r="H96">
            <v>5.973373573389906</v>
          </cell>
          <cell r="I96">
            <v>5.973373573389906</v>
          </cell>
          <cell r="J96">
            <v>5.973373573389906</v>
          </cell>
          <cell r="K96">
            <v>5.973373573389906</v>
          </cell>
          <cell r="L96">
            <v>5.973373573389906</v>
          </cell>
          <cell r="M96">
            <v>0</v>
          </cell>
        </row>
        <row r="97">
          <cell r="G97">
            <v>14.74574933805777</v>
          </cell>
          <cell r="H97">
            <v>14.74574933805777</v>
          </cell>
          <cell r="I97">
            <v>14.74574933805777</v>
          </cell>
          <cell r="J97">
            <v>14.74574933805777</v>
          </cell>
          <cell r="K97">
            <v>14.74574933805777</v>
          </cell>
          <cell r="L97">
            <v>14.74574933805777</v>
          </cell>
          <cell r="M97">
            <v>14.74574933805777</v>
          </cell>
        </row>
        <row r="98">
          <cell r="G98">
            <v>382.6173267668635</v>
          </cell>
          <cell r="H98">
            <v>382.6173267668635</v>
          </cell>
          <cell r="I98">
            <v>382.6173267668635</v>
          </cell>
          <cell r="J98">
            <v>382.6173267668635</v>
          </cell>
          <cell r="K98">
            <v>49.33148749996775</v>
          </cell>
          <cell r="L98">
            <v>49.33148749996775</v>
          </cell>
          <cell r="M98">
            <v>49.33148749996775</v>
          </cell>
        </row>
        <row r="102">
          <cell r="H102">
            <v>5.897462264485884</v>
          </cell>
          <cell r="I102">
            <v>5.897462264485884</v>
          </cell>
          <cell r="J102">
            <v>5.897462264485884</v>
          </cell>
          <cell r="K102">
            <v>5.897462264485884</v>
          </cell>
          <cell r="L102">
            <v>5.897462264485884</v>
          </cell>
          <cell r="M102">
            <v>5.897462264485884</v>
          </cell>
        </row>
        <row r="103">
          <cell r="H103">
            <v>22.956031508746825</v>
          </cell>
          <cell r="I103">
            <v>22.956031508746825</v>
          </cell>
          <cell r="J103">
            <v>22.956031508746825</v>
          </cell>
          <cell r="K103">
            <v>22.956031508746825</v>
          </cell>
          <cell r="L103">
            <v>22.956031508746825</v>
          </cell>
          <cell r="M103">
            <v>21.86769561468642</v>
          </cell>
        </row>
        <row r="104">
          <cell r="H104">
            <v>137.60834631475342</v>
          </cell>
          <cell r="I104">
            <v>135.9254064811932</v>
          </cell>
          <cell r="J104">
            <v>135.9254064811932</v>
          </cell>
          <cell r="K104">
            <v>135.9254064811932</v>
          </cell>
          <cell r="L104">
            <v>135.9254064811932</v>
          </cell>
          <cell r="M104">
            <v>131.2836132365396</v>
          </cell>
        </row>
        <row r="106">
          <cell r="H106">
            <v>202.11300127970358</v>
          </cell>
          <cell r="I106">
            <v>34.06663782646505</v>
          </cell>
          <cell r="J106">
            <v>12.894771201782945</v>
          </cell>
          <cell r="K106">
            <v>12.894771201782945</v>
          </cell>
          <cell r="L106">
            <v>12.894771201782945</v>
          </cell>
          <cell r="M106">
            <v>12.894771201782945</v>
          </cell>
        </row>
        <row r="109">
          <cell r="H109">
            <v>12.50685085479235</v>
          </cell>
          <cell r="I109">
            <v>12.50685085479235</v>
          </cell>
          <cell r="J109">
            <v>12.50685085479235</v>
          </cell>
          <cell r="K109">
            <v>12.50685085479235</v>
          </cell>
          <cell r="L109">
            <v>12.50685085479235</v>
          </cell>
          <cell r="M109">
            <v>12.50685085479235</v>
          </cell>
        </row>
        <row r="117">
          <cell r="I117">
            <v>34.52602</v>
          </cell>
          <cell r="J117">
            <v>34.52602</v>
          </cell>
          <cell r="K117">
            <v>34.52602</v>
          </cell>
          <cell r="L117">
            <v>34.52602</v>
          </cell>
          <cell r="M117">
            <v>34.49056</v>
          </cell>
        </row>
        <row r="118">
          <cell r="I118">
            <v>24.167021741445367</v>
          </cell>
          <cell r="J118">
            <v>24.167021741445367</v>
          </cell>
          <cell r="K118">
            <v>24.167021741445367</v>
          </cell>
          <cell r="L118">
            <v>24.167021741445367</v>
          </cell>
          <cell r="M118">
            <v>24.167021741445367</v>
          </cell>
        </row>
        <row r="119">
          <cell r="I119">
            <v>122.67781873053055</v>
          </cell>
          <cell r="J119">
            <v>122.14415248812804</v>
          </cell>
          <cell r="K119">
            <v>122.14415248812804</v>
          </cell>
          <cell r="L119">
            <v>122.14415248812804</v>
          </cell>
          <cell r="M119">
            <v>103.67190586358267</v>
          </cell>
        </row>
        <row r="124">
          <cell r="I124">
            <v>0.2800862603021797</v>
          </cell>
          <cell r="J124">
            <v>0.2800862603021797</v>
          </cell>
          <cell r="K124">
            <v>0.2800862603021797</v>
          </cell>
          <cell r="L124">
            <v>0.2800862603021797</v>
          </cell>
          <cell r="M124">
            <v>0.2800862603021797</v>
          </cell>
        </row>
        <row r="133">
          <cell r="J133">
            <v>16.340522537442606</v>
          </cell>
          <cell r="K133">
            <v>16.340522537442606</v>
          </cell>
          <cell r="L133">
            <v>16.340522537442606</v>
          </cell>
          <cell r="M133">
            <v>16.340522537442606</v>
          </cell>
        </row>
        <row r="134">
          <cell r="J134">
            <v>31.352153527623877</v>
          </cell>
          <cell r="K134">
            <v>31.352153527623877</v>
          </cell>
          <cell r="L134">
            <v>31.352153527623877</v>
          </cell>
          <cell r="M134">
            <v>31.24065560690951</v>
          </cell>
        </row>
        <row r="135">
          <cell r="J135">
            <v>54.516603787100415</v>
          </cell>
          <cell r="K135">
            <v>52.254417540181166</v>
          </cell>
          <cell r="L135">
            <v>52.254417540181166</v>
          </cell>
          <cell r="M135">
            <v>52.251223696412524</v>
          </cell>
        </row>
        <row r="139">
          <cell r="J139">
            <v>9.007370220725551</v>
          </cell>
          <cell r="K139">
            <v>9.007370220725551</v>
          </cell>
          <cell r="L139">
            <v>9.007370220725551</v>
          </cell>
          <cell r="M139">
            <v>9.007370220725551</v>
          </cell>
        </row>
        <row r="142">
          <cell r="J142">
            <v>7.837452335704877</v>
          </cell>
        </row>
        <row r="143">
          <cell r="J143">
            <v>74.60847483209967</v>
          </cell>
        </row>
        <row r="144">
          <cell r="J144">
            <v>1.4249913337645232</v>
          </cell>
        </row>
        <row r="153">
          <cell r="K153">
            <v>24.851403055450934</v>
          </cell>
          <cell r="L153">
            <v>24.851403055450934</v>
          </cell>
          <cell r="M153">
            <v>24.851403055450934</v>
          </cell>
        </row>
        <row r="154">
          <cell r="K154">
            <v>0.4132848427146421</v>
          </cell>
          <cell r="L154">
            <v>0.4132848427146421</v>
          </cell>
          <cell r="M154">
            <v>0.4132848427146421</v>
          </cell>
        </row>
        <row r="155">
          <cell r="K155">
            <v>19.63411499002831</v>
          </cell>
          <cell r="L155">
            <v>17.25692690784026</v>
          </cell>
          <cell r="M155">
            <v>16.70770976826753</v>
          </cell>
        </row>
        <row r="159">
          <cell r="K159">
            <v>30.433432983511096</v>
          </cell>
          <cell r="L159">
            <v>30.433432983511096</v>
          </cell>
          <cell r="M159">
            <v>30.433432983511096</v>
          </cell>
        </row>
        <row r="160">
          <cell r="K160">
            <v>291.1113298525536</v>
          </cell>
          <cell r="L160">
            <v>291.1113298525536</v>
          </cell>
          <cell r="M160">
            <v>291.1113298525536</v>
          </cell>
        </row>
        <row r="161">
          <cell r="K161">
            <v>3.094464935512759</v>
          </cell>
          <cell r="L161">
            <v>3.094464935512759</v>
          </cell>
          <cell r="M161">
            <v>3.094464935512759</v>
          </cell>
        </row>
        <row r="162">
          <cell r="K162">
            <v>143.82631306285234</v>
          </cell>
        </row>
        <row r="163">
          <cell r="K163">
            <v>5.097510592378591</v>
          </cell>
        </row>
        <row r="183">
          <cell r="G183">
            <v>0.0015044051962611615</v>
          </cell>
          <cell r="H183">
            <v>0.0015044051962611615</v>
          </cell>
          <cell r="I183">
            <v>0.0015044051962611615</v>
          </cell>
          <cell r="J183">
            <v>0.0015044051962611615</v>
          </cell>
          <cell r="K183">
            <v>0.0015044051962611615</v>
          </cell>
          <cell r="L183">
            <v>0.0015044051962611615</v>
          </cell>
          <cell r="M183">
            <v>0</v>
          </cell>
        </row>
        <row r="184">
          <cell r="G184">
            <v>0.01661656256412758</v>
          </cell>
          <cell r="H184">
            <v>0.01661656256412758</v>
          </cell>
          <cell r="I184">
            <v>0.01661656256412758</v>
          </cell>
          <cell r="J184">
            <v>0.01661656256412758</v>
          </cell>
          <cell r="K184">
            <v>0.01661656256412758</v>
          </cell>
          <cell r="L184">
            <v>0.01661656256412758</v>
          </cell>
          <cell r="M184">
            <v>0.01661656256412758</v>
          </cell>
        </row>
        <row r="185">
          <cell r="G185">
            <v>0.0050140126778375265</v>
          </cell>
          <cell r="H185">
            <v>0.0050140126778375265</v>
          </cell>
          <cell r="I185">
            <v>0.0050140126778375265</v>
          </cell>
          <cell r="J185">
            <v>0.0050140126778375265</v>
          </cell>
          <cell r="K185">
            <v>0.0050140126778375265</v>
          </cell>
          <cell r="L185">
            <v>0.0050140126778375265</v>
          </cell>
          <cell r="M185">
            <v>0.0050140126778375265</v>
          </cell>
        </row>
        <row r="186">
          <cell r="G186">
            <v>0.31049424805963305</v>
          </cell>
        </row>
        <row r="187">
          <cell r="G187">
            <v>0.015197384129424812</v>
          </cell>
        </row>
        <row r="189">
          <cell r="H189">
            <v>0.0016496024967629704</v>
          </cell>
          <cell r="I189">
            <v>0.0016496024967629704</v>
          </cell>
          <cell r="J189">
            <v>0.0016496024967629704</v>
          </cell>
          <cell r="K189">
            <v>0.0016496024967629704</v>
          </cell>
          <cell r="L189">
            <v>0.0016496024967629704</v>
          </cell>
          <cell r="M189">
            <v>0.0016496024967629704</v>
          </cell>
        </row>
        <row r="190">
          <cell r="H190">
            <v>0.03215138420378618</v>
          </cell>
          <cell r="I190">
            <v>0.03215138420378618</v>
          </cell>
          <cell r="J190">
            <v>0.03215138420378618</v>
          </cell>
          <cell r="K190">
            <v>0.03215138420378618</v>
          </cell>
          <cell r="L190">
            <v>0.03215138420378618</v>
          </cell>
          <cell r="M190">
            <v>0.02457718395223925</v>
          </cell>
        </row>
        <row r="191">
          <cell r="H191">
            <v>0.007715103819385019</v>
          </cell>
          <cell r="I191">
            <v>0.006806064700220601</v>
          </cell>
          <cell r="J191">
            <v>0.006806064700220601</v>
          </cell>
          <cell r="K191">
            <v>0.006806064700220601</v>
          </cell>
          <cell r="L191">
            <v>0.006806064700220601</v>
          </cell>
          <cell r="M191">
            <v>0.006806064700220601</v>
          </cell>
        </row>
        <row r="193">
          <cell r="H193">
            <v>0.9429178913849012</v>
          </cell>
          <cell r="I193">
            <v>0.28120219263720714</v>
          </cell>
          <cell r="J193">
            <v>0.13539277805390856</v>
          </cell>
          <cell r="K193">
            <v>0.13539277805390856</v>
          </cell>
          <cell r="L193">
            <v>0.13539277805390856</v>
          </cell>
          <cell r="M193">
            <v>0.13539277805390856</v>
          </cell>
        </row>
        <row r="196">
          <cell r="H196">
            <v>0.0014713942182108647</v>
          </cell>
          <cell r="I196">
            <v>0.0014713942182108647</v>
          </cell>
          <cell r="J196">
            <v>0.0014713942182108647</v>
          </cell>
          <cell r="K196">
            <v>0.0014713942182108647</v>
          </cell>
          <cell r="L196">
            <v>0.0014713942182108647</v>
          </cell>
          <cell r="M196">
            <v>0.0014713942182108647</v>
          </cell>
        </row>
        <row r="200">
          <cell r="H200">
            <v>0.3374192275530149</v>
          </cell>
        </row>
        <row r="201">
          <cell r="H201">
            <v>0.028069537127460506</v>
          </cell>
        </row>
        <row r="204">
          <cell r="I204">
            <v>0.006771717216</v>
          </cell>
          <cell r="J204">
            <v>0.006771717216</v>
          </cell>
          <cell r="K204">
            <v>0.006771717216</v>
          </cell>
          <cell r="L204">
            <v>0.006771717216</v>
          </cell>
          <cell r="M204">
            <v>0.006572717216</v>
          </cell>
        </row>
        <row r="205">
          <cell r="I205">
            <v>0.026578178210761753</v>
          </cell>
          <cell r="J205">
            <v>0.026578178210761753</v>
          </cell>
          <cell r="K205">
            <v>0.026578178210761753</v>
          </cell>
          <cell r="L205">
            <v>0.026578178210761753</v>
          </cell>
          <cell r="M205">
            <v>0.026578178210761753</v>
          </cell>
        </row>
        <row r="206">
          <cell r="I206">
            <v>0.016023233315687217</v>
          </cell>
          <cell r="J206">
            <v>0.015176020461369186</v>
          </cell>
          <cell r="K206">
            <v>0.015176020461369186</v>
          </cell>
          <cell r="L206">
            <v>0.015176020461369186</v>
          </cell>
          <cell r="M206">
            <v>0.013666473926988663</v>
          </cell>
        </row>
        <row r="211">
          <cell r="I211">
            <v>0.0004740135813974171</v>
          </cell>
          <cell r="J211">
            <v>0.0004740135813974171</v>
          </cell>
          <cell r="K211">
            <v>0.0004740135813974171</v>
          </cell>
          <cell r="L211">
            <v>0.0004740135813974171</v>
          </cell>
          <cell r="M211">
            <v>0.0004740135813974171</v>
          </cell>
        </row>
        <row r="213">
          <cell r="I213">
            <v>0.42896137880077734</v>
          </cell>
        </row>
        <row r="214">
          <cell r="I214">
            <v>0.08295237674454799</v>
          </cell>
        </row>
        <row r="215">
          <cell r="I215">
            <v>0.02850634029068526</v>
          </cell>
        </row>
        <row r="220">
          <cell r="J220">
            <v>0.004246465641897776</v>
          </cell>
          <cell r="K220">
            <v>0.004246465641897776</v>
          </cell>
          <cell r="L220">
            <v>0.004246465641897776</v>
          </cell>
          <cell r="M220">
            <v>0.004246465641897776</v>
          </cell>
        </row>
        <row r="221">
          <cell r="J221">
            <v>0.047238827002554024</v>
          </cell>
          <cell r="K221">
            <v>0.047238827002554024</v>
          </cell>
          <cell r="L221">
            <v>0.047238827002554024</v>
          </cell>
          <cell r="M221">
            <v>0.0471422807394099</v>
          </cell>
        </row>
        <row r="222">
          <cell r="J222">
            <v>0.015076365950892328</v>
          </cell>
          <cell r="K222">
            <v>0.014464001603080017</v>
          </cell>
          <cell r="L222">
            <v>0.014464001603080017</v>
          </cell>
          <cell r="M222">
            <v>0.014464001603080017</v>
          </cell>
        </row>
        <row r="226">
          <cell r="J226">
            <v>0.005643983532660201</v>
          </cell>
          <cell r="K226">
            <v>0.005643983532660201</v>
          </cell>
          <cell r="L226">
            <v>0.005643983532660201</v>
          </cell>
        </row>
        <row r="229">
          <cell r="J229">
            <v>0.17837837945873763</v>
          </cell>
        </row>
        <row r="230">
          <cell r="J230">
            <v>0.12112426336998447</v>
          </cell>
        </row>
        <row r="231">
          <cell r="J231">
            <v>0.17303466195712067</v>
          </cell>
        </row>
        <row r="232">
          <cell r="J232">
            <v>0.029731426328044087</v>
          </cell>
        </row>
        <row r="240">
          <cell r="K240">
            <v>0.007438168995105334</v>
          </cell>
          <cell r="L240">
            <v>0.007438168995105334</v>
          </cell>
          <cell r="M240">
            <v>0.007438168995105334</v>
          </cell>
        </row>
        <row r="241">
          <cell r="K241">
            <v>0.0006053836377710202</v>
          </cell>
          <cell r="L241">
            <v>0.0006053836377710202</v>
          </cell>
          <cell r="M241">
            <v>0.0006053836377710202</v>
          </cell>
        </row>
        <row r="242">
          <cell r="K242">
            <v>0.004081701168233997</v>
          </cell>
          <cell r="L242">
            <v>0.004081701168233997</v>
          </cell>
          <cell r="M242">
            <v>0.004079691352671689</v>
          </cell>
        </row>
        <row r="246">
          <cell r="K246">
            <v>0.019068567032275118</v>
          </cell>
          <cell r="L246">
            <v>0.019068567032275118</v>
          </cell>
          <cell r="M246">
            <v>0.019068567032275118</v>
          </cell>
        </row>
        <row r="247">
          <cell r="K247">
            <v>0.0958223011565677</v>
          </cell>
          <cell r="L247">
            <v>0.0958223011565677</v>
          </cell>
          <cell r="M247">
            <v>0.0958223011565677</v>
          </cell>
        </row>
        <row r="248">
          <cell r="K248">
            <v>0.00034286901985662783</v>
          </cell>
          <cell r="L248">
            <v>0.00034286901985662783</v>
          </cell>
          <cell r="M248">
            <v>0.00034286901985662783</v>
          </cell>
        </row>
        <row r="249">
          <cell r="K249">
            <v>0.12304335912637979</v>
          </cell>
        </row>
        <row r="250">
          <cell r="K250">
            <v>0.26025221421941</v>
          </cell>
        </row>
        <row r="251">
          <cell r="K251">
            <v>0.030202491765391207</v>
          </cell>
        </row>
        <row r="270">
          <cell r="G270">
            <v>6.637081748211006</v>
          </cell>
          <cell r="H270">
            <v>6.637081748211006</v>
          </cell>
          <cell r="I270">
            <v>6.637081748211006</v>
          </cell>
          <cell r="J270">
            <v>6.637081748211006</v>
          </cell>
          <cell r="K270">
            <v>6.637081748211006</v>
          </cell>
          <cell r="L270">
            <v>6.637081748211006</v>
          </cell>
          <cell r="M270">
            <v>0</v>
          </cell>
        </row>
        <row r="271">
          <cell r="G271">
            <v>18.680186245432882</v>
          </cell>
          <cell r="H271">
            <v>18.680186245432882</v>
          </cell>
          <cell r="I271">
            <v>18.680186245432882</v>
          </cell>
          <cell r="J271">
            <v>18.680186245432882</v>
          </cell>
          <cell r="K271">
            <v>18.680186245432882</v>
          </cell>
          <cell r="L271">
            <v>18.680186245432882</v>
          </cell>
          <cell r="M271">
            <v>18.680186245432882</v>
          </cell>
        </row>
        <row r="272">
          <cell r="G272">
            <v>425.13036307429286</v>
          </cell>
          <cell r="H272">
            <v>425.13036307429286</v>
          </cell>
          <cell r="I272">
            <v>425.13036307429286</v>
          </cell>
          <cell r="J272">
            <v>425.13036307429286</v>
          </cell>
          <cell r="K272">
            <v>54.81276388885306</v>
          </cell>
          <cell r="L272">
            <v>54.81276388885306</v>
          </cell>
          <cell r="M272">
            <v>54.81276388885306</v>
          </cell>
        </row>
        <row r="276">
          <cell r="H276">
            <v>14.633638365325265</v>
          </cell>
          <cell r="I276">
            <v>14.633638365325265</v>
          </cell>
          <cell r="J276">
            <v>14.633638365325265</v>
          </cell>
          <cell r="K276">
            <v>14.633638365325265</v>
          </cell>
          <cell r="L276">
            <v>14.633638365325265</v>
          </cell>
          <cell r="M276">
            <v>14.633638365325265</v>
          </cell>
        </row>
        <row r="277">
          <cell r="H277">
            <v>45.08781550567843</v>
          </cell>
          <cell r="I277">
            <v>45.08781550567843</v>
          </cell>
          <cell r="J277">
            <v>45.08781550567843</v>
          </cell>
          <cell r="K277">
            <v>45.08781550567843</v>
          </cell>
          <cell r="L277">
            <v>45.08781550567843</v>
          </cell>
          <cell r="M277">
            <v>38.161254525182585</v>
          </cell>
        </row>
        <row r="278">
          <cell r="H278">
            <v>187.73419656080125</v>
          </cell>
          <cell r="I278">
            <v>184.67430595432816</v>
          </cell>
          <cell r="J278">
            <v>184.67430595432816</v>
          </cell>
          <cell r="K278">
            <v>184.67430595432816</v>
          </cell>
          <cell r="L278">
            <v>184.67430595432816</v>
          </cell>
          <cell r="M278">
            <v>174.0682825728246</v>
          </cell>
        </row>
        <row r="280">
          <cell r="H280">
            <v>1684.2750106641968</v>
          </cell>
          <cell r="I280">
            <v>283.8886485538754</v>
          </cell>
          <cell r="J280">
            <v>107.45642668152455</v>
          </cell>
          <cell r="K280">
            <v>107.45642668152455</v>
          </cell>
          <cell r="L280">
            <v>107.45642668152455</v>
          </cell>
          <cell r="M280">
            <v>107.45642668152455</v>
          </cell>
        </row>
        <row r="283">
          <cell r="H283">
            <v>12.50685085479235</v>
          </cell>
          <cell r="I283">
            <v>12.50685085479235</v>
          </cell>
          <cell r="J283">
            <v>12.50685085479235</v>
          </cell>
          <cell r="K283">
            <v>12.50685085479235</v>
          </cell>
          <cell r="L283">
            <v>12.50685085479235</v>
          </cell>
          <cell r="M283">
            <v>12.50685085479235</v>
          </cell>
        </row>
        <row r="291">
          <cell r="I291">
            <v>63.327</v>
          </cell>
          <cell r="J291">
            <v>63.327</v>
          </cell>
          <cell r="K291">
            <v>63.327</v>
          </cell>
          <cell r="L291">
            <v>63.327</v>
          </cell>
          <cell r="M291">
            <v>63.2285</v>
          </cell>
        </row>
        <row r="292">
          <cell r="I292">
            <v>42.07064268312832</v>
          </cell>
          <cell r="J292">
            <v>42.07064268312832</v>
          </cell>
          <cell r="K292">
            <v>42.07064268312832</v>
          </cell>
          <cell r="L292">
            <v>42.07064268312832</v>
          </cell>
          <cell r="M292">
            <v>42.07064268312832</v>
          </cell>
        </row>
        <row r="293">
          <cell r="I293">
            <v>304.26021641398813</v>
          </cell>
          <cell r="J293">
            <v>302.739267623141</v>
          </cell>
          <cell r="K293">
            <v>302.739267623141</v>
          </cell>
          <cell r="L293">
            <v>302.739267623141</v>
          </cell>
          <cell r="M293">
            <v>254.84337101806972</v>
          </cell>
        </row>
        <row r="298">
          <cell r="I298">
            <v>0.40012322900311387</v>
          </cell>
          <cell r="J298">
            <v>0.40012322900311387</v>
          </cell>
          <cell r="K298">
            <v>0.40012322900311387</v>
          </cell>
          <cell r="L298">
            <v>0.40012322900311387</v>
          </cell>
          <cell r="M298">
            <v>0.40012322900311387</v>
          </cell>
        </row>
        <row r="307">
          <cell r="J307">
            <v>30.47807560529027</v>
          </cell>
          <cell r="K307">
            <v>30.47807560529027</v>
          </cell>
          <cell r="L307">
            <v>30.47807560529027</v>
          </cell>
          <cell r="M307">
            <v>30.47807560529027</v>
          </cell>
        </row>
        <row r="308">
          <cell r="J308">
            <v>73.37928324071936</v>
          </cell>
          <cell r="K308">
            <v>73.37928324071936</v>
          </cell>
          <cell r="L308">
            <v>73.37928324071936</v>
          </cell>
          <cell r="M308">
            <v>73.267785320005</v>
          </cell>
        </row>
        <row r="309">
          <cell r="J309">
            <v>148.5797006356359</v>
          </cell>
          <cell r="K309">
            <v>134.37730065196183</v>
          </cell>
          <cell r="L309">
            <v>134.37730065196183</v>
          </cell>
          <cell r="M309">
            <v>134.3703026213211</v>
          </cell>
        </row>
        <row r="313">
          <cell r="J313">
            <v>12.867671743893645</v>
          </cell>
          <cell r="K313">
            <v>12.867671743893645</v>
          </cell>
          <cell r="L313">
            <v>12.867671743893645</v>
          </cell>
          <cell r="M313">
            <v>12.867671743893645</v>
          </cell>
        </row>
        <row r="316">
          <cell r="J316">
            <v>7.837452335704877</v>
          </cell>
        </row>
        <row r="317">
          <cell r="J317">
            <v>74.60847483209967</v>
          </cell>
        </row>
        <row r="318">
          <cell r="J318">
            <v>1.4249913337645232</v>
          </cell>
        </row>
        <row r="327">
          <cell r="K327">
            <v>46.87769589322217</v>
          </cell>
          <cell r="L327">
            <v>46.87769589322217</v>
          </cell>
          <cell r="M327">
            <v>46.87769589322217</v>
          </cell>
        </row>
        <row r="328">
          <cell r="K328">
            <v>0.9780131269349592</v>
          </cell>
          <cell r="L328">
            <v>0.9780131269349592</v>
          </cell>
          <cell r="M328">
            <v>0.9780131269349592</v>
          </cell>
        </row>
        <row r="329">
          <cell r="K329">
            <v>42.42808699926679</v>
          </cell>
          <cell r="L329">
            <v>42.31406768496029</v>
          </cell>
          <cell r="M329">
            <v>42.25134352493199</v>
          </cell>
        </row>
        <row r="333">
          <cell r="K333">
            <v>43.47633283358728</v>
          </cell>
          <cell r="L333">
            <v>43.47633283358728</v>
          </cell>
          <cell r="M333">
            <v>43.47633283358728</v>
          </cell>
        </row>
        <row r="334">
          <cell r="K334">
            <v>294.05184833591267</v>
          </cell>
          <cell r="L334">
            <v>294.05184833591267</v>
          </cell>
          <cell r="M334">
            <v>294.05184833591267</v>
          </cell>
        </row>
        <row r="335">
          <cell r="K335">
            <v>4.200865806310617</v>
          </cell>
          <cell r="L335">
            <v>4.200865806310617</v>
          </cell>
          <cell r="M335">
            <v>4.200865806310617</v>
          </cell>
        </row>
        <row r="336">
          <cell r="K336">
            <v>143.82631306285234</v>
          </cell>
        </row>
        <row r="337">
          <cell r="K337">
            <v>5.097510592378591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A Load Impacts"/>
      <sheetName val="Rate Rider Calculation"/>
      <sheetName val="Carrying Charges Calc"/>
      <sheetName val="Attachment A - Load Impacts"/>
      <sheetName val="Attachment B - LRAM Amounts"/>
      <sheetName val="Attachment C -LRAM TOTALS"/>
      <sheetName val="Variance from Old Tables"/>
      <sheetName val="Sheet2"/>
      <sheetName val="Attachment D - OPA Assumptions"/>
      <sheetName val="Board Staff IR Q7"/>
      <sheetName val=" VECC IR Q2a"/>
      <sheetName val="2VECC IR Q2b"/>
    </sheetNames>
    <sheetDataSet>
      <sheetData sheetId="3">
        <row r="8">
          <cell r="E8">
            <v>5973.373573389906</v>
          </cell>
          <cell r="I8">
            <v>5973.373573389906</v>
          </cell>
          <cell r="M8">
            <v>5973.373573389906</v>
          </cell>
          <cell r="Q8">
            <v>5973.373573389906</v>
          </cell>
          <cell r="U8">
            <v>5973.373573389906</v>
          </cell>
          <cell r="Y8">
            <v>5973.373573389906</v>
          </cell>
          <cell r="AC8">
            <v>0</v>
          </cell>
        </row>
        <row r="9">
          <cell r="E9">
            <v>14745.74933805777</v>
          </cell>
          <cell r="I9">
            <v>37701.7808468046</v>
          </cell>
          <cell r="M9">
            <v>37701.7808468046</v>
          </cell>
          <cell r="Q9">
            <v>37701.7808468046</v>
          </cell>
          <cell r="U9">
            <v>37701.7808468046</v>
          </cell>
          <cell r="Y9">
            <v>37701.7808468046</v>
          </cell>
          <cell r="AC9">
            <v>36613.44495274419</v>
          </cell>
        </row>
        <row r="10">
          <cell r="E10">
            <v>14745.74933805777</v>
          </cell>
          <cell r="I10">
            <v>14745.74933805777</v>
          </cell>
          <cell r="M10">
            <v>14745.74933805777</v>
          </cell>
          <cell r="Q10">
            <v>14745.74933805777</v>
          </cell>
          <cell r="U10">
            <v>14745.74933805777</v>
          </cell>
          <cell r="Y10">
            <v>14745.74933805777</v>
          </cell>
          <cell r="AC10">
            <v>14745.74933805777</v>
          </cell>
        </row>
        <row r="11">
          <cell r="I11">
            <v>22956.031508746826</v>
          </cell>
          <cell r="M11">
            <v>22956.031508746826</v>
          </cell>
          <cell r="Q11">
            <v>22956.031508746826</v>
          </cell>
          <cell r="U11">
            <v>22956.031508746826</v>
          </cell>
          <cell r="Y11">
            <v>22956.031508746826</v>
          </cell>
          <cell r="AC11">
            <v>21867.695614686418</v>
          </cell>
        </row>
        <row r="12">
          <cell r="E12">
            <v>382617.3267668635</v>
          </cell>
          <cell r="I12">
            <v>520225.67308161693</v>
          </cell>
          <cell r="M12">
            <v>518542.7332480567</v>
          </cell>
          <cell r="Q12">
            <v>518542.7332480567</v>
          </cell>
          <cell r="U12">
            <v>185256.89398116095</v>
          </cell>
          <cell r="Y12">
            <v>185256.89398116095</v>
          </cell>
          <cell r="AC12">
            <v>180615.10073650733</v>
          </cell>
        </row>
        <row r="13">
          <cell r="E13">
            <v>382617.3267668635</v>
          </cell>
          <cell r="I13">
            <v>382617.3267668635</v>
          </cell>
          <cell r="M13">
            <v>382617.3267668635</v>
          </cell>
          <cell r="Q13">
            <v>382617.3267668635</v>
          </cell>
          <cell r="U13">
            <v>49331.48749996775</v>
          </cell>
          <cell r="Y13">
            <v>49331.48749996775</v>
          </cell>
          <cell r="AC13">
            <v>49331.48749996775</v>
          </cell>
        </row>
        <row r="14">
          <cell r="I14">
            <v>137608.3463147534</v>
          </cell>
          <cell r="M14">
            <v>135925.4064811932</v>
          </cell>
          <cell r="Q14">
            <v>135925.4064811932</v>
          </cell>
          <cell r="U14">
            <v>135925.4064811932</v>
          </cell>
          <cell r="Y14">
            <v>135925.4064811932</v>
          </cell>
          <cell r="AC14">
            <v>131283.6132365396</v>
          </cell>
        </row>
        <row r="15">
          <cell r="I15">
            <v>5897.462264485884</v>
          </cell>
          <cell r="M15">
            <v>40423.48226448589</v>
          </cell>
          <cell r="Q15">
            <v>56764.004801928495</v>
          </cell>
          <cell r="U15">
            <v>81615.40785737942</v>
          </cell>
          <cell r="Y15">
            <v>81615.40785737942</v>
          </cell>
          <cell r="AC15">
            <v>81579.94785737943</v>
          </cell>
        </row>
        <row r="16">
          <cell r="I16">
            <v>5897.462264485884</v>
          </cell>
          <cell r="M16">
            <v>5897.462264485884</v>
          </cell>
          <cell r="Q16">
            <v>5897.462264485884</v>
          </cell>
          <cell r="U16">
            <v>5897.462264485884</v>
          </cell>
          <cell r="Y16">
            <v>5897.462264485884</v>
          </cell>
          <cell r="AC16">
            <v>5897.462264485884</v>
          </cell>
        </row>
        <row r="17">
          <cell r="M17">
            <v>34526.020000000004</v>
          </cell>
          <cell r="Q17">
            <v>34526.020000000004</v>
          </cell>
          <cell r="U17">
            <v>34526.020000000004</v>
          </cell>
          <cell r="Y17">
            <v>34526.020000000004</v>
          </cell>
          <cell r="AC17">
            <v>34490.560000000005</v>
          </cell>
        </row>
        <row r="18">
          <cell r="Q18">
            <v>16340.522537442606</v>
          </cell>
          <cell r="U18">
            <v>16340.522537442606</v>
          </cell>
          <cell r="Y18">
            <v>16340.522537442606</v>
          </cell>
          <cell r="AC18">
            <v>16340.522537442606</v>
          </cell>
        </row>
        <row r="19">
          <cell r="Q19">
            <v>0</v>
          </cell>
          <cell r="U19">
            <v>24851.403055450934</v>
          </cell>
          <cell r="Y19">
            <v>24851.403055450934</v>
          </cell>
          <cell r="AC19">
            <v>24851.403055450934</v>
          </cell>
        </row>
        <row r="20">
          <cell r="I20">
            <v>202113.00127970357</v>
          </cell>
          <cell r="M20">
            <v>34066.63782646505</v>
          </cell>
          <cell r="Q20">
            <v>12894.771201782945</v>
          </cell>
          <cell r="U20">
            <v>12894.771201782945</v>
          </cell>
          <cell r="Y20">
            <v>12894.771201782945</v>
          </cell>
          <cell r="AC20">
            <v>12894.771201782945</v>
          </cell>
        </row>
        <row r="21">
          <cell r="I21">
            <v>12506.85085479235</v>
          </cell>
          <cell r="M21">
            <v>12506.85085479235</v>
          </cell>
          <cell r="Q21">
            <v>12506.85085479235</v>
          </cell>
          <cell r="U21">
            <v>12506.85085479235</v>
          </cell>
          <cell r="Y21">
            <v>12506.85085479235</v>
          </cell>
          <cell r="AC21">
            <v>12506.85085479235</v>
          </cell>
        </row>
        <row r="22">
          <cell r="M22">
            <v>24167.02174144537</v>
          </cell>
          <cell r="Q22">
            <v>55519.175269069245</v>
          </cell>
          <cell r="U22">
            <v>55932.46011178389</v>
          </cell>
          <cell r="Y22">
            <v>55932.46011178389</v>
          </cell>
          <cell r="AC22">
            <v>55820.96219106952</v>
          </cell>
        </row>
        <row r="23">
          <cell r="M23">
            <v>24167.02174144537</v>
          </cell>
          <cell r="Q23">
            <v>24167.02174144537</v>
          </cell>
          <cell r="U23">
            <v>24167.02174144537</v>
          </cell>
          <cell r="Y23">
            <v>24167.02174144537</v>
          </cell>
          <cell r="AC23">
            <v>24167.02174144537</v>
          </cell>
        </row>
        <row r="24">
          <cell r="Q24">
            <v>31352.153527623876</v>
          </cell>
          <cell r="U24">
            <v>31352.153527623876</v>
          </cell>
          <cell r="Y24">
            <v>31352.153527623876</v>
          </cell>
          <cell r="AC24">
            <v>31240.65560690951</v>
          </cell>
        </row>
        <row r="25">
          <cell r="U25">
            <v>413.2848427146421</v>
          </cell>
          <cell r="Y25">
            <v>413.2848427146421</v>
          </cell>
          <cell r="AC25">
            <v>413.2848427146421</v>
          </cell>
        </row>
        <row r="26">
          <cell r="M26">
            <v>122677.81873053055</v>
          </cell>
          <cell r="Q26">
            <v>176660.75627522846</v>
          </cell>
          <cell r="U26">
            <v>194032.68501833754</v>
          </cell>
          <cell r="Y26">
            <v>191655.4969361495</v>
          </cell>
          <cell r="AC26">
            <v>172630.83932826272</v>
          </cell>
        </row>
        <row r="27">
          <cell r="M27">
            <v>122677.81873053055</v>
          </cell>
          <cell r="Q27">
            <v>122144.15248812805</v>
          </cell>
          <cell r="U27">
            <v>122144.15248812805</v>
          </cell>
          <cell r="Y27">
            <v>122144.15248812805</v>
          </cell>
          <cell r="AC27">
            <v>103671.90586358267</v>
          </cell>
        </row>
        <row r="28">
          <cell r="Q28">
            <v>54516.603787100416</v>
          </cell>
          <cell r="U28">
            <v>52254.417540181166</v>
          </cell>
          <cell r="Y28">
            <v>52254.417540181166</v>
          </cell>
          <cell r="AC28">
            <v>52251.223696412526</v>
          </cell>
        </row>
        <row r="29">
          <cell r="U29">
            <v>19634.11499002831</v>
          </cell>
          <cell r="Y29">
            <v>17256.92690784026</v>
          </cell>
          <cell r="AC29">
            <v>16707.70976826753</v>
          </cell>
        </row>
        <row r="32">
          <cell r="M32">
            <v>280.0862603021797</v>
          </cell>
          <cell r="Q32">
            <v>9287.456481027732</v>
          </cell>
          <cell r="U32">
            <v>39720.88946453883</v>
          </cell>
          <cell r="Y32">
            <v>39720.88946453883</v>
          </cell>
          <cell r="AC32">
            <v>39720.88946453883</v>
          </cell>
        </row>
        <row r="33">
          <cell r="M33">
            <v>280.0862603021797</v>
          </cell>
          <cell r="Q33">
            <v>280.0862603021797</v>
          </cell>
          <cell r="U33">
            <v>280.0862603021797</v>
          </cell>
          <cell r="Y33">
            <v>280.0862603021797</v>
          </cell>
          <cell r="AC33">
            <v>280.0862603021797</v>
          </cell>
        </row>
        <row r="34">
          <cell r="Q34">
            <v>9007.370220725552</v>
          </cell>
          <cell r="U34">
            <v>9007.370220725552</v>
          </cell>
          <cell r="Y34">
            <v>9007.370220725552</v>
          </cell>
          <cell r="AC34">
            <v>9007.370220725552</v>
          </cell>
        </row>
        <row r="35">
          <cell r="U35">
            <v>30433.432983511095</v>
          </cell>
          <cell r="Y35">
            <v>30433.432983511095</v>
          </cell>
          <cell r="AC35">
            <v>30433.432983511095</v>
          </cell>
        </row>
        <row r="36">
          <cell r="U36">
            <v>291111.3298525536</v>
          </cell>
          <cell r="Y36">
            <v>291111.3298525536</v>
          </cell>
          <cell r="AC36">
            <v>291111.3298525536</v>
          </cell>
        </row>
        <row r="38">
          <cell r="U38">
            <v>291111.3298525536</v>
          </cell>
          <cell r="Y38">
            <v>291111.3298525536</v>
          </cell>
          <cell r="AC38">
            <v>291111.3298525536</v>
          </cell>
        </row>
        <row r="39">
          <cell r="U39">
            <v>3094.464935512759</v>
          </cell>
          <cell r="Y39">
            <v>3094.464935512759</v>
          </cell>
          <cell r="AC39">
            <v>3094.464935512759</v>
          </cell>
        </row>
        <row r="42">
          <cell r="F42">
            <v>310.49424805963304</v>
          </cell>
          <cell r="J42">
            <v>337.4192275530149</v>
          </cell>
          <cell r="N42">
            <v>428.9613788007773</v>
          </cell>
          <cell r="R42">
            <v>178.37837945873764</v>
          </cell>
          <cell r="V42">
            <v>0</v>
          </cell>
          <cell r="Z42">
            <v>0</v>
          </cell>
        </row>
        <row r="43">
          <cell r="F43">
            <v>310.49424805963304</v>
          </cell>
        </row>
        <row r="44">
          <cell r="J44">
            <v>337.4192275530149</v>
          </cell>
        </row>
        <row r="45">
          <cell r="N45">
            <v>428.9613788007773</v>
          </cell>
        </row>
        <row r="46">
          <cell r="R46">
            <v>178.37837945873764</v>
          </cell>
        </row>
        <row r="47">
          <cell r="R47">
            <v>121.12426336998448</v>
          </cell>
          <cell r="V47">
            <v>123.04335912637978</v>
          </cell>
        </row>
        <row r="48">
          <cell r="R48">
            <v>121.12426336998448</v>
          </cell>
        </row>
        <row r="49">
          <cell r="V49">
            <v>123.04335912637978</v>
          </cell>
        </row>
        <row r="50">
          <cell r="N50">
            <v>82.95237674454799</v>
          </cell>
          <cell r="R50">
            <v>173.03466195712068</v>
          </cell>
          <cell r="V50">
            <v>260.25221421941</v>
          </cell>
        </row>
        <row r="51">
          <cell r="N51">
            <v>82.95237674454799</v>
          </cell>
        </row>
        <row r="52">
          <cell r="R52">
            <v>173.03466195712068</v>
          </cell>
        </row>
        <row r="53">
          <cell r="V53">
            <v>260.25221421941</v>
          </cell>
        </row>
        <row r="54">
          <cell r="F54">
            <v>15.197384129424812</v>
          </cell>
          <cell r="J54">
            <v>28.069537127460507</v>
          </cell>
          <cell r="N54">
            <v>28.50634029068526</v>
          </cell>
          <cell r="R54">
            <v>29.731426328044087</v>
          </cell>
          <cell r="V54">
            <v>30.20249176539121</v>
          </cell>
        </row>
        <row r="55">
          <cell r="F55">
            <v>15.197384129424812</v>
          </cell>
        </row>
        <row r="56">
          <cell r="J56">
            <v>28.069537127460507</v>
          </cell>
        </row>
        <row r="57">
          <cell r="N57">
            <v>28.50634029068526</v>
          </cell>
        </row>
        <row r="58">
          <cell r="R58">
            <v>29.731426328044087</v>
          </cell>
        </row>
        <row r="59">
          <cell r="V59">
            <v>30.20249176539121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7.28125" style="0" bestFit="1" customWidth="1"/>
    <col min="2" max="2" width="14.421875" style="15" customWidth="1"/>
    <col min="3" max="3" width="0" style="26" hidden="1" customWidth="1"/>
    <col min="4" max="4" width="9.140625" style="18" hidden="1" customWidth="1"/>
    <col min="5" max="5" width="10.421875" style="30" bestFit="1" customWidth="1"/>
    <col min="6" max="6" width="9.140625" style="22" customWidth="1"/>
    <col min="7" max="7" width="11.00390625" style="26" bestFit="1" customWidth="1"/>
    <col min="8" max="8" width="9.421875" style="18" bestFit="1" customWidth="1"/>
    <col min="9" max="9" width="11.7109375" style="30" bestFit="1" customWidth="1"/>
    <col min="10" max="10" width="9.421875" style="22" bestFit="1" customWidth="1"/>
    <col min="11" max="11" width="10.7109375" style="26" bestFit="1" customWidth="1"/>
    <col min="12" max="12" width="9.421875" style="18" bestFit="1" customWidth="1"/>
    <col min="13" max="13" width="12.140625" style="39" customWidth="1"/>
    <col min="14" max="14" width="11.00390625" style="40" bestFit="1" customWidth="1"/>
  </cols>
  <sheetData>
    <row r="1" spans="1:14" ht="15">
      <c r="A1" s="11" t="s">
        <v>56</v>
      </c>
      <c r="B1" s="48"/>
      <c r="C1" s="76"/>
      <c r="D1" s="77"/>
      <c r="E1" s="78"/>
      <c r="F1" s="95"/>
      <c r="G1" s="96"/>
      <c r="H1" s="95"/>
      <c r="I1" s="96"/>
      <c r="J1" s="95"/>
      <c r="K1" s="96"/>
      <c r="L1" s="95"/>
      <c r="M1" s="80"/>
      <c r="N1" s="81"/>
    </row>
    <row r="2" spans="1:14" ht="15">
      <c r="A2" s="1" t="s">
        <v>48</v>
      </c>
      <c r="B2" s="88"/>
      <c r="C2" s="76"/>
      <c r="D2" s="77"/>
      <c r="E2" s="78"/>
      <c r="F2" s="95"/>
      <c r="G2" s="96"/>
      <c r="H2" s="95"/>
      <c r="I2" s="96"/>
      <c r="J2" s="95"/>
      <c r="K2" s="96"/>
      <c r="L2" s="95"/>
      <c r="M2" s="80"/>
      <c r="N2" s="81"/>
    </row>
    <row r="3" spans="1:14" ht="15">
      <c r="A3" s="8"/>
      <c r="B3" s="89"/>
      <c r="C3" s="90"/>
      <c r="D3" s="91"/>
      <c r="E3" s="92"/>
      <c r="F3" s="97"/>
      <c r="G3" s="98"/>
      <c r="H3" s="97"/>
      <c r="I3" s="98"/>
      <c r="J3" s="97"/>
      <c r="K3" s="98"/>
      <c r="L3" s="97"/>
      <c r="M3" s="93"/>
      <c r="N3" s="94"/>
    </row>
    <row r="4" spans="1:14" ht="15">
      <c r="A4" s="65" t="s">
        <v>3</v>
      </c>
      <c r="B4" s="465" t="s">
        <v>10</v>
      </c>
      <c r="C4" s="467">
        <v>2005</v>
      </c>
      <c r="D4" s="468"/>
      <c r="E4" s="469">
        <v>2006</v>
      </c>
      <c r="F4" s="470"/>
      <c r="G4" s="471">
        <v>2007</v>
      </c>
      <c r="H4" s="471"/>
      <c r="I4" s="469">
        <v>2008</v>
      </c>
      <c r="J4" s="470"/>
      <c r="K4" s="467">
        <v>2009</v>
      </c>
      <c r="L4" s="468"/>
      <c r="M4" s="57" t="s">
        <v>49</v>
      </c>
      <c r="N4" s="58" t="s">
        <v>50</v>
      </c>
    </row>
    <row r="5" spans="1:14" ht="15">
      <c r="A5" s="66" t="s">
        <v>4</v>
      </c>
      <c r="B5" s="466"/>
      <c r="C5" s="27" t="s">
        <v>16</v>
      </c>
      <c r="D5" s="19" t="s">
        <v>17</v>
      </c>
      <c r="E5" s="31" t="s">
        <v>16</v>
      </c>
      <c r="F5" s="23" t="s">
        <v>17</v>
      </c>
      <c r="G5" s="27" t="s">
        <v>16</v>
      </c>
      <c r="H5" s="19" t="s">
        <v>17</v>
      </c>
      <c r="I5" s="31" t="s">
        <v>16</v>
      </c>
      <c r="J5" s="23" t="s">
        <v>17</v>
      </c>
      <c r="K5" s="27" t="s">
        <v>16</v>
      </c>
      <c r="L5" s="19" t="s">
        <v>17</v>
      </c>
      <c r="M5" s="41"/>
      <c r="N5" s="42"/>
    </row>
    <row r="6" spans="1:14" ht="15">
      <c r="A6" s="67" t="s">
        <v>5</v>
      </c>
      <c r="B6" s="10"/>
      <c r="C6" s="28"/>
      <c r="D6" s="20"/>
      <c r="E6" s="32"/>
      <c r="F6" s="24"/>
      <c r="G6" s="28"/>
      <c r="H6" s="20"/>
      <c r="I6" s="32"/>
      <c r="J6" s="24"/>
      <c r="K6" s="28"/>
      <c r="L6" s="20"/>
      <c r="M6" s="43"/>
      <c r="N6" s="44"/>
    </row>
    <row r="7" spans="1:14" ht="15">
      <c r="A7" s="59" t="s">
        <v>6</v>
      </c>
      <c r="C7" s="28"/>
      <c r="D7" s="20"/>
      <c r="E7" s="32"/>
      <c r="F7" s="24"/>
      <c r="G7" s="28"/>
      <c r="H7" s="20"/>
      <c r="I7" s="32"/>
      <c r="J7" s="24"/>
      <c r="K7" s="28"/>
      <c r="L7" s="20"/>
      <c r="M7" s="43"/>
      <c r="N7" s="44"/>
    </row>
    <row r="8" spans="1:14" ht="15">
      <c r="A8" s="66" t="s">
        <v>20</v>
      </c>
      <c r="B8" s="64" t="s">
        <v>55</v>
      </c>
      <c r="C8" s="28"/>
      <c r="D8" s="20"/>
      <c r="E8" s="32"/>
      <c r="F8" s="24"/>
      <c r="G8" s="28"/>
      <c r="H8" s="20"/>
      <c r="I8" s="32"/>
      <c r="J8" s="24"/>
      <c r="K8" s="28"/>
      <c r="L8" s="20"/>
      <c r="M8" s="43"/>
      <c r="N8" s="44"/>
    </row>
    <row r="9" spans="1:14" ht="15">
      <c r="A9" s="66" t="s">
        <v>2</v>
      </c>
      <c r="B9" s="103" t="s">
        <v>59</v>
      </c>
      <c r="C9" s="28"/>
      <c r="D9" s="20"/>
      <c r="E9" s="32"/>
      <c r="F9" s="24"/>
      <c r="G9" s="28"/>
      <c r="H9" s="20"/>
      <c r="I9" s="32"/>
      <c r="J9" s="24"/>
      <c r="K9" s="28"/>
      <c r="L9" s="20"/>
      <c r="M9" s="43"/>
      <c r="N9" s="44"/>
    </row>
    <row r="10" spans="1:14" ht="15">
      <c r="A10" s="66" t="s">
        <v>1</v>
      </c>
      <c r="B10" s="64" t="s">
        <v>55</v>
      </c>
      <c r="C10" s="28"/>
      <c r="D10" s="20"/>
      <c r="E10" s="32"/>
      <c r="F10" s="24"/>
      <c r="G10" s="28"/>
      <c r="H10" s="20"/>
      <c r="I10" s="32"/>
      <c r="J10" s="24"/>
      <c r="K10" s="28"/>
      <c r="L10" s="20"/>
      <c r="M10" s="43"/>
      <c r="N10" s="44"/>
    </row>
    <row r="11" spans="1:14" ht="15">
      <c r="A11" s="66"/>
      <c r="C11" s="28"/>
      <c r="D11" s="20"/>
      <c r="E11" s="32"/>
      <c r="F11" s="24"/>
      <c r="G11" s="28"/>
      <c r="H11" s="20"/>
      <c r="I11" s="32"/>
      <c r="J11" s="24"/>
      <c r="K11" s="28"/>
      <c r="L11" s="20"/>
      <c r="M11" s="43"/>
      <c r="N11" s="44"/>
    </row>
    <row r="12" spans="1:14" ht="15">
      <c r="A12" s="69" t="s">
        <v>7</v>
      </c>
      <c r="C12" s="28"/>
      <c r="D12" s="20"/>
      <c r="E12" s="32"/>
      <c r="F12" s="24"/>
      <c r="G12" s="28"/>
      <c r="H12" s="20"/>
      <c r="I12" s="32"/>
      <c r="J12" s="24"/>
      <c r="K12" s="28"/>
      <c r="L12" s="20"/>
      <c r="M12" s="43"/>
      <c r="N12" s="44"/>
    </row>
    <row r="13" spans="1:14" ht="15">
      <c r="A13" s="66" t="s">
        <v>0</v>
      </c>
      <c r="B13" s="15">
        <v>2006</v>
      </c>
      <c r="C13" s="28"/>
      <c r="D13" s="20"/>
      <c r="E13" s="32"/>
      <c r="F13" s="24"/>
      <c r="G13" s="28"/>
      <c r="H13" s="20"/>
      <c r="I13" s="32"/>
      <c r="J13" s="24"/>
      <c r="K13" s="28"/>
      <c r="L13" s="20"/>
      <c r="M13" s="43"/>
      <c r="N13" s="44"/>
    </row>
    <row r="14" spans="1:14" ht="15">
      <c r="A14" s="66"/>
      <c r="C14" s="28"/>
      <c r="D14" s="20"/>
      <c r="E14" s="32"/>
      <c r="F14" s="24"/>
      <c r="G14" s="28"/>
      <c r="H14" s="20"/>
      <c r="I14" s="32"/>
      <c r="J14" s="24"/>
      <c r="K14" s="28"/>
      <c r="L14" s="20"/>
      <c r="M14" s="43"/>
      <c r="N14" s="44"/>
    </row>
    <row r="15" spans="1:14" ht="15">
      <c r="A15" s="69" t="s">
        <v>8</v>
      </c>
      <c r="C15" s="28"/>
      <c r="D15" s="20"/>
      <c r="E15" s="32"/>
      <c r="F15" s="24"/>
      <c r="G15" s="28"/>
      <c r="H15" s="20"/>
      <c r="I15" s="32"/>
      <c r="J15" s="24"/>
      <c r="K15" s="28"/>
      <c r="L15" s="20"/>
      <c r="M15" s="43"/>
      <c r="N15" s="44"/>
    </row>
    <row r="16" spans="1:14" ht="15">
      <c r="A16" s="70" t="s">
        <v>21</v>
      </c>
      <c r="B16" s="13">
        <v>2006</v>
      </c>
      <c r="C16" s="29"/>
      <c r="D16" s="21"/>
      <c r="E16" s="33"/>
      <c r="F16" s="25"/>
      <c r="G16" s="29"/>
      <c r="H16" s="21"/>
      <c r="I16" s="33"/>
      <c r="J16" s="25"/>
      <c r="K16" s="29"/>
      <c r="L16" s="21"/>
      <c r="M16" s="41"/>
      <c r="N16" s="42"/>
    </row>
    <row r="17" spans="1:14" ht="15">
      <c r="A17" s="66"/>
      <c r="B17" s="103"/>
      <c r="C17" s="28"/>
      <c r="D17" s="20"/>
      <c r="E17" s="32"/>
      <c r="F17" s="24"/>
      <c r="G17" s="28"/>
      <c r="H17" s="20"/>
      <c r="I17" s="32"/>
      <c r="J17" s="24"/>
      <c r="K17" s="28"/>
      <c r="L17" s="20"/>
      <c r="M17" s="43"/>
      <c r="N17" s="44"/>
    </row>
    <row r="18" spans="1:14" ht="15">
      <c r="A18" s="71" t="s">
        <v>58</v>
      </c>
      <c r="B18" s="103"/>
      <c r="C18" s="28"/>
      <c r="D18" s="20"/>
      <c r="E18" s="32"/>
      <c r="F18" s="24"/>
      <c r="G18" s="28"/>
      <c r="H18" s="20"/>
      <c r="I18" s="32"/>
      <c r="J18" s="24"/>
      <c r="K18" s="28"/>
      <c r="L18" s="20"/>
      <c r="M18" s="43"/>
      <c r="N18" s="44"/>
    </row>
    <row r="19" spans="1:14" ht="15">
      <c r="A19" s="59" t="s">
        <v>6</v>
      </c>
      <c r="B19" s="103"/>
      <c r="C19" s="28"/>
      <c r="D19" s="20"/>
      <c r="E19" s="32"/>
      <c r="F19" s="24"/>
      <c r="G19" s="28"/>
      <c r="H19" s="20"/>
      <c r="I19" s="32"/>
      <c r="J19" s="24"/>
      <c r="K19" s="28"/>
      <c r="L19" s="20"/>
      <c r="M19" s="43"/>
      <c r="N19" s="44"/>
    </row>
    <row r="20" spans="1:14" ht="15">
      <c r="A20" s="68" t="s">
        <v>52</v>
      </c>
      <c r="B20" s="103">
        <v>2008</v>
      </c>
      <c r="C20" s="28"/>
      <c r="D20" s="20"/>
      <c r="E20" s="32"/>
      <c r="F20" s="24"/>
      <c r="G20" s="28"/>
      <c r="H20" s="20"/>
      <c r="I20" s="32"/>
      <c r="J20" s="24"/>
      <c r="K20" s="28"/>
      <c r="L20" s="20"/>
      <c r="M20" s="43"/>
      <c r="N20" s="44"/>
    </row>
    <row r="21" spans="1:14" ht="15">
      <c r="A21" s="68" t="s">
        <v>53</v>
      </c>
      <c r="B21" s="103">
        <v>2008</v>
      </c>
      <c r="C21" s="28"/>
      <c r="D21" s="20"/>
      <c r="E21" s="32"/>
      <c r="F21" s="24"/>
      <c r="G21" s="28"/>
      <c r="H21" s="20"/>
      <c r="I21" s="32"/>
      <c r="J21" s="24"/>
      <c r="K21" s="28"/>
      <c r="L21" s="20"/>
      <c r="M21" s="43"/>
      <c r="N21" s="44"/>
    </row>
    <row r="22" spans="1:14" ht="15">
      <c r="A22" s="70" t="s">
        <v>2</v>
      </c>
      <c r="B22" s="13">
        <v>2008</v>
      </c>
      <c r="C22" s="29"/>
      <c r="D22" s="21"/>
      <c r="E22" s="33"/>
      <c r="F22" s="25"/>
      <c r="G22" s="29"/>
      <c r="H22" s="21"/>
      <c r="I22" s="33"/>
      <c r="J22" s="25"/>
      <c r="K22" s="29"/>
      <c r="L22" s="21"/>
      <c r="M22" s="41"/>
      <c r="N22" s="42"/>
    </row>
    <row r="23" spans="1:14" ht="15">
      <c r="A23" s="105"/>
      <c r="B23" s="106"/>
      <c r="C23" s="107"/>
      <c r="D23" s="108"/>
      <c r="E23" s="107"/>
      <c r="F23" s="108"/>
      <c r="G23" s="84"/>
      <c r="H23" s="111"/>
      <c r="I23" s="107"/>
      <c r="J23" s="108"/>
      <c r="K23" s="84"/>
      <c r="L23" s="111"/>
      <c r="M23" s="109"/>
      <c r="N23" s="110"/>
    </row>
    <row r="24" spans="1:14" ht="15">
      <c r="A24" s="71" t="s">
        <v>22</v>
      </c>
      <c r="C24" s="28"/>
      <c r="D24" s="20"/>
      <c r="E24" s="32"/>
      <c r="F24" s="24"/>
      <c r="G24" s="28"/>
      <c r="H24" s="20"/>
      <c r="I24" s="32"/>
      <c r="J24" s="24"/>
      <c r="K24" s="28"/>
      <c r="L24" s="20"/>
      <c r="M24" s="43"/>
      <c r="N24" s="44"/>
    </row>
    <row r="25" spans="1:14" ht="15">
      <c r="A25" s="69" t="s">
        <v>6</v>
      </c>
      <c r="B25" s="17"/>
      <c r="C25" s="28"/>
      <c r="D25" s="20"/>
      <c r="E25" s="32"/>
      <c r="F25" s="24"/>
      <c r="G25" s="28"/>
      <c r="H25" s="20"/>
      <c r="I25" s="32"/>
      <c r="J25" s="24"/>
      <c r="K25" s="28"/>
      <c r="L25" s="20"/>
      <c r="M25" s="43"/>
      <c r="N25" s="44"/>
    </row>
    <row r="26" spans="1:14" ht="15">
      <c r="A26" s="72" t="s">
        <v>28</v>
      </c>
      <c r="B26" s="17">
        <v>2006</v>
      </c>
      <c r="C26" s="28"/>
      <c r="D26" s="20"/>
      <c r="E26" s="32">
        <f>'[1]Initiative Level'!$AK$9*1000</f>
        <v>1146995.262076076</v>
      </c>
      <c r="F26" s="24">
        <f>'[1]Initiative Level'!$I$9*1000</f>
        <v>7.476141016995449</v>
      </c>
      <c r="G26" s="28">
        <f>'[1]Initiative Level'!$AL$9*1000</f>
        <v>1146995.262076076</v>
      </c>
      <c r="H26" s="20">
        <f>'[1]Initiative Level'!$J$9*1000</f>
        <v>7.476141016995449</v>
      </c>
      <c r="I26" s="32">
        <f>'[1]Initiative Level'!$AM$9*1000</f>
        <v>1146995.262076076</v>
      </c>
      <c r="J26" s="24">
        <f>'[1]Initiative Level'!$K$9*1000</f>
        <v>7.476141016995449</v>
      </c>
      <c r="K26" s="28">
        <f>'[1]Initiative Level'!$AN$9*1000</f>
        <v>1146995.262076076</v>
      </c>
      <c r="L26" s="20">
        <f>'[1]Initiative Level'!$L$9*1000</f>
        <v>7.476141016995449</v>
      </c>
      <c r="M26" s="43">
        <f>C26+E26+G26+I26+K26</f>
        <v>4587981.048304304</v>
      </c>
      <c r="N26" s="44">
        <f>D26+F26+H26+J26+L26</f>
        <v>29.904564067981795</v>
      </c>
    </row>
    <row r="27" spans="1:14" ht="15">
      <c r="A27" s="73" t="s">
        <v>29</v>
      </c>
      <c r="B27" s="17" t="s">
        <v>27</v>
      </c>
      <c r="C27" s="28"/>
      <c r="D27" s="20"/>
      <c r="E27" s="32">
        <f>'[1]Initiative Level'!$AK$10*1000</f>
        <v>87423.01942801771</v>
      </c>
      <c r="F27" s="24">
        <f>'[1]Initiative Level'!$I$10*1000</f>
        <v>89.54628177949016</v>
      </c>
      <c r="G27" s="28">
        <f>('[1]Initiative Level'!$AL$10+'[1]Initiative Level'!$AL$17)*1000</f>
        <v>343004.31993621064</v>
      </c>
      <c r="H27" s="20">
        <f>('[1]Initiative Level'!$J$10+'[1]Initiative Level'!$J$17)*1000</f>
        <v>257.33416965674166</v>
      </c>
      <c r="I27" s="32">
        <f>('[1]Initiative Level'!$AM$10+'[1]Initiative Level'!$AM$17+'[1]Initiative Level'!$AM$33)*1000</f>
        <v>494245.15077786293</v>
      </c>
      <c r="J27" s="24">
        <f>('[1]Initiative Level'!$K$10+'[1]Initiative Level'!$K$17+'[1]Initiative Level'!$K$33)*1000</f>
        <v>379.4611252485622</v>
      </c>
      <c r="K27" s="28">
        <f>('[1]Initiative Level'!$AN$10+'[1]Initiative Level'!$AN$17+'[1]Initiative Level'!$AN$33)*1000</f>
        <v>494245.15077786293</v>
      </c>
      <c r="L27" s="20">
        <f>('[1]Initiative Level'!$L$10+'[1]Initiative Level'!$L$17+'[1]Initiative Level'!$L$33)*1000</f>
        <v>379.4611252485622</v>
      </c>
      <c r="M27" s="43">
        <f aca="true" t="shared" si="0" ref="M27:M53">C27+E27+G27+I27+K27</f>
        <v>1418917.6409199543</v>
      </c>
      <c r="N27" s="44">
        <f aca="true" t="shared" si="1" ref="N27:N53">D27+F27+H27+J27+L27</f>
        <v>1105.8027019333563</v>
      </c>
    </row>
    <row r="28" spans="1:14" ht="15">
      <c r="A28" s="72" t="s">
        <v>30</v>
      </c>
      <c r="B28" s="17">
        <v>2006</v>
      </c>
      <c r="C28" s="28"/>
      <c r="D28" s="20"/>
      <c r="E28" s="32">
        <f>'[1]Initiative Level'!$AK$11*1000</f>
        <v>46956.912022063836</v>
      </c>
      <c r="F28" s="24">
        <f>'[1]Initiative Level'!$I$11*1000</f>
        <v>10.643566725001138</v>
      </c>
      <c r="G28" s="28">
        <f>'[1]Initiative Level'!$AL$11*1000</f>
        <v>46956.912022063836</v>
      </c>
      <c r="H28" s="20">
        <f>'[1]Initiative Level'!$J$11*1000</f>
        <v>10.643566725001138</v>
      </c>
      <c r="I28" s="32">
        <f>'[1]Initiative Level'!$AM$11*1000</f>
        <v>46956.912022063836</v>
      </c>
      <c r="J28" s="24">
        <f>('[1]Initiative Level'!$K$11)*1000</f>
        <v>10.643566725001138</v>
      </c>
      <c r="K28" s="28">
        <f>'[1]Initiative Level'!$AN$11*1000</f>
        <v>46956.912022063836</v>
      </c>
      <c r="L28" s="20">
        <f>'[1]Initiative Level'!$L$11*1000</f>
        <v>10.643566725001138</v>
      </c>
      <c r="M28" s="43">
        <f t="shared" si="0"/>
        <v>187827.64808825534</v>
      </c>
      <c r="N28" s="44">
        <f t="shared" si="1"/>
        <v>42.57426690000455</v>
      </c>
    </row>
    <row r="29" spans="1:14" ht="15">
      <c r="A29" s="72" t="s">
        <v>31</v>
      </c>
      <c r="B29" s="17">
        <v>2006</v>
      </c>
      <c r="C29" s="28"/>
      <c r="D29" s="20"/>
      <c r="E29" s="32">
        <f>'[1]Initiative Level'!$AK$12*1000</f>
        <v>1860773.7867485078</v>
      </c>
      <c r="F29" s="24">
        <f>'[1]Initiative Level'!$I$12*1000</f>
        <v>27.99766526152325</v>
      </c>
      <c r="G29" s="28">
        <f>'[1]Initiative Level'!$AL$12*1000</f>
        <v>1860773.7867485078</v>
      </c>
      <c r="H29" s="20">
        <f>'[1]Initiative Level'!$J$12*1000</f>
        <v>27.99766526152325</v>
      </c>
      <c r="I29" s="32">
        <f>'[1]Initiative Level'!$AM$12*1000</f>
        <v>1860773.7867485078</v>
      </c>
      <c r="J29" s="24">
        <f>'[1]Initiative Level'!$K$12*1000</f>
        <v>27.99766526152325</v>
      </c>
      <c r="K29" s="28">
        <f>'[1]Initiative Level'!$AN$12*1000</f>
        <v>1860773.7867485078</v>
      </c>
      <c r="L29" s="20">
        <f>'[1]Initiative Level'!$L$12*1000</f>
        <v>27.99766526152325</v>
      </c>
      <c r="M29" s="43">
        <f t="shared" si="0"/>
        <v>7443095.146994031</v>
      </c>
      <c r="N29" s="44">
        <f t="shared" si="1"/>
        <v>111.990661046093</v>
      </c>
    </row>
    <row r="30" spans="1:14" ht="15">
      <c r="A30" s="72" t="s">
        <v>23</v>
      </c>
      <c r="B30" s="17" t="s">
        <v>26</v>
      </c>
      <c r="C30" s="28"/>
      <c r="D30" s="20"/>
      <c r="E30" s="32"/>
      <c r="F30" s="24"/>
      <c r="G30" s="28">
        <f>'[1]Initiative Level'!$AL$16*1000</f>
        <v>190206.2085695473</v>
      </c>
      <c r="H30" s="20">
        <f>'[1]Initiative Level'!$J$16*1000</f>
        <v>21.239151796984068</v>
      </c>
      <c r="I30" s="32">
        <f>('[1]Initiative Level'!$AM$16+'[1]Initiative Level'!$AM$32)*1000</f>
        <v>459350.35733683006</v>
      </c>
      <c r="J30" s="24">
        <f>('[1]Initiative Level'!$K$16+'[1]Initiative Level'!$K$32)*1000</f>
        <v>46.033215931803845</v>
      </c>
      <c r="K30" s="28">
        <f>('[1]Initiative Level'!$AN$16+'[1]Initiative Level'!$AN$32)*1000</f>
        <v>459350.35733683006</v>
      </c>
      <c r="L30" s="20">
        <f>('[1]Initiative Level'!$L$16+'[1]Initiative Level'!$L$32)*1000</f>
        <v>46.033215931803845</v>
      </c>
      <c r="M30" s="43">
        <f t="shared" si="0"/>
        <v>1108906.9232432074</v>
      </c>
      <c r="N30" s="44">
        <f t="shared" si="1"/>
        <v>113.30558366059176</v>
      </c>
    </row>
    <row r="31" spans="1:14" ht="15">
      <c r="A31" s="72" t="s">
        <v>32</v>
      </c>
      <c r="B31" s="17">
        <v>2007</v>
      </c>
      <c r="C31" s="28"/>
      <c r="D31" s="20"/>
      <c r="E31" s="32"/>
      <c r="F31" s="24"/>
      <c r="G31" s="28">
        <f>'[1]Initiative Level'!$AL$18*1000</f>
        <v>0</v>
      </c>
      <c r="H31" s="20">
        <f>'[1]Initiative Level'!$J$18*1000</f>
        <v>0</v>
      </c>
      <c r="I31" s="32">
        <f>'[1]Initiative Level'!$AM$18*1000</f>
        <v>0</v>
      </c>
      <c r="J31" s="24">
        <f>'[1]Initiative Level'!$K$18*1000</f>
        <v>0</v>
      </c>
      <c r="K31" s="28">
        <f>'[1]Initiative Level'!$AN$18*1000</f>
        <v>0</v>
      </c>
      <c r="L31" s="20">
        <f>'[1]Initiative Level'!$L$18*1000</f>
        <v>0</v>
      </c>
      <c r="M31" s="43">
        <f t="shared" si="0"/>
        <v>0</v>
      </c>
      <c r="N31" s="44">
        <f t="shared" si="1"/>
        <v>0</v>
      </c>
    </row>
    <row r="32" spans="1:14" ht="15">
      <c r="A32" s="74" t="s">
        <v>33</v>
      </c>
      <c r="B32" s="17">
        <v>2007</v>
      </c>
      <c r="C32" s="28"/>
      <c r="D32" s="20"/>
      <c r="E32" s="32"/>
      <c r="F32" s="24"/>
      <c r="G32" s="28">
        <f>'[1]Initiative Level'!$AL$19*1000</f>
        <v>1117809.4609201972</v>
      </c>
      <c r="H32" s="20">
        <f>'[1]Initiative Level'!$J$19*1000</f>
        <v>42.91943070961507</v>
      </c>
      <c r="I32" s="32">
        <f>'[1]Initiative Level'!$AM$19*1000</f>
        <v>1104253.6545167803</v>
      </c>
      <c r="J32" s="24">
        <f>'[1]Initiative Level'!$K$19*1000</f>
        <v>38.89224153936917</v>
      </c>
      <c r="K32" s="28">
        <f>'[1]Initiative Level'!$AN$19*1000</f>
        <v>1104253.6545167803</v>
      </c>
      <c r="L32" s="20">
        <f>'[1]Initiative Level'!$L$19*1000</f>
        <v>38.89224153936917</v>
      </c>
      <c r="M32" s="43">
        <f t="shared" si="0"/>
        <v>3326316.769953758</v>
      </c>
      <c r="N32" s="44">
        <f t="shared" si="1"/>
        <v>120.7039137883534</v>
      </c>
    </row>
    <row r="33" spans="1:14" ht="15">
      <c r="A33" s="72" t="s">
        <v>34</v>
      </c>
      <c r="B33" s="17" t="s">
        <v>26</v>
      </c>
      <c r="C33" s="28"/>
      <c r="D33" s="20"/>
      <c r="E33" s="32"/>
      <c r="F33" s="24"/>
      <c r="G33" s="28">
        <f>'[1]Initiative Level'!$AL$20*1000</f>
        <v>0</v>
      </c>
      <c r="H33" s="20">
        <f>'[1]Initiative Level'!$J$20*1000</f>
        <v>0</v>
      </c>
      <c r="I33" s="32">
        <f>('[1]Initiative Level'!$AM$20+'[1]Initiative Level'!$AM$37)*1000</f>
        <v>0</v>
      </c>
      <c r="J33" s="24">
        <f>('[1]Initiative Level'!$K$20+'[1]Initiative Level'!$K$37)*1000</f>
        <v>0</v>
      </c>
      <c r="K33" s="28">
        <f>('[1]Initiative Level'!$AN$20+'[1]Initiative Level'!$AN$37)*1000</f>
        <v>0</v>
      </c>
      <c r="L33" s="20">
        <f>('[1]Initiative Level'!$L$20+'[1]Initiative Level'!$L$37)*1000</f>
        <v>0</v>
      </c>
      <c r="M33" s="43">
        <f t="shared" si="0"/>
        <v>0</v>
      </c>
      <c r="N33" s="44">
        <f t="shared" si="1"/>
        <v>0</v>
      </c>
    </row>
    <row r="34" spans="1:14" ht="15">
      <c r="A34" s="72" t="s">
        <v>24</v>
      </c>
      <c r="B34" s="17">
        <v>2007</v>
      </c>
      <c r="C34" s="28"/>
      <c r="D34" s="20"/>
      <c r="E34" s="32"/>
      <c r="F34" s="24"/>
      <c r="G34" s="28">
        <f>'[1]Initiative Level'!$AL$21*1000</f>
        <v>530370.443665522</v>
      </c>
      <c r="H34" s="20">
        <f>'[1]Initiative Level'!$J$21*1000</f>
        <v>294.6502464808456</v>
      </c>
      <c r="I34" s="32">
        <f>'[1]Initiative Level'!$AM$21*1000</f>
        <v>530370.443665522</v>
      </c>
      <c r="J34" s="24">
        <f>'[1]Initiative Level'!$K$21*1000</f>
        <v>294.6502464808456</v>
      </c>
      <c r="K34" s="28">
        <f>'[1]Initiative Level'!$AN$21*1000</f>
        <v>0</v>
      </c>
      <c r="L34" s="20">
        <f>'[1]Initiative Level'!$L$21*1000</f>
        <v>0</v>
      </c>
      <c r="M34" s="43">
        <f t="shared" si="0"/>
        <v>1060740.887331044</v>
      </c>
      <c r="N34" s="44">
        <f t="shared" si="1"/>
        <v>589.3004929616912</v>
      </c>
    </row>
    <row r="35" spans="1:14" ht="15">
      <c r="A35" s="72" t="s">
        <v>35</v>
      </c>
      <c r="B35" s="17">
        <v>2007</v>
      </c>
      <c r="C35" s="28"/>
      <c r="D35" s="20"/>
      <c r="E35" s="32"/>
      <c r="F35" s="24"/>
      <c r="G35" s="28">
        <f>'[1]Initiative Level'!$AL$22*1000</f>
        <v>0</v>
      </c>
      <c r="H35" s="20">
        <f>'[1]Initiative Level'!$J$22*1000</f>
        <v>0</v>
      </c>
      <c r="I35" s="32">
        <f>'[1]Initiative Level'!$AM$22*1000</f>
        <v>0</v>
      </c>
      <c r="J35" s="24">
        <f>'[1]Initiative Level'!$K$22*1000</f>
        <v>0</v>
      </c>
      <c r="K35" s="28">
        <f>'[1]Initiative Level'!$AN$22*1000</f>
        <v>0</v>
      </c>
      <c r="L35" s="20">
        <f>'[1]Initiative Level'!$L$22*1000</f>
        <v>0</v>
      </c>
      <c r="M35" s="43">
        <f t="shared" si="0"/>
        <v>0</v>
      </c>
      <c r="N35" s="44">
        <f t="shared" si="1"/>
        <v>0</v>
      </c>
    </row>
    <row r="36" spans="1:14" ht="15">
      <c r="A36" s="72" t="s">
        <v>36</v>
      </c>
      <c r="B36" s="17">
        <v>2007</v>
      </c>
      <c r="C36" s="28"/>
      <c r="D36" s="20"/>
      <c r="E36" s="32"/>
      <c r="F36" s="24"/>
      <c r="G36" s="28">
        <f>'[1]Initiative Level'!$AL$23*1000</f>
        <v>100740.64771841484</v>
      </c>
      <c r="H36" s="20">
        <f>'[1]Initiative Level'!$J$23*1000</f>
        <v>11.851840908048803</v>
      </c>
      <c r="I36" s="32">
        <f>'[1]Initiative Level'!$AM$23*1000</f>
        <v>100740.64771841484</v>
      </c>
      <c r="J36" s="24">
        <f>'[1]Initiative Level'!$K$23*1000</f>
        <v>11.851840908048803</v>
      </c>
      <c r="K36" s="28">
        <f>'[1]Initiative Level'!$AN$23*1000</f>
        <v>100740.64771841484</v>
      </c>
      <c r="L36" s="20">
        <f>'[1]Initiative Level'!$L$23*1000</f>
        <v>11.851840908048803</v>
      </c>
      <c r="M36" s="43">
        <f t="shared" si="0"/>
        <v>302221.9431552445</v>
      </c>
      <c r="N36" s="44">
        <f t="shared" si="1"/>
        <v>35.555522724146414</v>
      </c>
    </row>
    <row r="37" spans="1:14" ht="15">
      <c r="A37" s="72" t="s">
        <v>37</v>
      </c>
      <c r="B37" s="17">
        <v>2007</v>
      </c>
      <c r="C37" s="28"/>
      <c r="D37" s="20"/>
      <c r="E37" s="32"/>
      <c r="F37" s="24"/>
      <c r="G37" s="28">
        <f>'[1]Initiative Level'!$AL$24*1000</f>
        <v>0</v>
      </c>
      <c r="H37" s="20">
        <f>'[1]Initiative Level'!$J$24*1000</f>
        <v>0</v>
      </c>
      <c r="I37" s="32">
        <f>'[1]Initiative Level'!$AM$24*1000</f>
        <v>0</v>
      </c>
      <c r="J37" s="24">
        <f>'[1]Initiative Level'!$K$24*1000</f>
        <v>0</v>
      </c>
      <c r="K37" s="28">
        <f>'[1]Initiative Level'!$AN$24*1000</f>
        <v>0</v>
      </c>
      <c r="L37" s="20">
        <f>'[1]Initiative Level'!$L$24*1000</f>
        <v>0</v>
      </c>
      <c r="M37" s="43">
        <f t="shared" si="0"/>
        <v>0</v>
      </c>
      <c r="N37" s="44">
        <f t="shared" si="1"/>
        <v>0</v>
      </c>
    </row>
    <row r="38" spans="1:14" ht="15">
      <c r="A38" s="72" t="s">
        <v>38</v>
      </c>
      <c r="B38" s="17">
        <v>2008</v>
      </c>
      <c r="C38" s="28"/>
      <c r="D38" s="20"/>
      <c r="E38" s="32"/>
      <c r="F38" s="24"/>
      <c r="G38" s="28"/>
      <c r="H38" s="20"/>
      <c r="I38" s="32">
        <f>'[1]Initiative Level'!$AM$34*1000</f>
        <v>0</v>
      </c>
      <c r="J38" s="24">
        <f>'[1]Initiative Level'!$K$34*1000</f>
        <v>0</v>
      </c>
      <c r="K38" s="28">
        <f>'[1]Initiative Level'!$AN$34*1000</f>
        <v>0</v>
      </c>
      <c r="L38" s="20">
        <f>'[1]Initiative Level'!$L$34*1000</f>
        <v>0</v>
      </c>
      <c r="M38" s="43">
        <f t="shared" si="0"/>
        <v>0</v>
      </c>
      <c r="N38" s="44">
        <f t="shared" si="1"/>
        <v>0</v>
      </c>
    </row>
    <row r="39" spans="1:14" ht="15">
      <c r="A39" s="72" t="s">
        <v>39</v>
      </c>
      <c r="B39" s="17">
        <v>2008</v>
      </c>
      <c r="C39" s="28"/>
      <c r="D39" s="20"/>
      <c r="E39" s="32"/>
      <c r="F39" s="24"/>
      <c r="G39" s="28"/>
      <c r="H39" s="20"/>
      <c r="I39" s="32">
        <f>'[1]Initiative Level'!$AM$35*1000</f>
        <v>0</v>
      </c>
      <c r="J39" s="24">
        <f>'[1]Initiative Level'!$K$35*1000</f>
        <v>1.485509739414837</v>
      </c>
      <c r="K39" s="28">
        <f>'[1]Initiative Level'!$AN$35*1000</f>
        <v>0</v>
      </c>
      <c r="L39" s="20">
        <f>'[1]Initiative Level'!$L$35*1000</f>
        <v>0</v>
      </c>
      <c r="M39" s="43">
        <f t="shared" si="0"/>
        <v>0</v>
      </c>
      <c r="N39" s="44">
        <f t="shared" si="1"/>
        <v>1.485509739414837</v>
      </c>
    </row>
    <row r="40" spans="1:14" ht="15">
      <c r="A40" s="74" t="s">
        <v>40</v>
      </c>
      <c r="B40" s="17">
        <v>2008</v>
      </c>
      <c r="C40" s="28"/>
      <c r="D40" s="20"/>
      <c r="E40" s="32"/>
      <c r="F40" s="24"/>
      <c r="G40" s="28"/>
      <c r="H40" s="20"/>
      <c r="I40" s="32">
        <f>'[1]Initiative Level'!$AM$36*1000</f>
        <v>378206.800454736</v>
      </c>
      <c r="J40" s="24">
        <f>'[1]Initiative Level'!$K$36*1000</f>
        <v>25.28695776788217</v>
      </c>
      <c r="K40" s="28">
        <f>'[1]Initiative Level'!$AN$36*1000</f>
        <v>375097.84508634295</v>
      </c>
      <c r="L40" s="20">
        <f>'[1]Initiative Level'!$L$36*1000</f>
        <v>24.36383210176334</v>
      </c>
      <c r="M40" s="43">
        <f t="shared" si="0"/>
        <v>753304.6455410789</v>
      </c>
      <c r="N40" s="44">
        <f t="shared" si="1"/>
        <v>49.65078986964551</v>
      </c>
    </row>
    <row r="41" spans="1:14" ht="15">
      <c r="A41" s="74" t="s">
        <v>54</v>
      </c>
      <c r="B41" s="17">
        <v>2008</v>
      </c>
      <c r="C41" s="28"/>
      <c r="D41" s="20"/>
      <c r="E41" s="32"/>
      <c r="F41" s="24"/>
      <c r="G41" s="28"/>
      <c r="H41" s="20"/>
      <c r="I41" s="32">
        <v>281880</v>
      </c>
      <c r="J41" s="24"/>
      <c r="K41" s="28">
        <v>281880</v>
      </c>
      <c r="L41" s="20"/>
      <c r="M41" s="43">
        <f>I41+K41</f>
        <v>563760</v>
      </c>
      <c r="N41" s="44"/>
    </row>
    <row r="42" spans="1:14" ht="15">
      <c r="A42" s="74"/>
      <c r="B42" s="17"/>
      <c r="C42" s="28"/>
      <c r="D42" s="20"/>
      <c r="E42" s="32"/>
      <c r="F42" s="24"/>
      <c r="G42" s="28"/>
      <c r="H42" s="20"/>
      <c r="I42" s="32"/>
      <c r="J42" s="24"/>
      <c r="K42" s="28"/>
      <c r="L42" s="20"/>
      <c r="M42" s="43"/>
      <c r="N42" s="44"/>
    </row>
    <row r="43" spans="1:14" ht="15">
      <c r="A43" s="69" t="s">
        <v>7</v>
      </c>
      <c r="B43" s="17"/>
      <c r="C43" s="28"/>
      <c r="D43" s="20"/>
      <c r="E43" s="32"/>
      <c r="F43" s="24"/>
      <c r="G43" s="28"/>
      <c r="H43" s="20"/>
      <c r="I43" s="32"/>
      <c r="J43" s="24"/>
      <c r="K43" s="28"/>
      <c r="L43" s="20"/>
      <c r="M43" s="43"/>
      <c r="N43" s="44"/>
    </row>
    <row r="44" spans="1:14" ht="15">
      <c r="A44" s="72" t="s">
        <v>41</v>
      </c>
      <c r="B44" s="17" t="s">
        <v>26</v>
      </c>
      <c r="C44" s="28"/>
      <c r="D44" s="20"/>
      <c r="E44" s="32"/>
      <c r="F44" s="24"/>
      <c r="G44" s="28">
        <f>'[1]Initiative Level'!$AL$25*1000</f>
        <v>0</v>
      </c>
      <c r="H44" s="20">
        <f>'[1]Initiative Level'!$J$25*1000</f>
        <v>0</v>
      </c>
      <c r="I44" s="32">
        <f>('[1]Initiative Level'!$AM$25+'[1]Initiative Level'!$AM$39)*1000</f>
        <v>0</v>
      </c>
      <c r="J44" s="24">
        <f>('[1]Initiative Level'!$K$25+'[1]Initiative Level'!$K$39)*1000</f>
        <v>0</v>
      </c>
      <c r="K44" s="28">
        <f>('[1]Initiative Level'!$AN$25+'[1]Initiative Level'!$AN$39)*1000</f>
        <v>0</v>
      </c>
      <c r="L44" s="20">
        <f>('[1]Initiative Level'!$L$25+'[1]Initiative Level'!$L$39)*1000</f>
        <v>0</v>
      </c>
      <c r="M44" s="43">
        <f t="shared" si="0"/>
        <v>0</v>
      </c>
      <c r="N44" s="44">
        <f t="shared" si="1"/>
        <v>0</v>
      </c>
    </row>
    <row r="45" spans="1:14" ht="15">
      <c r="A45" s="72" t="s">
        <v>42</v>
      </c>
      <c r="B45" s="17">
        <v>2008</v>
      </c>
      <c r="C45" s="28"/>
      <c r="D45" s="20"/>
      <c r="E45" s="32"/>
      <c r="F45" s="24"/>
      <c r="G45" s="28"/>
      <c r="H45" s="20"/>
      <c r="I45" s="32">
        <f>'[1]Initiative Level'!$AM$40*1000</f>
        <v>1779.3323251423628</v>
      </c>
      <c r="J45" s="24">
        <f>'[1]Initiative Level'!$K$40*1000</f>
        <v>0.781170289086891</v>
      </c>
      <c r="K45" s="28">
        <f>'[1]Initiative Level'!$AN$40*1000</f>
        <v>1779.3323251423628</v>
      </c>
      <c r="L45" s="20">
        <f>'[1]Initiative Level'!$L$40*1000</f>
        <v>0.781170289086891</v>
      </c>
      <c r="M45" s="43">
        <f t="shared" si="0"/>
        <v>3558.6646502847257</v>
      </c>
      <c r="N45" s="44">
        <f t="shared" si="1"/>
        <v>1.562340578173782</v>
      </c>
    </row>
    <row r="46" spans="1:14" ht="15">
      <c r="A46" s="72" t="s">
        <v>43</v>
      </c>
      <c r="B46" s="17">
        <v>2008</v>
      </c>
      <c r="C46" s="28"/>
      <c r="D46" s="20"/>
      <c r="E46" s="32"/>
      <c r="F46" s="24"/>
      <c r="G46" s="28"/>
      <c r="H46" s="20"/>
      <c r="I46" s="32">
        <f>'[1]Initiative Level'!$AM$41*1000</f>
        <v>21061.759773599988</v>
      </c>
      <c r="J46" s="24">
        <f>'[1]Initiative Level'!$K$41*1000</f>
        <v>2.874199151378188</v>
      </c>
      <c r="K46" s="28">
        <f>'[1]Initiative Level'!$AN$41*1000</f>
        <v>21061.759773599988</v>
      </c>
      <c r="L46" s="20">
        <f>'[1]Initiative Level'!$L$41*1000</f>
        <v>2.874199151378188</v>
      </c>
      <c r="M46" s="43">
        <f t="shared" si="0"/>
        <v>42123.519547199976</v>
      </c>
      <c r="N46" s="44">
        <f t="shared" si="1"/>
        <v>5.748398302756376</v>
      </c>
    </row>
    <row r="47" spans="1:14" ht="15">
      <c r="A47" s="72" t="s">
        <v>44</v>
      </c>
      <c r="B47" s="17">
        <v>2008</v>
      </c>
      <c r="C47" s="28"/>
      <c r="D47" s="20"/>
      <c r="E47" s="32"/>
      <c r="F47" s="24"/>
      <c r="G47" s="28"/>
      <c r="H47" s="20"/>
      <c r="I47" s="32">
        <f>'[1]Initiative Level'!$AM$42*1000</f>
        <v>0</v>
      </c>
      <c r="J47" s="24">
        <f>'[1]Initiative Level'!$K$42*1000</f>
        <v>0</v>
      </c>
      <c r="K47" s="28">
        <f>'[1]Initiative Level'!$AN$42*1000</f>
        <v>0</v>
      </c>
      <c r="L47" s="20">
        <f>'[1]Initiative Level'!$L$42*1000</f>
        <v>0</v>
      </c>
      <c r="M47" s="43">
        <f t="shared" si="0"/>
        <v>0</v>
      </c>
      <c r="N47" s="44">
        <f t="shared" si="1"/>
        <v>0</v>
      </c>
    </row>
    <row r="48" spans="1:14" ht="15">
      <c r="A48" s="75"/>
      <c r="B48" s="17"/>
      <c r="C48" s="28"/>
      <c r="D48" s="20"/>
      <c r="E48" s="32"/>
      <c r="F48" s="24"/>
      <c r="G48" s="28"/>
      <c r="H48" s="20"/>
      <c r="I48" s="32"/>
      <c r="J48" s="24"/>
      <c r="K48" s="28"/>
      <c r="L48" s="20"/>
      <c r="M48" s="43"/>
      <c r="N48" s="44"/>
    </row>
    <row r="49" spans="1:14" ht="15">
      <c r="A49" s="69" t="s">
        <v>8</v>
      </c>
      <c r="B49" s="17"/>
      <c r="C49" s="28"/>
      <c r="D49" s="20"/>
      <c r="E49" s="32"/>
      <c r="F49" s="24"/>
      <c r="G49" s="28"/>
      <c r="H49" s="20"/>
      <c r="I49" s="32"/>
      <c r="J49" s="24"/>
      <c r="K49" s="28"/>
      <c r="L49" s="20"/>
      <c r="M49" s="43"/>
      <c r="N49" s="44"/>
    </row>
    <row r="50" spans="1:14" ht="15">
      <c r="A50" s="72" t="s">
        <v>45</v>
      </c>
      <c r="B50" s="17" t="s">
        <v>27</v>
      </c>
      <c r="C50" s="28"/>
      <c r="D50" s="20"/>
      <c r="E50" s="32">
        <f>'[1]Initiative Level'!$AK$13*1000</f>
        <v>0</v>
      </c>
      <c r="F50" s="24">
        <f>'[1]Initiative Level'!$I$13*1000</f>
        <v>1187.4279652640237</v>
      </c>
      <c r="G50" s="28">
        <f>('[1]Initiative Level'!$AL$13+'[1]Initiative Level'!$AL$27)*1000</f>
        <v>0</v>
      </c>
      <c r="H50" s="20">
        <f>('[1]Initiative Level'!$J$13+'[1]Initiative Level'!$J$27)*1000</f>
        <v>1967.805156795073</v>
      </c>
      <c r="I50" s="32">
        <f>('[1]Initiative Level'!$AM$13+'[1]Initiative Level'!$AM$27+'[1]Initiative Level'!$AM$43)*1000</f>
        <v>0</v>
      </c>
      <c r="J50" s="24">
        <f>('[1]Initiative Level'!$K$13+'[1]Initiative Level'!$K$27+'[1]Initiative Level'!$K$43)*1000</f>
        <v>1967.99077153543</v>
      </c>
      <c r="K50" s="28">
        <f>('[1]Initiative Level'!$AN$13+'[1]Initiative Level'!$AN$27+'[1]Initiative Level'!$AN$43)*1000</f>
        <v>0</v>
      </c>
      <c r="L50" s="20">
        <f>('[1]Initiative Level'!$L$13+'[1]Initiative Level'!$L$27+'[1]Initiative Level'!$L$43)*1000</f>
        <v>0</v>
      </c>
      <c r="M50" s="43">
        <f t="shared" si="0"/>
        <v>0</v>
      </c>
      <c r="N50" s="44">
        <f t="shared" si="1"/>
        <v>5123.223893594527</v>
      </c>
    </row>
    <row r="51" spans="1:14" ht="15">
      <c r="A51" s="72" t="s">
        <v>46</v>
      </c>
      <c r="B51" s="17">
        <v>2008</v>
      </c>
      <c r="C51" s="28"/>
      <c r="D51" s="20"/>
      <c r="E51" s="32"/>
      <c r="F51" s="24"/>
      <c r="G51" s="28"/>
      <c r="H51" s="20"/>
      <c r="I51" s="32">
        <f>'[1]Initiative Level'!$AM$44*1000</f>
        <v>0</v>
      </c>
      <c r="J51" s="24">
        <f>'[1]Initiative Level'!$K$44*1000</f>
        <v>494.9891736563284</v>
      </c>
      <c r="K51" s="28">
        <f>'[1]Initiative Level'!$AN$44*1000</f>
        <v>0</v>
      </c>
      <c r="L51" s="20">
        <f>'[1]Initiative Level'!$L$44*1000</f>
        <v>0</v>
      </c>
      <c r="M51" s="43">
        <f t="shared" si="0"/>
        <v>0</v>
      </c>
      <c r="N51" s="44">
        <f t="shared" si="1"/>
        <v>494.9891736563284</v>
      </c>
    </row>
    <row r="52" spans="1:14" ht="15">
      <c r="A52" s="72" t="s">
        <v>25</v>
      </c>
      <c r="B52" s="17" t="s">
        <v>26</v>
      </c>
      <c r="C52" s="28"/>
      <c r="D52" s="20"/>
      <c r="E52" s="32"/>
      <c r="F52" s="24"/>
      <c r="G52" s="28">
        <f>'[1]Initiative Level'!$AL$26*1000</f>
        <v>0</v>
      </c>
      <c r="H52" s="20">
        <f>'[1]Initiative Level'!$J$26*1000</f>
        <v>0</v>
      </c>
      <c r="I52" s="32">
        <f>('[1]Initiative Level'!$AM$26+'[1]Initiative Level'!$AM$38)*1000</f>
        <v>316116.79399999994</v>
      </c>
      <c r="J52" s="24">
        <f>('[1]Initiative Level'!$K$26+'[1]Initiative Level'!$K$38)*1000</f>
        <v>138.64771666666664</v>
      </c>
      <c r="K52" s="28">
        <f>('[1]Initiative Level'!$AN$26+'[1]Initiative Level'!$AN$38)*1000</f>
        <v>316116.79399999994</v>
      </c>
      <c r="L52" s="20">
        <f>('[1]Initiative Level'!$L$26+'[1]Initiative Level'!$L$38)*1000</f>
        <v>138.64771666666664</v>
      </c>
      <c r="M52" s="43">
        <f t="shared" si="0"/>
        <v>632233.5879999999</v>
      </c>
      <c r="N52" s="44">
        <f t="shared" si="1"/>
        <v>277.2954333333333</v>
      </c>
    </row>
    <row r="53" spans="1:14" ht="15">
      <c r="A53" s="72" t="s">
        <v>47</v>
      </c>
      <c r="B53" s="17" t="s">
        <v>26</v>
      </c>
      <c r="C53" s="28"/>
      <c r="D53" s="20"/>
      <c r="E53" s="32"/>
      <c r="F53" s="24"/>
      <c r="G53" s="28">
        <f>'[1]Initiative Level'!$AL$28*1000</f>
        <v>0</v>
      </c>
      <c r="H53" s="20">
        <f>'[1]Initiative Level'!$J$28*1000</f>
        <v>163.67377485630098</v>
      </c>
      <c r="I53" s="32">
        <f>('[1]Initiative Level'!$AM$28+'[1]Initiative Level'!$AM$45)*1000</f>
        <v>0</v>
      </c>
      <c r="J53" s="24">
        <f>('[1]Initiative Level'!$K$28+'[1]Initiative Level'!$K$45)*1000</f>
        <v>181.09511225577845</v>
      </c>
      <c r="K53" s="28">
        <f>('[1]Initiative Level'!$AN$28+'[1]Initiative Level'!$AN$45)*1000</f>
        <v>0</v>
      </c>
      <c r="L53" s="20">
        <f>('[1]Initiative Level'!$L$28+'[1]Initiative Level'!$L$45)*1000</f>
        <v>0</v>
      </c>
      <c r="M53" s="43">
        <f t="shared" si="0"/>
        <v>0</v>
      </c>
      <c r="N53" s="44">
        <f t="shared" si="1"/>
        <v>344.7688871120794</v>
      </c>
    </row>
    <row r="54" spans="1:14" ht="15">
      <c r="A54" s="75"/>
      <c r="B54" s="17"/>
      <c r="C54" s="28"/>
      <c r="D54" s="20"/>
      <c r="E54" s="32"/>
      <c r="F54" s="24"/>
      <c r="G54" s="28"/>
      <c r="H54" s="20"/>
      <c r="I54" s="32"/>
      <c r="J54" s="24"/>
      <c r="K54" s="28"/>
      <c r="L54" s="20"/>
      <c r="M54" s="43"/>
      <c r="N54" s="44"/>
    </row>
    <row r="55" spans="1:14" ht="8.25" customHeight="1" thickBot="1">
      <c r="A55" s="82"/>
      <c r="B55" s="83"/>
      <c r="E55" s="50"/>
      <c r="F55" s="51"/>
      <c r="G55" s="52"/>
      <c r="H55" s="53"/>
      <c r="I55" s="50"/>
      <c r="J55" s="51"/>
      <c r="K55" s="52"/>
      <c r="L55" s="53"/>
      <c r="M55" s="54"/>
      <c r="N55" s="55"/>
    </row>
    <row r="56" spans="1:14" ht="15">
      <c r="A56" s="8"/>
      <c r="B56" s="16"/>
      <c r="E56" s="32">
        <f>SUM(E7:E54)</f>
        <v>3142148.980274665</v>
      </c>
      <c r="F56" s="32">
        <f>SUM(F7:F54)</f>
        <v>1323.0916200470338</v>
      </c>
      <c r="G56" s="28">
        <f aca="true" t="shared" si="2" ref="G56:N56">SUM(G8:G54)</f>
        <v>5336857.041656539</v>
      </c>
      <c r="H56" s="28">
        <f t="shared" si="2"/>
        <v>2805.5911442071288</v>
      </c>
      <c r="I56" s="35">
        <f t="shared" si="2"/>
        <v>6742730.901415535</v>
      </c>
      <c r="J56" s="35">
        <f t="shared" si="2"/>
        <v>3630.156654174116</v>
      </c>
      <c r="K56" s="28">
        <f t="shared" si="2"/>
        <v>6209251.50238162</v>
      </c>
      <c r="L56" s="28">
        <f t="shared" si="2"/>
        <v>689.0227148401989</v>
      </c>
      <c r="M56" s="35">
        <f t="shared" si="2"/>
        <v>21430988.425728362</v>
      </c>
      <c r="N56" s="56">
        <f t="shared" si="2"/>
        <v>8447.862133268478</v>
      </c>
    </row>
    <row r="57" spans="1:15" ht="15">
      <c r="A57" s="8"/>
      <c r="B57" s="48"/>
      <c r="C57" s="76"/>
      <c r="D57" s="77"/>
      <c r="E57" s="78"/>
      <c r="F57" s="79"/>
      <c r="G57" s="76"/>
      <c r="H57" s="77"/>
      <c r="I57" s="78"/>
      <c r="J57" s="79"/>
      <c r="K57" s="76"/>
      <c r="L57" s="77"/>
      <c r="M57" s="80"/>
      <c r="N57" s="81"/>
      <c r="O57" s="8"/>
    </row>
    <row r="58" spans="1:15" ht="15">
      <c r="A58" s="8"/>
      <c r="B58" s="48"/>
      <c r="C58" s="76"/>
      <c r="D58" s="77"/>
      <c r="E58" s="78"/>
      <c r="F58" s="79"/>
      <c r="G58" s="76"/>
      <c r="H58" s="77"/>
      <c r="I58" s="78"/>
      <c r="J58" s="79"/>
      <c r="K58" s="76"/>
      <c r="L58" s="77"/>
      <c r="M58" s="80"/>
      <c r="N58" s="81"/>
      <c r="O58" s="8"/>
    </row>
    <row r="59" spans="1:15" ht="15">
      <c r="A59" s="8"/>
      <c r="B59" s="48"/>
      <c r="C59" s="76"/>
      <c r="D59" s="77"/>
      <c r="E59" s="78"/>
      <c r="F59" s="79"/>
      <c r="G59" s="76"/>
      <c r="H59" s="77"/>
      <c r="I59" s="78"/>
      <c r="J59" s="79"/>
      <c r="K59" s="76"/>
      <c r="L59" s="77"/>
      <c r="M59" s="80"/>
      <c r="N59" s="81"/>
      <c r="O59" s="8"/>
    </row>
    <row r="60" spans="1:15" ht="15">
      <c r="A60" s="8"/>
      <c r="B60" s="48"/>
      <c r="C60" s="76"/>
      <c r="D60" s="77"/>
      <c r="E60" s="78"/>
      <c r="F60" s="79"/>
      <c r="G60" s="76"/>
      <c r="H60" s="77"/>
      <c r="I60" s="78"/>
      <c r="J60" s="79"/>
      <c r="K60" s="76"/>
      <c r="L60" s="77"/>
      <c r="M60" s="80"/>
      <c r="N60" s="81"/>
      <c r="O60" s="8"/>
    </row>
    <row r="61" spans="1:15" ht="15">
      <c r="A61" s="8"/>
      <c r="B61" s="48"/>
      <c r="C61" s="76"/>
      <c r="D61" s="77"/>
      <c r="E61" s="78"/>
      <c r="F61" s="79"/>
      <c r="G61" s="76"/>
      <c r="H61" s="77"/>
      <c r="I61" s="78"/>
      <c r="J61" s="79"/>
      <c r="K61" s="76"/>
      <c r="L61" s="77"/>
      <c r="M61" s="80"/>
      <c r="N61" s="81"/>
      <c r="O61" s="8"/>
    </row>
    <row r="62" spans="1:15" ht="15">
      <c r="A62" s="8"/>
      <c r="B62" s="48"/>
      <c r="C62" s="76"/>
      <c r="D62" s="77"/>
      <c r="E62" s="78"/>
      <c r="F62" s="79"/>
      <c r="G62" s="76"/>
      <c r="H62" s="77"/>
      <c r="I62" s="78"/>
      <c r="J62" s="79"/>
      <c r="K62" s="76"/>
      <c r="L62" s="77"/>
      <c r="M62" s="80"/>
      <c r="N62" s="81"/>
      <c r="O62" s="8"/>
    </row>
    <row r="63" spans="1:15" ht="15">
      <c r="A63" s="8"/>
      <c r="B63" s="48"/>
      <c r="C63" s="76"/>
      <c r="D63" s="77"/>
      <c r="E63" s="78"/>
      <c r="F63" s="79"/>
      <c r="G63" s="76"/>
      <c r="H63" s="77"/>
      <c r="I63" s="78"/>
      <c r="J63" s="79"/>
      <c r="K63" s="76"/>
      <c r="L63" s="77"/>
      <c r="M63" s="80"/>
      <c r="N63" s="81"/>
      <c r="O63" s="8"/>
    </row>
    <row r="64" spans="1:15" ht="15">
      <c r="A64" s="8"/>
      <c r="B64" s="48"/>
      <c r="C64" s="76"/>
      <c r="D64" s="77"/>
      <c r="E64" s="78"/>
      <c r="F64" s="79"/>
      <c r="G64" s="76"/>
      <c r="H64" s="77"/>
      <c r="I64" s="78"/>
      <c r="J64" s="79"/>
      <c r="K64" s="76"/>
      <c r="L64" s="77"/>
      <c r="M64" s="80"/>
      <c r="N64" s="81"/>
      <c r="O64" s="8"/>
    </row>
    <row r="65" spans="1:15" ht="15">
      <c r="A65" s="8"/>
      <c r="B65" s="48"/>
      <c r="C65" s="76"/>
      <c r="D65" s="77"/>
      <c r="E65" s="78"/>
      <c r="F65" s="79"/>
      <c r="G65" s="76"/>
      <c r="H65" s="77"/>
      <c r="I65" s="78"/>
      <c r="J65" s="79"/>
      <c r="K65" s="76"/>
      <c r="L65" s="77"/>
      <c r="M65" s="80"/>
      <c r="N65" s="81"/>
      <c r="O65" s="8"/>
    </row>
    <row r="66" spans="1:15" ht="15">
      <c r="A66" s="8"/>
      <c r="B66" s="48"/>
      <c r="C66" s="76"/>
      <c r="D66" s="77"/>
      <c r="E66" s="78"/>
      <c r="F66" s="79"/>
      <c r="G66" s="76"/>
      <c r="H66" s="77"/>
      <c r="I66" s="78"/>
      <c r="J66" s="79"/>
      <c r="K66" s="76"/>
      <c r="L66" s="77"/>
      <c r="M66" s="80"/>
      <c r="N66" s="81"/>
      <c r="O66" s="8"/>
    </row>
    <row r="67" spans="1:15" ht="15">
      <c r="A67" s="8"/>
      <c r="B67" s="48"/>
      <c r="C67" s="76"/>
      <c r="D67" s="77"/>
      <c r="E67" s="78"/>
      <c r="F67" s="79"/>
      <c r="G67" s="76"/>
      <c r="H67" s="77"/>
      <c r="I67" s="78"/>
      <c r="J67" s="79"/>
      <c r="K67" s="76"/>
      <c r="L67" s="77"/>
      <c r="M67" s="80"/>
      <c r="N67" s="81"/>
      <c r="O67" s="8"/>
    </row>
    <row r="68" spans="1:15" ht="15">
      <c r="A68" s="8"/>
      <c r="B68" s="48"/>
      <c r="C68" s="76"/>
      <c r="D68" s="77"/>
      <c r="E68" s="78"/>
      <c r="F68" s="79"/>
      <c r="G68" s="76"/>
      <c r="H68" s="77"/>
      <c r="I68" s="78"/>
      <c r="J68" s="79"/>
      <c r="K68" s="76"/>
      <c r="L68" s="77"/>
      <c r="M68" s="80"/>
      <c r="N68" s="81"/>
      <c r="O68" s="8"/>
    </row>
    <row r="69" spans="1:15" ht="15">
      <c r="A69" s="8"/>
      <c r="B69" s="48"/>
      <c r="C69" s="76"/>
      <c r="D69" s="77"/>
      <c r="E69" s="78"/>
      <c r="F69" s="79"/>
      <c r="G69" s="76"/>
      <c r="H69" s="77"/>
      <c r="I69" s="78"/>
      <c r="J69" s="79"/>
      <c r="K69" s="76"/>
      <c r="L69" s="77"/>
      <c r="M69" s="80"/>
      <c r="N69" s="81"/>
      <c r="O69" s="8"/>
    </row>
    <row r="70" spans="1:15" ht="15">
      <c r="A70" s="8"/>
      <c r="B70" s="48"/>
      <c r="C70" s="76"/>
      <c r="D70" s="77"/>
      <c r="E70" s="78"/>
      <c r="F70" s="79"/>
      <c r="G70" s="76"/>
      <c r="H70" s="77"/>
      <c r="I70" s="78"/>
      <c r="J70" s="79"/>
      <c r="K70" s="76"/>
      <c r="L70" s="77"/>
      <c r="M70" s="80"/>
      <c r="N70" s="81"/>
      <c r="O70" s="8"/>
    </row>
    <row r="71" spans="1:15" ht="15">
      <c r="A71" s="8"/>
      <c r="B71" s="48"/>
      <c r="C71" s="76"/>
      <c r="D71" s="77"/>
      <c r="E71" s="78"/>
      <c r="F71" s="79"/>
      <c r="G71" s="76"/>
      <c r="H71" s="77"/>
      <c r="I71" s="78"/>
      <c r="J71" s="79"/>
      <c r="K71" s="76"/>
      <c r="L71" s="77"/>
      <c r="M71" s="80"/>
      <c r="N71" s="81"/>
      <c r="O71" s="8"/>
    </row>
    <row r="72" spans="1:15" ht="15">
      <c r="A72" s="8"/>
      <c r="B72" s="48"/>
      <c r="C72" s="76"/>
      <c r="D72" s="77"/>
      <c r="E72" s="78"/>
      <c r="F72" s="79"/>
      <c r="G72" s="76"/>
      <c r="H72" s="77"/>
      <c r="I72" s="78"/>
      <c r="J72" s="79"/>
      <c r="K72" s="76"/>
      <c r="L72" s="77"/>
      <c r="M72" s="80"/>
      <c r="N72" s="81"/>
      <c r="O72" s="8"/>
    </row>
    <row r="73" spans="1:15" ht="15">
      <c r="A73" s="8"/>
      <c r="B73" s="48"/>
      <c r="C73" s="76"/>
      <c r="D73" s="77"/>
      <c r="E73" s="78"/>
      <c r="F73" s="79"/>
      <c r="G73" s="76"/>
      <c r="H73" s="77"/>
      <c r="I73" s="78"/>
      <c r="J73" s="79"/>
      <c r="K73" s="76"/>
      <c r="L73" s="77"/>
      <c r="M73" s="80"/>
      <c r="N73" s="81"/>
      <c r="O73" s="8"/>
    </row>
    <row r="74" spans="1:15" ht="15">
      <c r="A74" s="8"/>
      <c r="B74" s="48"/>
      <c r="C74" s="76"/>
      <c r="D74" s="77"/>
      <c r="E74" s="78"/>
      <c r="F74" s="79"/>
      <c r="G74" s="76"/>
      <c r="H74" s="77"/>
      <c r="I74" s="78"/>
      <c r="J74" s="79"/>
      <c r="K74" s="76"/>
      <c r="L74" s="77"/>
      <c r="M74" s="80"/>
      <c r="N74" s="81"/>
      <c r="O74" s="8"/>
    </row>
    <row r="75" spans="1:15" ht="15">
      <c r="A75" s="8"/>
      <c r="B75" s="48"/>
      <c r="C75" s="76"/>
      <c r="D75" s="77"/>
      <c r="E75" s="78"/>
      <c r="F75" s="79"/>
      <c r="G75" s="76"/>
      <c r="H75" s="77"/>
      <c r="I75" s="78"/>
      <c r="J75" s="79"/>
      <c r="K75" s="76"/>
      <c r="L75" s="77"/>
      <c r="M75" s="80"/>
      <c r="N75" s="81"/>
      <c r="O75" s="8"/>
    </row>
    <row r="76" spans="1:15" ht="15">
      <c r="A76" s="8"/>
      <c r="B76" s="48"/>
      <c r="C76" s="76"/>
      <c r="D76" s="77"/>
      <c r="E76" s="78"/>
      <c r="F76" s="79"/>
      <c r="G76" s="76"/>
      <c r="H76" s="77"/>
      <c r="I76" s="78"/>
      <c r="J76" s="79"/>
      <c r="K76" s="76"/>
      <c r="L76" s="77"/>
      <c r="M76" s="80"/>
      <c r="N76" s="81"/>
      <c r="O76" s="8"/>
    </row>
    <row r="77" spans="1:15" ht="15">
      <c r="A77" s="8"/>
      <c r="B77" s="48"/>
      <c r="C77" s="76"/>
      <c r="D77" s="77"/>
      <c r="E77" s="78"/>
      <c r="F77" s="79"/>
      <c r="G77" s="76"/>
      <c r="H77" s="77"/>
      <c r="I77" s="78"/>
      <c r="J77" s="79"/>
      <c r="K77" s="76"/>
      <c r="L77" s="77"/>
      <c r="M77" s="80"/>
      <c r="N77" s="81"/>
      <c r="O77" s="8"/>
    </row>
    <row r="78" spans="1:15" ht="15">
      <c r="A78" s="8"/>
      <c r="B78" s="48"/>
      <c r="C78" s="76"/>
      <c r="D78" s="77"/>
      <c r="E78" s="78"/>
      <c r="F78" s="79"/>
      <c r="G78" s="76"/>
      <c r="H78" s="77"/>
      <c r="I78" s="78"/>
      <c r="J78" s="79"/>
      <c r="K78" s="76"/>
      <c r="L78" s="77"/>
      <c r="M78" s="80"/>
      <c r="N78" s="81"/>
      <c r="O78" s="8"/>
    </row>
    <row r="79" spans="1:15" ht="15">
      <c r="A79" s="8"/>
      <c r="B79" s="48"/>
      <c r="C79" s="76"/>
      <c r="D79" s="77"/>
      <c r="E79" s="78"/>
      <c r="F79" s="79"/>
      <c r="G79" s="76"/>
      <c r="H79" s="77"/>
      <c r="I79" s="78"/>
      <c r="J79" s="79"/>
      <c r="K79" s="76"/>
      <c r="L79" s="77"/>
      <c r="M79" s="80"/>
      <c r="N79" s="81"/>
      <c r="O79" s="8"/>
    </row>
    <row r="80" spans="1:15" ht="15">
      <c r="A80" s="8"/>
      <c r="B80" s="48"/>
      <c r="C80" s="76"/>
      <c r="D80" s="77"/>
      <c r="E80" s="78"/>
      <c r="F80" s="79"/>
      <c r="G80" s="76"/>
      <c r="H80" s="77"/>
      <c r="I80" s="78"/>
      <c r="J80" s="79"/>
      <c r="K80" s="76"/>
      <c r="L80" s="77"/>
      <c r="M80" s="80"/>
      <c r="N80" s="81"/>
      <c r="O80" s="8"/>
    </row>
    <row r="81" spans="1:15" ht="15">
      <c r="A81" s="8"/>
      <c r="B81" s="48"/>
      <c r="C81" s="76"/>
      <c r="D81" s="77"/>
      <c r="E81" s="78"/>
      <c r="F81" s="79"/>
      <c r="G81" s="76"/>
      <c r="H81" s="77"/>
      <c r="I81" s="78"/>
      <c r="J81" s="79"/>
      <c r="K81" s="76"/>
      <c r="L81" s="77"/>
      <c r="M81" s="80"/>
      <c r="N81" s="81"/>
      <c r="O81" s="8"/>
    </row>
    <row r="82" spans="1:15" ht="15">
      <c r="A82" s="8"/>
      <c r="B82" s="48"/>
      <c r="C82" s="76"/>
      <c r="D82" s="77"/>
      <c r="E82" s="78"/>
      <c r="F82" s="79"/>
      <c r="G82" s="76"/>
      <c r="H82" s="77"/>
      <c r="I82" s="78"/>
      <c r="J82" s="79"/>
      <c r="K82" s="76"/>
      <c r="L82" s="77"/>
      <c r="M82" s="80"/>
      <c r="N82" s="81"/>
      <c r="O82" s="8"/>
    </row>
    <row r="83" spans="1:15" ht="15">
      <c r="A83" s="8"/>
      <c r="B83" s="48"/>
      <c r="C83" s="76"/>
      <c r="D83" s="77"/>
      <c r="E83" s="78"/>
      <c r="F83" s="79"/>
      <c r="G83" s="76"/>
      <c r="H83" s="77"/>
      <c r="I83" s="78"/>
      <c r="J83" s="79"/>
      <c r="K83" s="76"/>
      <c r="L83" s="77"/>
      <c r="M83" s="80"/>
      <c r="N83" s="81"/>
      <c r="O83" s="8"/>
    </row>
    <row r="84" spans="1:15" ht="15">
      <c r="A84" s="8"/>
      <c r="B84" s="48"/>
      <c r="C84" s="76"/>
      <c r="D84" s="77"/>
      <c r="E84" s="78"/>
      <c r="F84" s="79"/>
      <c r="G84" s="76"/>
      <c r="H84" s="77"/>
      <c r="I84" s="78"/>
      <c r="J84" s="79"/>
      <c r="K84" s="76"/>
      <c r="L84" s="77"/>
      <c r="M84" s="80"/>
      <c r="N84" s="81"/>
      <c r="O84" s="8"/>
    </row>
    <row r="85" spans="1:15" ht="15">
      <c r="A85" s="8"/>
      <c r="B85" s="48"/>
      <c r="C85" s="76"/>
      <c r="D85" s="77"/>
      <c r="E85" s="78"/>
      <c r="F85" s="79"/>
      <c r="G85" s="76"/>
      <c r="H85" s="77"/>
      <c r="I85" s="78"/>
      <c r="J85" s="79"/>
      <c r="K85" s="76"/>
      <c r="L85" s="77"/>
      <c r="M85" s="80"/>
      <c r="N85" s="81"/>
      <c r="O85" s="8"/>
    </row>
    <row r="86" spans="1:15" ht="15">
      <c r="A86" s="8"/>
      <c r="B86" s="48"/>
      <c r="C86" s="76"/>
      <c r="D86" s="77"/>
      <c r="E86" s="78"/>
      <c r="F86" s="79"/>
      <c r="G86" s="76"/>
      <c r="H86" s="77"/>
      <c r="I86" s="78"/>
      <c r="J86" s="79"/>
      <c r="K86" s="76"/>
      <c r="L86" s="77"/>
      <c r="M86" s="80"/>
      <c r="N86" s="81"/>
      <c r="O86" s="8"/>
    </row>
    <row r="87" spans="1:15" ht="15">
      <c r="A87" s="8"/>
      <c r="B87" s="48"/>
      <c r="C87" s="76"/>
      <c r="D87" s="77"/>
      <c r="E87" s="78"/>
      <c r="F87" s="79"/>
      <c r="G87" s="76"/>
      <c r="H87" s="77"/>
      <c r="I87" s="78"/>
      <c r="J87" s="79"/>
      <c r="K87" s="76"/>
      <c r="L87" s="77"/>
      <c r="M87" s="80"/>
      <c r="N87" s="81"/>
      <c r="O87" s="8"/>
    </row>
    <row r="88" spans="1:15" ht="15">
      <c r="A88" s="8"/>
      <c r="B88" s="48"/>
      <c r="C88" s="76"/>
      <c r="D88" s="77"/>
      <c r="E88" s="78"/>
      <c r="F88" s="79"/>
      <c r="G88" s="76"/>
      <c r="H88" s="77"/>
      <c r="I88" s="78"/>
      <c r="J88" s="79"/>
      <c r="K88" s="76"/>
      <c r="L88" s="77"/>
      <c r="M88" s="80"/>
      <c r="N88" s="81"/>
      <c r="O88" s="8"/>
    </row>
    <row r="89" spans="1:15" ht="15">
      <c r="A89" s="8"/>
      <c r="B89" s="48"/>
      <c r="C89" s="76"/>
      <c r="D89" s="77"/>
      <c r="E89" s="78"/>
      <c r="F89" s="79"/>
      <c r="G89" s="76"/>
      <c r="H89" s="77"/>
      <c r="I89" s="78"/>
      <c r="J89" s="79"/>
      <c r="K89" s="76"/>
      <c r="L89" s="77"/>
      <c r="M89" s="80"/>
      <c r="N89" s="81"/>
      <c r="O89" s="8"/>
    </row>
    <row r="90" spans="1:15" ht="15">
      <c r="A90" s="8"/>
      <c r="B90" s="48"/>
      <c r="C90" s="76"/>
      <c r="D90" s="77"/>
      <c r="E90" s="78"/>
      <c r="F90" s="79"/>
      <c r="G90" s="76"/>
      <c r="H90" s="77"/>
      <c r="I90" s="78"/>
      <c r="J90" s="79"/>
      <c r="K90" s="76"/>
      <c r="L90" s="77"/>
      <c r="M90" s="80"/>
      <c r="N90" s="81"/>
      <c r="O90" s="8"/>
    </row>
    <row r="91" spans="1:15" ht="15">
      <c r="A91" s="8"/>
      <c r="B91" s="48"/>
      <c r="C91" s="76"/>
      <c r="D91" s="77"/>
      <c r="E91" s="78"/>
      <c r="F91" s="79"/>
      <c r="G91" s="76"/>
      <c r="H91" s="77"/>
      <c r="I91" s="78"/>
      <c r="J91" s="79"/>
      <c r="K91" s="76"/>
      <c r="L91" s="77"/>
      <c r="M91" s="80"/>
      <c r="N91" s="81"/>
      <c r="O91" s="8"/>
    </row>
    <row r="92" spans="1:15" ht="15">
      <c r="A92" s="8"/>
      <c r="B92" s="48"/>
      <c r="C92" s="76"/>
      <c r="D92" s="77"/>
      <c r="E92" s="78"/>
      <c r="F92" s="79"/>
      <c r="G92" s="76"/>
      <c r="H92" s="77"/>
      <c r="I92" s="78"/>
      <c r="J92" s="79"/>
      <c r="K92" s="76"/>
      <c r="L92" s="77"/>
      <c r="M92" s="80"/>
      <c r="N92" s="81"/>
      <c r="O92" s="8"/>
    </row>
    <row r="93" spans="1:15" ht="15">
      <c r="A93" s="8"/>
      <c r="B93" s="48"/>
      <c r="C93" s="76"/>
      <c r="D93" s="77"/>
      <c r="E93" s="78"/>
      <c r="F93" s="79"/>
      <c r="G93" s="76"/>
      <c r="H93" s="77"/>
      <c r="I93" s="78"/>
      <c r="J93" s="79"/>
      <c r="K93" s="76"/>
      <c r="L93" s="77"/>
      <c r="M93" s="80"/>
      <c r="N93" s="81"/>
      <c r="O93" s="8"/>
    </row>
    <row r="94" spans="1:15" ht="15">
      <c r="A94" s="8"/>
      <c r="B94" s="48"/>
      <c r="C94" s="76"/>
      <c r="D94" s="77"/>
      <c r="E94" s="78"/>
      <c r="F94" s="79"/>
      <c r="G94" s="76"/>
      <c r="H94" s="77"/>
      <c r="I94" s="78"/>
      <c r="J94" s="79"/>
      <c r="K94" s="76"/>
      <c r="L94" s="77"/>
      <c r="M94" s="80"/>
      <c r="N94" s="81"/>
      <c r="O94" s="8"/>
    </row>
    <row r="95" spans="1:15" ht="15">
      <c r="A95" s="8"/>
      <c r="B95" s="48"/>
      <c r="C95" s="76"/>
      <c r="D95" s="77"/>
      <c r="E95" s="78"/>
      <c r="F95" s="79"/>
      <c r="G95" s="76"/>
      <c r="H95" s="77"/>
      <c r="I95" s="78"/>
      <c r="J95" s="79"/>
      <c r="K95" s="76"/>
      <c r="L95" s="77"/>
      <c r="M95" s="80"/>
      <c r="N95" s="81"/>
      <c r="O95" s="8"/>
    </row>
    <row r="96" spans="1:15" ht="15">
      <c r="A96" s="8"/>
      <c r="B96" s="48"/>
      <c r="C96" s="76"/>
      <c r="D96" s="77"/>
      <c r="E96" s="78"/>
      <c r="F96" s="79"/>
      <c r="G96" s="76"/>
      <c r="H96" s="77"/>
      <c r="I96" s="78"/>
      <c r="J96" s="79"/>
      <c r="K96" s="76"/>
      <c r="L96" s="77"/>
      <c r="M96" s="80"/>
      <c r="N96" s="81"/>
      <c r="O96" s="8"/>
    </row>
    <row r="97" spans="1:15" ht="15">
      <c r="A97" s="8"/>
      <c r="B97" s="48"/>
      <c r="C97" s="76"/>
      <c r="D97" s="77"/>
      <c r="E97" s="78"/>
      <c r="F97" s="79"/>
      <c r="G97" s="76"/>
      <c r="H97" s="77"/>
      <c r="I97" s="78"/>
      <c r="J97" s="79"/>
      <c r="K97" s="76"/>
      <c r="L97" s="77"/>
      <c r="M97" s="80"/>
      <c r="N97" s="81"/>
      <c r="O97" s="8"/>
    </row>
    <row r="98" spans="1:15" ht="15">
      <c r="A98" s="8"/>
      <c r="B98" s="48"/>
      <c r="C98" s="76"/>
      <c r="D98" s="77"/>
      <c r="E98" s="78"/>
      <c r="F98" s="79"/>
      <c r="G98" s="76"/>
      <c r="H98" s="77"/>
      <c r="I98" s="78"/>
      <c r="J98" s="79"/>
      <c r="K98" s="76"/>
      <c r="L98" s="77"/>
      <c r="M98" s="80"/>
      <c r="N98" s="81"/>
      <c r="O98" s="8"/>
    </row>
    <row r="99" spans="1:15" ht="15">
      <c r="A99" s="8"/>
      <c r="B99" s="48"/>
      <c r="C99" s="76"/>
      <c r="D99" s="77"/>
      <c r="E99" s="78"/>
      <c r="F99" s="79"/>
      <c r="G99" s="76"/>
      <c r="H99" s="77"/>
      <c r="I99" s="78"/>
      <c r="J99" s="79"/>
      <c r="K99" s="76"/>
      <c r="L99" s="77"/>
      <c r="M99" s="80"/>
      <c r="N99" s="81"/>
      <c r="O99" s="8"/>
    </row>
    <row r="100" spans="1:15" ht="15">
      <c r="A100" s="8"/>
      <c r="B100" s="48"/>
      <c r="C100" s="76"/>
      <c r="D100" s="77"/>
      <c r="E100" s="78"/>
      <c r="F100" s="79"/>
      <c r="G100" s="76"/>
      <c r="H100" s="77"/>
      <c r="I100" s="78"/>
      <c r="J100" s="79"/>
      <c r="K100" s="76"/>
      <c r="L100" s="77"/>
      <c r="M100" s="80"/>
      <c r="N100" s="81"/>
      <c r="O100" s="8"/>
    </row>
    <row r="101" spans="1:15" ht="15">
      <c r="A101" s="8"/>
      <c r="B101" s="48"/>
      <c r="C101" s="76"/>
      <c r="D101" s="77"/>
      <c r="E101" s="78"/>
      <c r="F101" s="79"/>
      <c r="G101" s="76"/>
      <c r="H101" s="77"/>
      <c r="I101" s="78"/>
      <c r="J101" s="79"/>
      <c r="K101" s="76"/>
      <c r="L101" s="77"/>
      <c r="M101" s="80"/>
      <c r="N101" s="81"/>
      <c r="O101" s="8"/>
    </row>
    <row r="102" spans="1:15" ht="15">
      <c r="A102" s="8"/>
      <c r="B102" s="48"/>
      <c r="C102" s="76"/>
      <c r="D102" s="77"/>
      <c r="E102" s="78"/>
      <c r="F102" s="79"/>
      <c r="G102" s="76"/>
      <c r="H102" s="77"/>
      <c r="I102" s="78"/>
      <c r="J102" s="79"/>
      <c r="K102" s="76"/>
      <c r="L102" s="77"/>
      <c r="M102" s="80"/>
      <c r="N102" s="81"/>
      <c r="O102" s="8"/>
    </row>
    <row r="103" spans="1:15" ht="15">
      <c r="A103" s="8"/>
      <c r="B103" s="48"/>
      <c r="C103" s="76"/>
      <c r="D103" s="77"/>
      <c r="E103" s="78"/>
      <c r="F103" s="79"/>
      <c r="G103" s="76"/>
      <c r="H103" s="77"/>
      <c r="I103" s="78"/>
      <c r="J103" s="79"/>
      <c r="K103" s="76"/>
      <c r="L103" s="77"/>
      <c r="M103" s="80"/>
      <c r="N103" s="81"/>
      <c r="O103" s="8"/>
    </row>
    <row r="104" spans="1:15" ht="15">
      <c r="A104" s="8"/>
      <c r="B104" s="48"/>
      <c r="C104" s="76"/>
      <c r="D104" s="77"/>
      <c r="E104" s="78"/>
      <c r="F104" s="79"/>
      <c r="G104" s="76"/>
      <c r="H104" s="77"/>
      <c r="I104" s="78"/>
      <c r="J104" s="79"/>
      <c r="K104" s="76"/>
      <c r="L104" s="77"/>
      <c r="M104" s="80"/>
      <c r="N104" s="81"/>
      <c r="O104" s="8"/>
    </row>
    <row r="105" spans="1:15" ht="15">
      <c r="A105" s="8"/>
      <c r="B105" s="48"/>
      <c r="C105" s="76"/>
      <c r="D105" s="77"/>
      <c r="E105" s="78"/>
      <c r="F105" s="79"/>
      <c r="G105" s="76"/>
      <c r="H105" s="77"/>
      <c r="I105" s="78"/>
      <c r="J105" s="79"/>
      <c r="K105" s="76"/>
      <c r="L105" s="77"/>
      <c r="M105" s="80"/>
      <c r="N105" s="81"/>
      <c r="O105" s="8"/>
    </row>
    <row r="106" spans="1:15" ht="15">
      <c r="A106" s="8"/>
      <c r="B106" s="48"/>
      <c r="C106" s="76"/>
      <c r="D106" s="77"/>
      <c r="E106" s="78"/>
      <c r="F106" s="79"/>
      <c r="G106" s="76"/>
      <c r="H106" s="77"/>
      <c r="I106" s="78"/>
      <c r="J106" s="79"/>
      <c r="K106" s="76"/>
      <c r="L106" s="77"/>
      <c r="M106" s="80"/>
      <c r="N106" s="81"/>
      <c r="O106" s="8"/>
    </row>
    <row r="107" spans="1:15" ht="15">
      <c r="A107" s="8"/>
      <c r="B107" s="48"/>
      <c r="C107" s="76"/>
      <c r="D107" s="77"/>
      <c r="E107" s="78"/>
      <c r="F107" s="79"/>
      <c r="G107" s="76"/>
      <c r="H107" s="77"/>
      <c r="I107" s="78"/>
      <c r="J107" s="79"/>
      <c r="K107" s="76"/>
      <c r="L107" s="77"/>
      <c r="M107" s="80"/>
      <c r="N107" s="81"/>
      <c r="O107" s="8"/>
    </row>
    <row r="108" spans="1:15" ht="15">
      <c r="A108" s="8"/>
      <c r="B108" s="48"/>
      <c r="C108" s="76"/>
      <c r="D108" s="77"/>
      <c r="E108" s="78"/>
      <c r="F108" s="79"/>
      <c r="G108" s="76"/>
      <c r="H108" s="77"/>
      <c r="I108" s="78"/>
      <c r="J108" s="79"/>
      <c r="K108" s="76"/>
      <c r="L108" s="77"/>
      <c r="M108" s="80"/>
      <c r="N108" s="81"/>
      <c r="O108" s="8"/>
    </row>
    <row r="109" spans="1:15" ht="15">
      <c r="A109" s="8"/>
      <c r="B109" s="48"/>
      <c r="C109" s="76"/>
      <c r="D109" s="77"/>
      <c r="E109" s="78"/>
      <c r="F109" s="79"/>
      <c r="G109" s="76"/>
      <c r="H109" s="77"/>
      <c r="I109" s="78"/>
      <c r="J109" s="79"/>
      <c r="K109" s="76"/>
      <c r="L109" s="77"/>
      <c r="M109" s="80"/>
      <c r="N109" s="81"/>
      <c r="O109" s="8"/>
    </row>
    <row r="110" spans="1:15" ht="15">
      <c r="A110" s="8"/>
      <c r="B110" s="48"/>
      <c r="C110" s="76"/>
      <c r="D110" s="77"/>
      <c r="E110" s="78"/>
      <c r="F110" s="79"/>
      <c r="G110" s="76"/>
      <c r="H110" s="77"/>
      <c r="I110" s="78"/>
      <c r="J110" s="79"/>
      <c r="K110" s="76"/>
      <c r="L110" s="77"/>
      <c r="M110" s="80"/>
      <c r="N110" s="81"/>
      <c r="O110" s="8"/>
    </row>
    <row r="111" spans="1:15" ht="15">
      <c r="A111" s="8"/>
      <c r="B111" s="48"/>
      <c r="C111" s="76"/>
      <c r="D111" s="77"/>
      <c r="E111" s="78"/>
      <c r="F111" s="79"/>
      <c r="G111" s="76"/>
      <c r="H111" s="77"/>
      <c r="I111" s="78"/>
      <c r="J111" s="79"/>
      <c r="K111" s="76"/>
      <c r="L111" s="77"/>
      <c r="M111" s="80"/>
      <c r="N111" s="81"/>
      <c r="O111" s="8"/>
    </row>
    <row r="112" spans="1:15" ht="15">
      <c r="A112" s="8"/>
      <c r="B112" s="48"/>
      <c r="C112" s="76"/>
      <c r="D112" s="77"/>
      <c r="E112" s="78"/>
      <c r="F112" s="79"/>
      <c r="G112" s="76"/>
      <c r="H112" s="77"/>
      <c r="I112" s="78"/>
      <c r="J112" s="79"/>
      <c r="K112" s="76"/>
      <c r="L112" s="77"/>
      <c r="M112" s="80"/>
      <c r="N112" s="81"/>
      <c r="O112" s="8"/>
    </row>
    <row r="113" spans="1:15" ht="15">
      <c r="A113" s="8"/>
      <c r="B113" s="48"/>
      <c r="C113" s="76"/>
      <c r="D113" s="77"/>
      <c r="E113" s="78"/>
      <c r="F113" s="79"/>
      <c r="G113" s="76"/>
      <c r="H113" s="77"/>
      <c r="I113" s="78"/>
      <c r="J113" s="79"/>
      <c r="K113" s="76"/>
      <c r="L113" s="77"/>
      <c r="M113" s="80"/>
      <c r="N113" s="81"/>
      <c r="O113" s="8"/>
    </row>
    <row r="114" spans="1:15" ht="15">
      <c r="A114" s="8"/>
      <c r="B114" s="48"/>
      <c r="C114" s="76"/>
      <c r="D114" s="77"/>
      <c r="E114" s="78"/>
      <c r="F114" s="79"/>
      <c r="G114" s="76"/>
      <c r="H114" s="77"/>
      <c r="I114" s="78"/>
      <c r="J114" s="79"/>
      <c r="K114" s="76"/>
      <c r="L114" s="77"/>
      <c r="M114" s="80"/>
      <c r="N114" s="81"/>
      <c r="O114" s="8"/>
    </row>
    <row r="115" spans="1:15" ht="15">
      <c r="A115" s="8"/>
      <c r="B115" s="48"/>
      <c r="C115" s="76"/>
      <c r="D115" s="77"/>
      <c r="E115" s="78"/>
      <c r="F115" s="79"/>
      <c r="G115" s="76"/>
      <c r="H115" s="77"/>
      <c r="I115" s="78"/>
      <c r="J115" s="79"/>
      <c r="K115" s="76"/>
      <c r="L115" s="77"/>
      <c r="M115" s="80"/>
      <c r="N115" s="81"/>
      <c r="O115" s="8"/>
    </row>
    <row r="116" spans="1:15" ht="15">
      <c r="A116" s="8"/>
      <c r="B116" s="48"/>
      <c r="C116" s="76"/>
      <c r="D116" s="77"/>
      <c r="E116" s="78"/>
      <c r="F116" s="79"/>
      <c r="G116" s="76"/>
      <c r="H116" s="77"/>
      <c r="I116" s="78"/>
      <c r="J116" s="79"/>
      <c r="K116" s="76"/>
      <c r="L116" s="77"/>
      <c r="M116" s="80"/>
      <c r="N116" s="81"/>
      <c r="O116" s="8"/>
    </row>
    <row r="117" spans="1:15" ht="15">
      <c r="A117" s="8"/>
      <c r="B117" s="48"/>
      <c r="C117" s="76"/>
      <c r="D117" s="77"/>
      <c r="E117" s="78"/>
      <c r="F117" s="79"/>
      <c r="G117" s="76"/>
      <c r="H117" s="77"/>
      <c r="I117" s="78"/>
      <c r="J117" s="79"/>
      <c r="K117" s="76"/>
      <c r="L117" s="77"/>
      <c r="M117" s="80"/>
      <c r="N117" s="81"/>
      <c r="O117" s="8"/>
    </row>
    <row r="118" spans="1:15" ht="15">
      <c r="A118" s="8"/>
      <c r="B118" s="48"/>
      <c r="C118" s="76"/>
      <c r="D118" s="77"/>
      <c r="E118" s="78"/>
      <c r="F118" s="79"/>
      <c r="G118" s="76"/>
      <c r="H118" s="77"/>
      <c r="I118" s="78"/>
      <c r="J118" s="79"/>
      <c r="K118" s="76"/>
      <c r="L118" s="77"/>
      <c r="M118" s="80"/>
      <c r="N118" s="81"/>
      <c r="O118" s="8"/>
    </row>
  </sheetData>
  <sheetProtection/>
  <mergeCells count="6">
    <mergeCell ref="B4:B5"/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9"/>
  <sheetViews>
    <sheetView workbookViewId="0" topLeftCell="A1">
      <pane xSplit="4" ySplit="5" topLeftCell="W6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81" sqref="AA81"/>
    </sheetView>
  </sheetViews>
  <sheetFormatPr defaultColWidth="9.140625" defaultRowHeight="15"/>
  <cols>
    <col min="1" max="1" width="3.00390625" style="8" customWidth="1"/>
    <col min="2" max="2" width="3.00390625" style="0" customWidth="1"/>
    <col min="3" max="3" width="32.7109375" style="8" customWidth="1"/>
    <col min="4" max="4" width="13.8515625" style="103" customWidth="1"/>
    <col min="5" max="5" width="10.421875" style="32" bestFit="1" customWidth="1"/>
    <col min="6" max="6" width="9.140625" style="24" customWidth="1"/>
    <col min="7" max="7" width="10.57421875" style="32" bestFit="1" customWidth="1"/>
    <col min="8" max="8" width="9.140625" style="212" customWidth="1"/>
    <col min="9" max="9" width="11.00390625" style="28" bestFit="1" customWidth="1"/>
    <col min="10" max="10" width="9.57421875" style="20" bestFit="1" customWidth="1"/>
    <col min="11" max="11" width="11.7109375" style="32" bestFit="1" customWidth="1"/>
    <col min="12" max="12" width="9.140625" style="212" customWidth="1"/>
    <col min="13" max="13" width="11.7109375" style="32" bestFit="1" customWidth="1"/>
    <col min="14" max="14" width="10.140625" style="24" bestFit="1" customWidth="1"/>
    <col min="15" max="15" width="12.00390625" style="32" customWidth="1"/>
    <col min="16" max="16" width="9.140625" style="212" customWidth="1"/>
    <col min="17" max="17" width="10.7109375" style="28" bestFit="1" customWidth="1"/>
    <col min="18" max="18" width="9.421875" style="20" bestFit="1" customWidth="1"/>
    <col min="19" max="19" width="11.00390625" style="32" customWidth="1"/>
    <col min="20" max="20" width="10.421875" style="212" customWidth="1"/>
    <col min="21" max="21" width="11.7109375" style="32" bestFit="1" customWidth="1"/>
    <col min="22" max="22" width="10.140625" style="24" bestFit="1" customWidth="1"/>
    <col min="23" max="23" width="12.00390625" style="32" customWidth="1"/>
    <col min="24" max="24" width="9.140625" style="212" customWidth="1"/>
    <col min="25" max="25" width="10.140625" style="32" bestFit="1" customWidth="1"/>
    <col min="26" max="26" width="9.140625" style="212" customWidth="1"/>
    <col min="27" max="27" width="11.421875" style="32" customWidth="1"/>
    <col min="28" max="28" width="10.8515625" style="212" customWidth="1"/>
    <col min="29" max="29" width="10.8515625" style="35" customWidth="1"/>
    <col min="30" max="30" width="10.8515625" style="390" customWidth="1"/>
    <col min="31" max="31" width="10.8515625" style="35" customWidth="1"/>
    <col min="32" max="32" width="10.8515625" style="390" customWidth="1"/>
    <col min="33" max="33" width="12.140625" style="43" customWidth="1"/>
    <col min="34" max="34" width="11.00390625" style="44" bestFit="1" customWidth="1"/>
    <col min="35" max="35" width="12.140625" style="43" customWidth="1"/>
    <col min="36" max="36" width="11.00390625" style="44" bestFit="1" customWidth="1"/>
  </cols>
  <sheetData>
    <row r="1" spans="1:36" ht="15">
      <c r="A1" s="201" t="s">
        <v>56</v>
      </c>
      <c r="B1" s="11"/>
      <c r="C1" s="201"/>
      <c r="D1" s="125"/>
      <c r="E1" s="150"/>
      <c r="F1" s="151"/>
      <c r="G1" s="152"/>
      <c r="H1" s="151"/>
      <c r="I1" s="152"/>
      <c r="J1" s="151"/>
      <c r="K1" s="152"/>
      <c r="L1" s="151"/>
      <c r="M1" s="152"/>
      <c r="N1" s="151"/>
      <c r="O1" s="152"/>
      <c r="P1" s="151"/>
      <c r="Q1" s="152"/>
      <c r="R1" s="151"/>
      <c r="S1" s="152"/>
      <c r="T1" s="151"/>
      <c r="U1" s="152"/>
      <c r="V1" s="151"/>
      <c r="W1" s="152"/>
      <c r="X1" s="151"/>
      <c r="Y1" s="152"/>
      <c r="Z1" s="151"/>
      <c r="AA1" s="152"/>
      <c r="AB1" s="151"/>
      <c r="AC1" s="152"/>
      <c r="AD1" s="151"/>
      <c r="AE1" s="152"/>
      <c r="AF1" s="151"/>
      <c r="AG1" s="153"/>
      <c r="AH1" s="154"/>
      <c r="AI1" s="153"/>
      <c r="AJ1" s="154"/>
    </row>
    <row r="2" spans="1:36" ht="15">
      <c r="A2" s="206" t="s">
        <v>48</v>
      </c>
      <c r="B2" s="1"/>
      <c r="C2" s="206"/>
      <c r="D2" s="88"/>
      <c r="E2" s="150"/>
      <c r="F2" s="151"/>
      <c r="G2" s="152"/>
      <c r="H2" s="151"/>
      <c r="I2" s="152"/>
      <c r="J2" s="151"/>
      <c r="K2" s="152"/>
      <c r="L2" s="151"/>
      <c r="M2" s="152"/>
      <c r="N2" s="151"/>
      <c r="O2" s="152"/>
      <c r="P2" s="151"/>
      <c r="Q2" s="152"/>
      <c r="R2" s="151"/>
      <c r="S2" s="152"/>
      <c r="T2" s="151"/>
      <c r="U2" s="228"/>
      <c r="V2" s="229"/>
      <c r="W2" s="152"/>
      <c r="X2" s="151"/>
      <c r="Y2" s="152"/>
      <c r="Z2" s="151"/>
      <c r="AA2" s="152"/>
      <c r="AB2" s="151"/>
      <c r="AC2" s="152"/>
      <c r="AD2" s="151"/>
      <c r="AE2" s="152"/>
      <c r="AF2" s="151"/>
      <c r="AG2" s="153"/>
      <c r="AH2" s="154"/>
      <c r="AI2" s="153"/>
      <c r="AJ2" s="154"/>
    </row>
    <row r="3" spans="1:36" s="172" customFormat="1" ht="15">
      <c r="A3" s="170"/>
      <c r="B3" s="170"/>
      <c r="C3" s="170"/>
      <c r="D3" s="171"/>
      <c r="E3" s="482" t="s">
        <v>61</v>
      </c>
      <c r="F3" s="483"/>
      <c r="G3" s="482" t="s">
        <v>62</v>
      </c>
      <c r="H3" s="483"/>
      <c r="I3" s="480" t="s">
        <v>61</v>
      </c>
      <c r="J3" s="481"/>
      <c r="K3" s="480" t="s">
        <v>62</v>
      </c>
      <c r="L3" s="481"/>
      <c r="M3" s="482" t="s">
        <v>61</v>
      </c>
      <c r="N3" s="483"/>
      <c r="O3" s="482" t="s">
        <v>62</v>
      </c>
      <c r="P3" s="483"/>
      <c r="Q3" s="480" t="s">
        <v>61</v>
      </c>
      <c r="R3" s="481"/>
      <c r="S3" s="480" t="s">
        <v>62</v>
      </c>
      <c r="T3" s="481"/>
      <c r="U3" s="482" t="s">
        <v>61</v>
      </c>
      <c r="V3" s="483"/>
      <c r="W3" s="482" t="s">
        <v>62</v>
      </c>
      <c r="X3" s="483"/>
      <c r="Y3" s="480" t="s">
        <v>61</v>
      </c>
      <c r="Z3" s="481"/>
      <c r="AA3" s="480" t="s">
        <v>62</v>
      </c>
      <c r="AB3" s="481"/>
      <c r="AC3" s="476" t="s">
        <v>61</v>
      </c>
      <c r="AD3" s="477"/>
      <c r="AE3" s="476" t="s">
        <v>62</v>
      </c>
      <c r="AF3" s="477"/>
      <c r="AG3" s="482" t="s">
        <v>61</v>
      </c>
      <c r="AH3" s="483"/>
      <c r="AI3" s="476" t="s">
        <v>62</v>
      </c>
      <c r="AJ3" s="477"/>
    </row>
    <row r="4" spans="1:36" s="388" customFormat="1" ht="15" customHeight="1">
      <c r="A4" s="383" t="s">
        <v>3</v>
      </c>
      <c r="B4" s="384"/>
      <c r="C4" s="385"/>
      <c r="D4" s="465" t="s">
        <v>10</v>
      </c>
      <c r="E4" s="472">
        <v>2006</v>
      </c>
      <c r="F4" s="473"/>
      <c r="G4" s="472">
        <v>2006</v>
      </c>
      <c r="H4" s="473"/>
      <c r="I4" s="485">
        <v>2007</v>
      </c>
      <c r="J4" s="485"/>
      <c r="K4" s="474">
        <v>2007</v>
      </c>
      <c r="L4" s="475"/>
      <c r="M4" s="472">
        <v>2008</v>
      </c>
      <c r="N4" s="473"/>
      <c r="O4" s="472">
        <v>2008</v>
      </c>
      <c r="P4" s="473"/>
      <c r="Q4" s="474">
        <v>2009</v>
      </c>
      <c r="R4" s="475"/>
      <c r="S4" s="474">
        <v>2009</v>
      </c>
      <c r="T4" s="475"/>
      <c r="U4" s="472">
        <v>2010</v>
      </c>
      <c r="V4" s="473"/>
      <c r="W4" s="472">
        <v>2010</v>
      </c>
      <c r="X4" s="473"/>
      <c r="Y4" s="474">
        <v>2011</v>
      </c>
      <c r="Z4" s="475"/>
      <c r="AA4" s="474">
        <v>2011</v>
      </c>
      <c r="AB4" s="475"/>
      <c r="AC4" s="478">
        <v>2012</v>
      </c>
      <c r="AD4" s="479"/>
      <c r="AE4" s="478">
        <v>2012</v>
      </c>
      <c r="AF4" s="479"/>
      <c r="AG4" s="386" t="s">
        <v>49</v>
      </c>
      <c r="AH4" s="386" t="s">
        <v>50</v>
      </c>
      <c r="AI4" s="387" t="s">
        <v>49</v>
      </c>
      <c r="AJ4" s="387" t="s">
        <v>50</v>
      </c>
    </row>
    <row r="5" spans="1:36" s="172" customFormat="1" ht="15">
      <c r="A5" s="202" t="s">
        <v>4</v>
      </c>
      <c r="B5" s="170"/>
      <c r="C5" s="195"/>
      <c r="D5" s="484"/>
      <c r="E5" s="175" t="s">
        <v>16</v>
      </c>
      <c r="F5" s="176" t="s">
        <v>17</v>
      </c>
      <c r="G5" s="175" t="s">
        <v>16</v>
      </c>
      <c r="H5" s="176" t="s">
        <v>17</v>
      </c>
      <c r="I5" s="173" t="s">
        <v>16</v>
      </c>
      <c r="J5" s="174" t="s">
        <v>17</v>
      </c>
      <c r="K5" s="173" t="s">
        <v>16</v>
      </c>
      <c r="L5" s="174" t="s">
        <v>17</v>
      </c>
      <c r="M5" s="175" t="s">
        <v>16</v>
      </c>
      <c r="N5" s="176" t="s">
        <v>17</v>
      </c>
      <c r="O5" s="175" t="s">
        <v>16</v>
      </c>
      <c r="P5" s="176" t="s">
        <v>17</v>
      </c>
      <c r="Q5" s="173" t="s">
        <v>16</v>
      </c>
      <c r="R5" s="174" t="s">
        <v>17</v>
      </c>
      <c r="S5" s="173" t="s">
        <v>16</v>
      </c>
      <c r="T5" s="174" t="s">
        <v>17</v>
      </c>
      <c r="U5" s="175" t="s">
        <v>16</v>
      </c>
      <c r="V5" s="176" t="s">
        <v>17</v>
      </c>
      <c r="W5" s="175" t="s">
        <v>16</v>
      </c>
      <c r="X5" s="176" t="s">
        <v>17</v>
      </c>
      <c r="Y5" s="173" t="s">
        <v>16</v>
      </c>
      <c r="Z5" s="174" t="s">
        <v>17</v>
      </c>
      <c r="AA5" s="173" t="s">
        <v>16</v>
      </c>
      <c r="AB5" s="174" t="s">
        <v>17</v>
      </c>
      <c r="AC5" s="394" t="s">
        <v>16</v>
      </c>
      <c r="AD5" s="389" t="s">
        <v>17</v>
      </c>
      <c r="AE5" s="394" t="s">
        <v>16</v>
      </c>
      <c r="AF5" s="389" t="s">
        <v>17</v>
      </c>
      <c r="AG5" s="41"/>
      <c r="AH5" s="42"/>
      <c r="AI5" s="233"/>
      <c r="AJ5" s="234"/>
    </row>
    <row r="6" spans="1:36" ht="15">
      <c r="A6" s="203" t="s">
        <v>22</v>
      </c>
      <c r="B6" s="210"/>
      <c r="C6" s="198"/>
      <c r="E6" s="319"/>
      <c r="F6" s="320"/>
      <c r="G6" s="319"/>
      <c r="H6" s="320"/>
      <c r="I6" s="127"/>
      <c r="K6" s="28"/>
      <c r="L6" s="36"/>
      <c r="S6" s="28"/>
      <c r="T6" s="36"/>
      <c r="Y6" s="28"/>
      <c r="Z6" s="36"/>
      <c r="AA6" s="28"/>
      <c r="AB6" s="36"/>
      <c r="AI6" s="235"/>
      <c r="AJ6" s="236"/>
    </row>
    <row r="7" spans="1:36" s="139" customFormat="1" ht="15">
      <c r="A7" s="194" t="s">
        <v>66</v>
      </c>
      <c r="B7" s="208"/>
      <c r="C7" s="196"/>
      <c r="D7" s="140"/>
      <c r="E7" s="141"/>
      <c r="F7" s="166"/>
      <c r="G7" s="141"/>
      <c r="H7" s="166"/>
      <c r="I7" s="141"/>
      <c r="J7" s="166"/>
      <c r="K7" s="141"/>
      <c r="L7" s="166"/>
      <c r="M7" s="160"/>
      <c r="N7" s="166"/>
      <c r="O7" s="160"/>
      <c r="P7" s="213"/>
      <c r="Q7" s="160"/>
      <c r="R7" s="166"/>
      <c r="S7" s="160"/>
      <c r="T7" s="213"/>
      <c r="U7" s="160"/>
      <c r="V7" s="166"/>
      <c r="W7" s="160"/>
      <c r="X7" s="213"/>
      <c r="Y7" s="160"/>
      <c r="Z7" s="213"/>
      <c r="AA7" s="160"/>
      <c r="AB7" s="213"/>
      <c r="AC7" s="160"/>
      <c r="AD7" s="213"/>
      <c r="AE7" s="160"/>
      <c r="AF7" s="213"/>
      <c r="AG7" s="168"/>
      <c r="AH7" s="169"/>
      <c r="AI7" s="168"/>
      <c r="AJ7" s="169"/>
    </row>
    <row r="8" spans="1:37" s="286" customFormat="1" ht="15">
      <c r="A8" s="217" t="s">
        <v>30</v>
      </c>
      <c r="B8" s="177"/>
      <c r="C8" s="207"/>
      <c r="D8" s="272">
        <v>2006</v>
      </c>
      <c r="E8" s="283">
        <f>('[3]Initiative Level - LDC'!$G$96)*1000</f>
        <v>5973.373573389906</v>
      </c>
      <c r="F8" s="304">
        <f>('[3]Initiative Level - LDC'!$G$9)*1000</f>
        <v>1.3539646766350453</v>
      </c>
      <c r="G8" s="283">
        <f>('[3]Initiative Level - LDC'!$G$270)*1000</f>
        <v>6637.081748211006</v>
      </c>
      <c r="H8" s="304">
        <f>('[3]Initiative Level - LDC'!$G$183)*1000</f>
        <v>1.5044051962611615</v>
      </c>
      <c r="I8" s="275">
        <f>('[3]Initiative Level - LDC'!$H$96)*1000</f>
        <v>5973.373573389906</v>
      </c>
      <c r="J8" s="307">
        <f>('[3]Initiative Level - LDC'!$H$9)*1000</f>
        <v>1.3539646766350453</v>
      </c>
      <c r="K8" s="275">
        <f>('[3]Initiative Level - LDC'!$H$270)*1000</f>
        <v>6637.081748211006</v>
      </c>
      <c r="L8" s="307">
        <f>('[3]Initiative Level - LDC'!$H$183)*1000</f>
        <v>1.5044051962611615</v>
      </c>
      <c r="M8" s="298">
        <f>('[3]Initiative Level - LDC'!$I$96)*1000</f>
        <v>5973.373573389906</v>
      </c>
      <c r="N8" s="304">
        <f>('[3]Initiative Level - LDC'!$I$9)*1000</f>
        <v>1.3539646766350453</v>
      </c>
      <c r="O8" s="298">
        <f>('[3]Initiative Level - LDC'!$I$270)*1000</f>
        <v>6637.081748211006</v>
      </c>
      <c r="P8" s="305">
        <f>('[3]Initiative Level - LDC'!$I$183)*1000</f>
        <v>1.5044051962611615</v>
      </c>
      <c r="Q8" s="291">
        <f>('[3]Initiative Level - LDC'!$J$96)*1000</f>
        <v>5973.373573389906</v>
      </c>
      <c r="R8" s="306">
        <f>('[3]Initiative Level - LDC'!$J$9)*1000</f>
        <v>1.3539646766350453</v>
      </c>
      <c r="S8" s="291">
        <f>('[3]Initiative Level - LDC'!$J$270)*1000</f>
        <v>6637.081748211006</v>
      </c>
      <c r="T8" s="307">
        <f>('[3]Initiative Level - LDC'!$J$183)*1000</f>
        <v>1.5044051962611615</v>
      </c>
      <c r="U8" s="298">
        <f>('[3]Initiative Level - LDC'!$K$96)*1000</f>
        <v>5973.373573389906</v>
      </c>
      <c r="V8" s="304">
        <f>('[3]Initiative Level - LDC'!$K$9)*1000</f>
        <v>1.3539646766350453</v>
      </c>
      <c r="W8" s="298">
        <f>('[3]Initiative Level - LDC'!$K$270)*1000</f>
        <v>6637.081748211006</v>
      </c>
      <c r="X8" s="305">
        <f>('[3]Initiative Level - LDC'!$K$183)*1000</f>
        <v>1.5044051962611615</v>
      </c>
      <c r="Y8" s="291">
        <f>('[3]Initiative Level - LDC'!$L$96)*1000</f>
        <v>5973.373573389906</v>
      </c>
      <c r="Z8" s="306">
        <f>('[3]Initiative Level - LDC'!$L$9)*1000</f>
        <v>1.3539646766350453</v>
      </c>
      <c r="AA8" s="291">
        <f>('[3]Initiative Level - LDC'!$L$270)*1000</f>
        <v>6637.081748211006</v>
      </c>
      <c r="AB8" s="306">
        <f>('[3]Initiative Level - LDC'!$L$183)*1000</f>
        <v>1.5044051962611615</v>
      </c>
      <c r="AC8" s="293">
        <f>('[3]Initiative Level - LDC'!$M$96)*1000</f>
        <v>0</v>
      </c>
      <c r="AD8" s="391">
        <f>('[3]Initiative Level - LDC'!$M$9)*1000</f>
        <v>0</v>
      </c>
      <c r="AE8" s="293">
        <f>('[3]Initiative Level - LDC'!$M$270)*1000</f>
        <v>0</v>
      </c>
      <c r="AF8" s="391">
        <f>('[3]Initiative Level - LDC'!$M$183)*1000</f>
        <v>0</v>
      </c>
      <c r="AG8" s="283">
        <f>E8+I8+M8+Q8+U8+Y8+AC8</f>
        <v>35840.241440339436</v>
      </c>
      <c r="AH8" s="283">
        <f>F8+J8+N8+R8+V8+Z8+AD8</f>
        <v>8.123788059810272</v>
      </c>
      <c r="AI8" s="283">
        <f>G8+K8+O8+S8+W8+AA8+AE8</f>
        <v>39822.490489266034</v>
      </c>
      <c r="AJ8" s="283">
        <f>H8+L8+P8+T8+X8+AB8+AF8</f>
        <v>9.02643117756697</v>
      </c>
      <c r="AK8" s="286">
        <v>1000</v>
      </c>
    </row>
    <row r="9" spans="1:36" s="286" customFormat="1" ht="15">
      <c r="A9" s="217" t="s">
        <v>78</v>
      </c>
      <c r="B9" s="215"/>
      <c r="C9" s="308"/>
      <c r="D9" s="132" t="s">
        <v>79</v>
      </c>
      <c r="E9" s="283">
        <f aca="true" t="shared" si="0" ref="E9:AF9">SUM(E10:E11)</f>
        <v>14745.74933805777</v>
      </c>
      <c r="F9" s="304">
        <f t="shared" si="0"/>
        <v>13.66592213156437</v>
      </c>
      <c r="G9" s="283">
        <f t="shared" si="0"/>
        <v>18680.18624543288</v>
      </c>
      <c r="H9" s="304">
        <f t="shared" si="0"/>
        <v>16.61656256412758</v>
      </c>
      <c r="I9" s="275">
        <f t="shared" si="0"/>
        <v>37701.7808468046</v>
      </c>
      <c r="J9" s="307">
        <f t="shared" si="0"/>
        <v>28.98215051642942</v>
      </c>
      <c r="K9" s="275">
        <f t="shared" si="0"/>
        <v>63768.00175111131</v>
      </c>
      <c r="L9" s="307">
        <f t="shared" si="0"/>
        <v>48.767946767913756</v>
      </c>
      <c r="M9" s="298">
        <f t="shared" si="0"/>
        <v>37701.7808468046</v>
      </c>
      <c r="N9" s="305">
        <f t="shared" si="0"/>
        <v>28.98215051642942</v>
      </c>
      <c r="O9" s="298">
        <f t="shared" si="0"/>
        <v>63768.00175111131</v>
      </c>
      <c r="P9" s="305">
        <f t="shared" si="0"/>
        <v>48.767946767913756</v>
      </c>
      <c r="Q9" s="291">
        <f t="shared" si="0"/>
        <v>37701.7808468046</v>
      </c>
      <c r="R9" s="306">
        <f t="shared" si="0"/>
        <v>28.98215051642942</v>
      </c>
      <c r="S9" s="291">
        <f t="shared" si="0"/>
        <v>63768.00175111131</v>
      </c>
      <c r="T9" s="306">
        <f t="shared" si="0"/>
        <v>48.767946767913756</v>
      </c>
      <c r="U9" s="298">
        <f t="shared" si="0"/>
        <v>37701.7808468046</v>
      </c>
      <c r="V9" s="305">
        <f t="shared" si="0"/>
        <v>28.98215051642942</v>
      </c>
      <c r="W9" s="298">
        <f t="shared" si="0"/>
        <v>63768.00175111131</v>
      </c>
      <c r="X9" s="305">
        <f t="shared" si="0"/>
        <v>48.767946767913756</v>
      </c>
      <c r="Y9" s="291">
        <f t="shared" si="0"/>
        <v>37701.7808468046</v>
      </c>
      <c r="Z9" s="306">
        <f t="shared" si="0"/>
        <v>28.98215051642942</v>
      </c>
      <c r="AA9" s="291">
        <f t="shared" si="0"/>
        <v>63768.00175111131</v>
      </c>
      <c r="AB9" s="306">
        <f t="shared" si="0"/>
        <v>48.767946767913756</v>
      </c>
      <c r="AC9" s="293">
        <f t="shared" si="0"/>
        <v>36613.44495274419</v>
      </c>
      <c r="AD9" s="391">
        <f t="shared" si="0"/>
        <v>27.79205430190511</v>
      </c>
      <c r="AE9" s="293">
        <f t="shared" si="0"/>
        <v>56841.44077061547</v>
      </c>
      <c r="AF9" s="391">
        <f t="shared" si="0"/>
        <v>41.19374651636683</v>
      </c>
      <c r="AG9" s="283">
        <f aca="true" t="shared" si="1" ref="AG9:AG30">E9+I9+M9+Q9+U9+Y9+AC9</f>
        <v>239868.09852482495</v>
      </c>
      <c r="AH9" s="283">
        <f aca="true" t="shared" si="2" ref="AH9:AH30">F9+J9+N9+R9+V9+Z9+AD9</f>
        <v>186.36872901561657</v>
      </c>
      <c r="AI9" s="283">
        <f aca="true" t="shared" si="3" ref="AI9:AI30">G9+K9+O9+S9+W9+AA9+AE9</f>
        <v>394361.6357716049</v>
      </c>
      <c r="AJ9" s="283">
        <f aca="true" t="shared" si="4" ref="AJ9:AJ30">H9+L9+P9+T9+X9+AB9+AF9</f>
        <v>301.65004292006324</v>
      </c>
    </row>
    <row r="10" spans="1:36" s="265" customFormat="1" ht="15">
      <c r="A10" s="271"/>
      <c r="B10" s="315"/>
      <c r="C10" s="316"/>
      <c r="D10" s="317">
        <v>2006</v>
      </c>
      <c r="E10" s="269">
        <f>('[3]Initiative Level - LDC'!$G$97)*1000</f>
        <v>14745.74933805777</v>
      </c>
      <c r="F10" s="312">
        <f>('[3]Initiative Level - LDC'!$G$10)*1000</f>
        <v>13.66592213156437</v>
      </c>
      <c r="G10" s="269">
        <f>('[3]Initiative Level - LDC'!$G$271)*1000</f>
        <v>18680.18624543288</v>
      </c>
      <c r="H10" s="312">
        <f>('[3]Initiative Level - LDC'!$G$184)*1000</f>
        <v>16.61656256412758</v>
      </c>
      <c r="I10" s="267">
        <f>('[3]Initiative Level - LDC'!$H$97)*1000</f>
        <v>14745.74933805777</v>
      </c>
      <c r="J10" s="311">
        <f>('[3]Initiative Level - LDC'!$H$10)*1000</f>
        <v>13.66592213156437</v>
      </c>
      <c r="K10" s="267">
        <f>('[3]Initiative Level - LDC'!$H$271)*1000</f>
        <v>18680.18624543288</v>
      </c>
      <c r="L10" s="311">
        <f>('[3]Initiative Level - LDC'!$H$184)*1000</f>
        <v>16.61656256412758</v>
      </c>
      <c r="M10" s="263">
        <f>('[3]Initiative Level - LDC'!$I$97)*1000</f>
        <v>14745.74933805777</v>
      </c>
      <c r="N10" s="312">
        <f>('[3]Initiative Level - LDC'!$I$10)*1000</f>
        <v>13.66592213156437</v>
      </c>
      <c r="O10" s="263">
        <f>('[3]Initiative Level - LDC'!$I$271)*1000</f>
        <v>18680.18624543288</v>
      </c>
      <c r="P10" s="313">
        <f>('[3]Initiative Level - LDC'!$I$184)*1000</f>
        <v>16.61656256412758</v>
      </c>
      <c r="Q10" s="262">
        <f>('[3]Initiative Level - LDC'!$J$97)*1000</f>
        <v>14745.74933805777</v>
      </c>
      <c r="R10" s="314">
        <f>('[3]Initiative Level - LDC'!$J$10)*1000</f>
        <v>13.66592213156437</v>
      </c>
      <c r="S10" s="262">
        <f>('[3]Initiative Level - LDC'!$J$271)*1000</f>
        <v>18680.18624543288</v>
      </c>
      <c r="T10" s="311">
        <f>('[3]Initiative Level - LDC'!$J$184)*1000</f>
        <v>16.61656256412758</v>
      </c>
      <c r="U10" s="263">
        <f>('[3]Initiative Level - LDC'!$K$97)*1000</f>
        <v>14745.74933805777</v>
      </c>
      <c r="V10" s="312">
        <f>('[3]Initiative Level - LDC'!$K$10)*1000</f>
        <v>13.66592213156437</v>
      </c>
      <c r="W10" s="263">
        <f>('[3]Initiative Level - LDC'!$K$271)*1000</f>
        <v>18680.18624543288</v>
      </c>
      <c r="X10" s="313">
        <f>('[3]Initiative Level - LDC'!$K$184)*1000</f>
        <v>16.61656256412758</v>
      </c>
      <c r="Y10" s="262">
        <f>('[3]Initiative Level - LDC'!$L$97)*1000</f>
        <v>14745.74933805777</v>
      </c>
      <c r="Z10" s="314">
        <f>('[3]Initiative Level - LDC'!$L$10)*1000</f>
        <v>13.66592213156437</v>
      </c>
      <c r="AA10" s="262">
        <f>('[3]Initiative Level - LDC'!$L$271)*1000</f>
        <v>18680.18624543288</v>
      </c>
      <c r="AB10" s="314">
        <f>('[3]Initiative Level - LDC'!$L$184)*1000</f>
        <v>16.61656256412758</v>
      </c>
      <c r="AC10" s="264">
        <f>('[3]Initiative Level - LDC'!$M$97)*1000</f>
        <v>14745.74933805777</v>
      </c>
      <c r="AD10" s="392">
        <f>('[3]Initiative Level - LDC'!$M$10)*1000</f>
        <v>13.66592213156437</v>
      </c>
      <c r="AE10" s="264">
        <f>('[3]Initiative Level - LDC'!$M$271)*1000</f>
        <v>18680.18624543288</v>
      </c>
      <c r="AF10" s="392">
        <f>('[3]Initiative Level - LDC'!$M$184)*1000</f>
        <v>16.61656256412758</v>
      </c>
      <c r="AG10" s="283">
        <f t="shared" si="1"/>
        <v>103220.24536640439</v>
      </c>
      <c r="AH10" s="283">
        <f t="shared" si="2"/>
        <v>95.66145492095059</v>
      </c>
      <c r="AI10" s="283">
        <f t="shared" si="3"/>
        <v>130761.30371803016</v>
      </c>
      <c r="AJ10" s="283">
        <f t="shared" si="4"/>
        <v>116.31593794889305</v>
      </c>
    </row>
    <row r="11" spans="1:36" s="265" customFormat="1" ht="15">
      <c r="A11" s="271"/>
      <c r="B11" s="315"/>
      <c r="C11" s="316"/>
      <c r="D11" s="317">
        <v>2007</v>
      </c>
      <c r="E11" s="269"/>
      <c r="F11" s="312"/>
      <c r="G11" s="269"/>
      <c r="H11" s="312"/>
      <c r="I11" s="267">
        <f>('[3]Initiative Level - LDC'!$H$103)*1000</f>
        <v>22956.031508746826</v>
      </c>
      <c r="J11" s="311">
        <f>('[3]Initiative Level - LDC'!$H$16)*1000</f>
        <v>15.316228384865052</v>
      </c>
      <c r="K11" s="267">
        <f>('[3]Initiative Level - LDC'!$H$277)*1000</f>
        <v>45087.81550567843</v>
      </c>
      <c r="L11" s="311">
        <f>('[3]Initiative Level - LDC'!$H$190)*1000</f>
        <v>32.15138420378618</v>
      </c>
      <c r="M11" s="263">
        <f>('[3]Initiative Level - LDC'!$I$103)*1000</f>
        <v>22956.031508746826</v>
      </c>
      <c r="N11" s="312">
        <f>('[3]Initiative Level - LDC'!$I$16)*1000</f>
        <v>15.316228384865052</v>
      </c>
      <c r="O11" s="263">
        <f>('[3]Initiative Level - LDC'!$I$277)*1000</f>
        <v>45087.81550567843</v>
      </c>
      <c r="P11" s="313">
        <f>('[3]Initiative Level - LDC'!$I$190)*1000</f>
        <v>32.15138420378618</v>
      </c>
      <c r="Q11" s="262">
        <f>('[3]Initiative Level - LDC'!$J$103)*1000</f>
        <v>22956.031508746826</v>
      </c>
      <c r="R11" s="314">
        <f>('[3]Initiative Level - LDC'!$J$16)*1000</f>
        <v>15.316228384865052</v>
      </c>
      <c r="S11" s="262">
        <f>('[3]Initiative Level - LDC'!$J$277)*1000</f>
        <v>45087.81550567843</v>
      </c>
      <c r="T11" s="311">
        <f>('[3]Initiative Level - LDC'!$J$190)*1000</f>
        <v>32.15138420378618</v>
      </c>
      <c r="U11" s="263">
        <f>('[3]Initiative Level - LDC'!$K$103)*1000</f>
        <v>22956.031508746826</v>
      </c>
      <c r="V11" s="312">
        <f>('[3]Initiative Level - LDC'!$K$16)*1000</f>
        <v>15.316228384865052</v>
      </c>
      <c r="W11" s="263">
        <f>('[3]Initiative Level - LDC'!$K$277)*1000</f>
        <v>45087.81550567843</v>
      </c>
      <c r="X11" s="313">
        <f>('[3]Initiative Level - LDC'!$K$190)*1000</f>
        <v>32.15138420378618</v>
      </c>
      <c r="Y11" s="262">
        <f>('[3]Initiative Level - LDC'!$L$103)*1000</f>
        <v>22956.031508746826</v>
      </c>
      <c r="Z11" s="314">
        <f>('[3]Initiative Level - LDC'!$L$16)*1000</f>
        <v>15.316228384865052</v>
      </c>
      <c r="AA11" s="262">
        <f>('[3]Initiative Level - LDC'!$L$277)*1000</f>
        <v>45087.81550567843</v>
      </c>
      <c r="AB11" s="314">
        <f>('[3]Initiative Level - LDC'!$L$190)*1000</f>
        <v>32.15138420378618</v>
      </c>
      <c r="AC11" s="264">
        <f>('[3]Initiative Level - LDC'!$M$103)*1000</f>
        <v>21867.695614686418</v>
      </c>
      <c r="AD11" s="392">
        <f>('[3]Initiative Level - LDC'!$M$16)*1000</f>
        <v>14.126132170340743</v>
      </c>
      <c r="AE11" s="264">
        <f>('[3]Initiative Level - LDC'!$M$277)*1000</f>
        <v>38161.25452518259</v>
      </c>
      <c r="AF11" s="392">
        <f>('[3]Initiative Level - LDC'!$M$190)*1000</f>
        <v>24.577183952239253</v>
      </c>
      <c r="AG11" s="283">
        <f t="shared" si="1"/>
        <v>136647.85315842053</v>
      </c>
      <c r="AH11" s="283">
        <f t="shared" si="2"/>
        <v>90.707274094666</v>
      </c>
      <c r="AI11" s="283">
        <f t="shared" si="3"/>
        <v>263600.33205357473</v>
      </c>
      <c r="AJ11" s="283">
        <f t="shared" si="4"/>
        <v>185.33410497117012</v>
      </c>
    </row>
    <row r="12" spans="1:36" s="286" customFormat="1" ht="15.75" customHeight="1">
      <c r="A12" s="217" t="s">
        <v>33</v>
      </c>
      <c r="B12" s="215"/>
      <c r="C12" s="308"/>
      <c r="D12" s="132" t="s">
        <v>77</v>
      </c>
      <c r="E12" s="283">
        <f aca="true" t="shared" si="5" ref="E12:AF12">SUM(E13:E14)</f>
        <v>382617.3267668635</v>
      </c>
      <c r="F12" s="304">
        <f t="shared" si="5"/>
        <v>4.512611410053775</v>
      </c>
      <c r="G12" s="283">
        <f t="shared" si="5"/>
        <v>425130.36307429284</v>
      </c>
      <c r="H12" s="304">
        <f t="shared" si="5"/>
        <v>5.014012677837527</v>
      </c>
      <c r="I12" s="275">
        <f t="shared" si="5"/>
        <v>520225.67308161693</v>
      </c>
      <c r="J12" s="307">
        <f t="shared" si="5"/>
        <v>9.841015890419534</v>
      </c>
      <c r="K12" s="275">
        <f t="shared" si="5"/>
        <v>612864.5596350941</v>
      </c>
      <c r="L12" s="307">
        <f t="shared" si="5"/>
        <v>12.729116497222545</v>
      </c>
      <c r="M12" s="298">
        <f t="shared" si="5"/>
        <v>518542.7332480567</v>
      </c>
      <c r="N12" s="305">
        <f t="shared" si="5"/>
        <v>9.341044374879104</v>
      </c>
      <c r="O12" s="298">
        <f t="shared" si="5"/>
        <v>609804.6690286209</v>
      </c>
      <c r="P12" s="305">
        <f t="shared" si="5"/>
        <v>11.820077378058127</v>
      </c>
      <c r="Q12" s="291">
        <f t="shared" si="5"/>
        <v>518542.7332480567</v>
      </c>
      <c r="R12" s="306">
        <f t="shared" si="5"/>
        <v>9.341044374879104</v>
      </c>
      <c r="S12" s="291">
        <f t="shared" si="5"/>
        <v>609804.6690286209</v>
      </c>
      <c r="T12" s="306">
        <f t="shared" si="5"/>
        <v>11.820077378058127</v>
      </c>
      <c r="U12" s="298">
        <f t="shared" si="5"/>
        <v>185256.89398116095</v>
      </c>
      <c r="V12" s="305">
        <f t="shared" si="5"/>
        <v>9.341044374879104</v>
      </c>
      <c r="W12" s="298">
        <f t="shared" si="5"/>
        <v>239487.06984318123</v>
      </c>
      <c r="X12" s="305">
        <f t="shared" si="5"/>
        <v>11.820077378058127</v>
      </c>
      <c r="Y12" s="291">
        <f t="shared" si="5"/>
        <v>185256.89398116095</v>
      </c>
      <c r="Z12" s="306">
        <f t="shared" si="5"/>
        <v>9.341044374879104</v>
      </c>
      <c r="AA12" s="291">
        <f t="shared" si="5"/>
        <v>239487.06984318123</v>
      </c>
      <c r="AB12" s="306">
        <f t="shared" si="5"/>
        <v>11.820077378058127</v>
      </c>
      <c r="AC12" s="293">
        <f t="shared" si="5"/>
        <v>180615.10073650733</v>
      </c>
      <c r="AD12" s="391">
        <f t="shared" si="5"/>
        <v>9.341044374879104</v>
      </c>
      <c r="AE12" s="293">
        <f t="shared" si="5"/>
        <v>228881.04646167764</v>
      </c>
      <c r="AF12" s="391">
        <f t="shared" si="5"/>
        <v>11.820077378058127</v>
      </c>
      <c r="AG12" s="283">
        <f t="shared" si="1"/>
        <v>2491057.3550434234</v>
      </c>
      <c r="AH12" s="283">
        <f t="shared" si="2"/>
        <v>61.058849174868826</v>
      </c>
      <c r="AI12" s="283">
        <f t="shared" si="3"/>
        <v>2965459.4469146696</v>
      </c>
      <c r="AJ12" s="283">
        <f t="shared" si="4"/>
        <v>76.84351606535071</v>
      </c>
    </row>
    <row r="13" spans="1:36" s="265" customFormat="1" ht="15">
      <c r="A13" s="271"/>
      <c r="B13" s="315"/>
      <c r="C13" s="316"/>
      <c r="D13" s="317">
        <v>2006</v>
      </c>
      <c r="E13" s="269">
        <f>('[3]Initiative Level - LDC'!$G$98)*1000</f>
        <v>382617.3267668635</v>
      </c>
      <c r="F13" s="312">
        <f>('[3]Initiative Level - LDC'!$G$11)*1000</f>
        <v>4.512611410053775</v>
      </c>
      <c r="G13" s="269">
        <f>('[3]Initiative Level - LDC'!$G$272)*1000</f>
        <v>425130.36307429284</v>
      </c>
      <c r="H13" s="312">
        <f>('[3]Initiative Level - LDC'!$G$185)*1000</f>
        <v>5.014012677837527</v>
      </c>
      <c r="I13" s="267">
        <f>('[3]Initiative Level - LDC'!$H$98)*1000</f>
        <v>382617.3267668635</v>
      </c>
      <c r="J13" s="311">
        <f>('[3]Initiative Level - LDC'!$H$11)*1000</f>
        <v>4.512611410053775</v>
      </c>
      <c r="K13" s="267">
        <f>('[3]Initiative Level - LDC'!$H$272)*1000</f>
        <v>425130.36307429284</v>
      </c>
      <c r="L13" s="311">
        <f>('[3]Initiative Level - LDC'!$H$185)*1000</f>
        <v>5.014012677837527</v>
      </c>
      <c r="M13" s="263">
        <f>('[3]Initiative Level - LDC'!$I$98)*1000</f>
        <v>382617.3267668635</v>
      </c>
      <c r="N13" s="312">
        <f>('[3]Initiative Level - LDC'!$I$11)*1000</f>
        <v>4.512611410053775</v>
      </c>
      <c r="O13" s="263">
        <f>('[3]Initiative Level - LDC'!$I$272)*1000</f>
        <v>425130.36307429284</v>
      </c>
      <c r="P13" s="313">
        <f>('[3]Initiative Level - LDC'!$I$185)*1000</f>
        <v>5.014012677837527</v>
      </c>
      <c r="Q13" s="262">
        <f>('[3]Initiative Level - LDC'!$J$98)*1000</f>
        <v>382617.3267668635</v>
      </c>
      <c r="R13" s="314">
        <f>('[3]Initiative Level - LDC'!$J$11)*1000</f>
        <v>4.512611410053775</v>
      </c>
      <c r="S13" s="262">
        <f>('[3]Initiative Level - LDC'!$J$272)*1000</f>
        <v>425130.36307429284</v>
      </c>
      <c r="T13" s="311">
        <f>('[3]Initiative Level - LDC'!$J$185)*1000</f>
        <v>5.014012677837527</v>
      </c>
      <c r="U13" s="263">
        <f>('[3]Initiative Level - LDC'!$K$98)*1000</f>
        <v>49331.48749996775</v>
      </c>
      <c r="V13" s="312">
        <f>('[3]Initiative Level - LDC'!$K$11)*1000</f>
        <v>4.512611410053775</v>
      </c>
      <c r="W13" s="263">
        <f>('[3]Initiative Level - LDC'!$K$272)*1000</f>
        <v>54812.763888853064</v>
      </c>
      <c r="X13" s="313">
        <f>('[3]Initiative Level - LDC'!$K$185)*1000</f>
        <v>5.014012677837527</v>
      </c>
      <c r="Y13" s="262">
        <f>('[3]Initiative Level - LDC'!$L$98)*1000</f>
        <v>49331.48749996775</v>
      </c>
      <c r="Z13" s="314">
        <f>('[3]Initiative Level - LDC'!$L$11)*1000</f>
        <v>4.512611410053775</v>
      </c>
      <c r="AA13" s="262">
        <f>('[3]Initiative Level - LDC'!$L$272)*1000</f>
        <v>54812.763888853064</v>
      </c>
      <c r="AB13" s="314">
        <f>('[3]Initiative Level - LDC'!$L$185)*1000</f>
        <v>5.014012677837527</v>
      </c>
      <c r="AC13" s="264">
        <f>('[3]Initiative Level - LDC'!$M$98)*1000</f>
        <v>49331.48749996775</v>
      </c>
      <c r="AD13" s="392">
        <f>('[3]Initiative Level - LDC'!$M$11)*1000</f>
        <v>4.512611410053775</v>
      </c>
      <c r="AE13" s="264">
        <f>('[3]Initiative Level - LDC'!$M$272)*1000</f>
        <v>54812.763888853064</v>
      </c>
      <c r="AF13" s="392">
        <f>('[3]Initiative Level - LDC'!$M$185)*1000</f>
        <v>5.014012677837527</v>
      </c>
      <c r="AG13" s="283">
        <f t="shared" si="1"/>
        <v>1678463.7695673571</v>
      </c>
      <c r="AH13" s="283">
        <f t="shared" si="2"/>
        <v>31.588279870376425</v>
      </c>
      <c r="AI13" s="283">
        <f t="shared" si="3"/>
        <v>1864959.7439637308</v>
      </c>
      <c r="AJ13" s="283">
        <f t="shared" si="4"/>
        <v>35.098088744862686</v>
      </c>
    </row>
    <row r="14" spans="1:36" s="265" customFormat="1" ht="15">
      <c r="A14" s="271"/>
      <c r="B14" s="315"/>
      <c r="C14" s="316"/>
      <c r="D14" s="317">
        <v>2007</v>
      </c>
      <c r="E14" s="269"/>
      <c r="F14" s="312"/>
      <c r="G14" s="269"/>
      <c r="H14" s="312"/>
      <c r="I14" s="267">
        <f>('[3]Initiative Level - LDC'!$H$104)*1000</f>
        <v>137608.3463147534</v>
      </c>
      <c r="J14" s="311">
        <f>('[3]Initiative Level - LDC'!$H$17)*1000</f>
        <v>5.328404480365759</v>
      </c>
      <c r="K14" s="267">
        <f>('[3]Initiative Level - LDC'!$H$278)*1000</f>
        <v>187734.19656080124</v>
      </c>
      <c r="L14" s="311">
        <f>('[3]Initiative Level - LDC'!$H$191)*1000</f>
        <v>7.715103819385019</v>
      </c>
      <c r="M14" s="263">
        <f>('[3]Initiative Level - LDC'!$I$104)*1000</f>
        <v>135925.4064811932</v>
      </c>
      <c r="N14" s="312">
        <f>('[3]Initiative Level - LDC'!$I$17)*1000</f>
        <v>4.828432964825328</v>
      </c>
      <c r="O14" s="263">
        <f>('[3]Initiative Level - LDC'!$I$278)*1000</f>
        <v>184674.30595432816</v>
      </c>
      <c r="P14" s="313">
        <f>('[3]Initiative Level - LDC'!$I$191)*1000</f>
        <v>6.806064700220601</v>
      </c>
      <c r="Q14" s="262">
        <f>('[3]Initiative Level - LDC'!$J$104)*1000</f>
        <v>135925.4064811932</v>
      </c>
      <c r="R14" s="314">
        <f>('[3]Initiative Level - LDC'!$J$17)*1000</f>
        <v>4.828432964825328</v>
      </c>
      <c r="S14" s="262">
        <f>('[3]Initiative Level - LDC'!$J$278)*1000</f>
        <v>184674.30595432816</v>
      </c>
      <c r="T14" s="311">
        <f>('[3]Initiative Level - LDC'!$J$191)*1000</f>
        <v>6.806064700220601</v>
      </c>
      <c r="U14" s="263">
        <f>('[3]Initiative Level - LDC'!$K$104)*1000</f>
        <v>135925.4064811932</v>
      </c>
      <c r="V14" s="312">
        <f>('[3]Initiative Level - LDC'!$K$17)*1000</f>
        <v>4.828432964825328</v>
      </c>
      <c r="W14" s="263">
        <f>('[3]Initiative Level - LDC'!$K$278)*1000</f>
        <v>184674.30595432816</v>
      </c>
      <c r="X14" s="313">
        <f>('[3]Initiative Level - LDC'!$K$191)*1000</f>
        <v>6.806064700220601</v>
      </c>
      <c r="Y14" s="262">
        <f>('[3]Initiative Level - LDC'!$L$104)*1000</f>
        <v>135925.4064811932</v>
      </c>
      <c r="Z14" s="314">
        <f>('[3]Initiative Level - LDC'!$L$17)*1000</f>
        <v>4.828432964825328</v>
      </c>
      <c r="AA14" s="262">
        <f>('[3]Initiative Level - LDC'!$L$278)*1000</f>
        <v>184674.30595432816</v>
      </c>
      <c r="AB14" s="314">
        <f>('[3]Initiative Level - LDC'!$L$191)*1000</f>
        <v>6.806064700220601</v>
      </c>
      <c r="AC14" s="264">
        <f>('[3]Initiative Level - LDC'!$M$104)*1000</f>
        <v>131283.6132365396</v>
      </c>
      <c r="AD14" s="392">
        <f>('[3]Initiative Level - LDC'!$M$17)*1000</f>
        <v>4.828432964825328</v>
      </c>
      <c r="AE14" s="264">
        <f>('[3]Initiative Level - LDC'!$M$278)*1000</f>
        <v>174068.2825728246</v>
      </c>
      <c r="AF14" s="392">
        <f>('[3]Initiative Level - LDC'!$M$191)*1000</f>
        <v>6.806064700220601</v>
      </c>
      <c r="AG14" s="283">
        <f t="shared" si="1"/>
        <v>812593.5854760658</v>
      </c>
      <c r="AH14" s="283">
        <f t="shared" si="2"/>
        <v>29.4705693044924</v>
      </c>
      <c r="AI14" s="283">
        <f t="shared" si="3"/>
        <v>1100499.7029509384</v>
      </c>
      <c r="AJ14" s="283">
        <f t="shared" si="4"/>
        <v>41.74542732048803</v>
      </c>
    </row>
    <row r="15" spans="1:36" s="286" customFormat="1" ht="15">
      <c r="A15" s="287" t="s">
        <v>23</v>
      </c>
      <c r="B15" s="288"/>
      <c r="C15" s="290"/>
      <c r="D15" s="132" t="s">
        <v>91</v>
      </c>
      <c r="E15" s="283"/>
      <c r="F15" s="304"/>
      <c r="G15" s="283"/>
      <c r="H15" s="304"/>
      <c r="I15" s="275">
        <f aca="true" t="shared" si="6" ref="I15:AF15">SUM(I16:I19)</f>
        <v>5897.462264485884</v>
      </c>
      <c r="J15" s="307">
        <f t="shared" si="6"/>
        <v>0.6685418553213234</v>
      </c>
      <c r="K15" s="275">
        <f t="shared" si="6"/>
        <v>14633.638365325265</v>
      </c>
      <c r="L15" s="307">
        <f t="shared" si="6"/>
        <v>1.6496024967629703</v>
      </c>
      <c r="M15" s="298">
        <f t="shared" si="6"/>
        <v>40423.48226448589</v>
      </c>
      <c r="N15" s="305">
        <f t="shared" si="6"/>
        <v>4.324707402641324</v>
      </c>
      <c r="O15" s="298">
        <f t="shared" si="6"/>
        <v>14696965.365325265</v>
      </c>
      <c r="P15" s="305">
        <f t="shared" si="6"/>
        <v>8.42131971276297</v>
      </c>
      <c r="Q15" s="291">
        <f t="shared" si="6"/>
        <v>56764.004801928495</v>
      </c>
      <c r="R15" s="306">
        <f t="shared" si="6"/>
        <v>6.6014373055945015</v>
      </c>
      <c r="S15" s="291">
        <f t="shared" si="6"/>
        <v>108438.71397061554</v>
      </c>
      <c r="T15" s="306">
        <f t="shared" si="6"/>
        <v>12.667785354660747</v>
      </c>
      <c r="U15" s="298">
        <f t="shared" si="6"/>
        <v>81615.40785737942</v>
      </c>
      <c r="V15" s="305">
        <f t="shared" si="6"/>
        <v>10.390398716814158</v>
      </c>
      <c r="W15" s="298">
        <f t="shared" si="6"/>
        <v>155316.4098638377</v>
      </c>
      <c r="X15" s="305">
        <f t="shared" si="6"/>
        <v>20.10595434976608</v>
      </c>
      <c r="Y15" s="291">
        <f t="shared" si="6"/>
        <v>81615.40785737942</v>
      </c>
      <c r="Z15" s="306">
        <f t="shared" si="6"/>
        <v>10.390398716814158</v>
      </c>
      <c r="AA15" s="291">
        <f t="shared" si="6"/>
        <v>155316.4098638377</v>
      </c>
      <c r="AB15" s="306">
        <f t="shared" si="6"/>
        <v>20.10595434976608</v>
      </c>
      <c r="AC15" s="293">
        <f t="shared" si="6"/>
        <v>81579.94785737943</v>
      </c>
      <c r="AD15" s="391">
        <f t="shared" si="6"/>
        <v>10.318758716814159</v>
      </c>
      <c r="AE15" s="293">
        <f t="shared" si="6"/>
        <v>155217.9098638377</v>
      </c>
      <c r="AF15" s="391">
        <f t="shared" si="6"/>
        <v>19.90695434976608</v>
      </c>
      <c r="AG15" s="283">
        <f t="shared" si="1"/>
        <v>347895.71290303854</v>
      </c>
      <c r="AH15" s="283">
        <f t="shared" si="2"/>
        <v>42.69424271399963</v>
      </c>
      <c r="AI15" s="283">
        <f t="shared" si="3"/>
        <v>15285888.447252717</v>
      </c>
      <c r="AJ15" s="283">
        <f t="shared" si="4"/>
        <v>82.85757061348494</v>
      </c>
    </row>
    <row r="16" spans="1:36" s="265" customFormat="1" ht="15">
      <c r="A16" s="258"/>
      <c r="B16" s="266"/>
      <c r="C16" s="259"/>
      <c r="D16" s="317">
        <v>2007</v>
      </c>
      <c r="E16" s="269"/>
      <c r="F16" s="312"/>
      <c r="G16" s="269"/>
      <c r="H16" s="312"/>
      <c r="I16" s="267">
        <f>('[3]Initiative Level - LDC'!$H$102)*1000</f>
        <v>5897.462264485884</v>
      </c>
      <c r="J16" s="311">
        <f>('[3]Initiative Level - LDC'!$H$15)*1000</f>
        <v>0.6685418553213234</v>
      </c>
      <c r="K16" s="267">
        <f>('[3]Initiative Level - LDC'!$H$276)*1000</f>
        <v>14633.638365325265</v>
      </c>
      <c r="L16" s="311">
        <f>('[3]Initiative Level - LDC'!$H$189)*1000</f>
        <v>1.6496024967629703</v>
      </c>
      <c r="M16" s="263">
        <f>('[3]Initiative Level - LDC'!$I$102)*1000</f>
        <v>5897.462264485884</v>
      </c>
      <c r="N16" s="312">
        <f>('[3]Initiative Level - LDC'!$I$15)*1000</f>
        <v>0.6685418553213234</v>
      </c>
      <c r="O16" s="263">
        <f>(('[3]Initiative Level - LDC'!$I$276)*1000)*1000</f>
        <v>14633638.365325265</v>
      </c>
      <c r="P16" s="313">
        <f>('[3]Initiative Level - LDC'!$I$189)*1000</f>
        <v>1.6496024967629703</v>
      </c>
      <c r="Q16" s="262">
        <f>('[3]Initiative Level - LDC'!$J$102)*1000</f>
        <v>5897.462264485884</v>
      </c>
      <c r="R16" s="314">
        <f>('[3]Initiative Level - LDC'!$J$15)*1000</f>
        <v>0.6685418553213234</v>
      </c>
      <c r="S16" s="262">
        <f>('[3]Initiative Level - LDC'!$J$276)*1000</f>
        <v>14633.638365325265</v>
      </c>
      <c r="T16" s="311">
        <f>('[3]Initiative Level - LDC'!$J$189)*1000</f>
        <v>1.6496024967629703</v>
      </c>
      <c r="U16" s="263">
        <f>('[3]Initiative Level - LDC'!$K$102)*1000</f>
        <v>5897.462264485884</v>
      </c>
      <c r="V16" s="312">
        <f>('[3]Initiative Level - LDC'!$K$15)*1000</f>
        <v>0.6685418553213234</v>
      </c>
      <c r="W16" s="263">
        <f>('[3]Initiative Level - LDC'!$K$276)*1000</f>
        <v>14633.638365325265</v>
      </c>
      <c r="X16" s="313">
        <f>('[3]Initiative Level - LDC'!$K$189)*1000</f>
        <v>1.6496024967629703</v>
      </c>
      <c r="Y16" s="262">
        <f>('[3]Initiative Level - LDC'!$L$102)*1000</f>
        <v>5897.462264485884</v>
      </c>
      <c r="Z16" s="314">
        <f>('[3]Initiative Level - LDC'!$L$15)*1000</f>
        <v>0.6685418553213234</v>
      </c>
      <c r="AA16" s="262">
        <f>('[3]Initiative Level - LDC'!$L$276)*1000</f>
        <v>14633.638365325265</v>
      </c>
      <c r="AB16" s="314">
        <f>('[3]Initiative Level - LDC'!$L$189)*1000</f>
        <v>1.6496024967629703</v>
      </c>
      <c r="AC16" s="264">
        <f>('[3]Initiative Level - LDC'!$M$102)*1000</f>
        <v>5897.462264485884</v>
      </c>
      <c r="AD16" s="392">
        <f>('[3]Initiative Level - LDC'!$M$15)*1000</f>
        <v>0.6685418553213234</v>
      </c>
      <c r="AE16" s="264">
        <f>('[3]Initiative Level - LDC'!$M$276)*1000</f>
        <v>14633.638365325265</v>
      </c>
      <c r="AF16" s="392">
        <f>('[3]Initiative Level - LDC'!$M$189)*1000</f>
        <v>1.6496024967629703</v>
      </c>
      <c r="AG16" s="283">
        <f t="shared" si="1"/>
        <v>35384.773586915304</v>
      </c>
      <c r="AH16" s="283">
        <f t="shared" si="2"/>
        <v>4.01125113192794</v>
      </c>
      <c r="AI16" s="283">
        <f t="shared" si="3"/>
        <v>14706806.557151888</v>
      </c>
      <c r="AJ16" s="283">
        <f t="shared" si="4"/>
        <v>9.897614980577822</v>
      </c>
    </row>
    <row r="17" spans="1:36" s="265" customFormat="1" ht="15">
      <c r="A17" s="258"/>
      <c r="B17" s="266"/>
      <c r="C17" s="259"/>
      <c r="D17" s="317">
        <v>2008</v>
      </c>
      <c r="E17" s="269"/>
      <c r="F17" s="312"/>
      <c r="G17" s="269"/>
      <c r="H17" s="312"/>
      <c r="I17" s="267"/>
      <c r="J17" s="311"/>
      <c r="K17" s="267"/>
      <c r="L17" s="311"/>
      <c r="M17" s="263">
        <f>('[3]Initiative Level - LDC'!$I$117)*1000</f>
        <v>34526.020000000004</v>
      </c>
      <c r="N17" s="312">
        <f>('[3]Initiative Level - LDC'!$I$30)*1000</f>
        <v>3.6561655473200005</v>
      </c>
      <c r="O17" s="263">
        <f>('[3]Initiative Level - LDC'!$I$291)*1000</f>
        <v>63327</v>
      </c>
      <c r="P17" s="313">
        <f>('[3]Initiative Level - LDC'!$I$204)*1000</f>
        <v>6.771717216</v>
      </c>
      <c r="Q17" s="262">
        <f>('[3]Initiative Level - LDC'!$J$117)*1000</f>
        <v>34526.020000000004</v>
      </c>
      <c r="R17" s="314">
        <f>('[3]Initiative Level - LDC'!$J$30)*1000</f>
        <v>3.6561655473200005</v>
      </c>
      <c r="S17" s="262">
        <f>('[3]Initiative Level - LDC'!$J$291)*1000</f>
        <v>63327</v>
      </c>
      <c r="T17" s="311">
        <f>('[3]Initiative Level - LDC'!$J$204)*1000</f>
        <v>6.771717216</v>
      </c>
      <c r="U17" s="263">
        <f>('[3]Initiative Level - LDC'!$K$117)*1000</f>
        <v>34526.020000000004</v>
      </c>
      <c r="V17" s="312">
        <f>('[3]Initiative Level - LDC'!$K$30)*1000</f>
        <v>3.6561655473200005</v>
      </c>
      <c r="W17" s="263">
        <f>('[3]Initiative Level - LDC'!$K$291)*1000</f>
        <v>63327</v>
      </c>
      <c r="X17" s="313">
        <f>('[3]Initiative Level - LDC'!$K$204)*1000</f>
        <v>6.771717216</v>
      </c>
      <c r="Y17" s="262">
        <f>('[3]Initiative Level - LDC'!$L$117)*1000</f>
        <v>34526.020000000004</v>
      </c>
      <c r="Z17" s="314">
        <f>('[3]Initiative Level - LDC'!$L$30)*1000</f>
        <v>3.6561655473200005</v>
      </c>
      <c r="AA17" s="262">
        <f>('[3]Initiative Level - LDC'!$L$291)*1000</f>
        <v>63327</v>
      </c>
      <c r="AB17" s="314">
        <f>('[3]Initiative Level - LDC'!$L$204)*1000</f>
        <v>6.771717216</v>
      </c>
      <c r="AC17" s="264">
        <f>('[3]Initiative Level - LDC'!$M$117)*1000</f>
        <v>34490.560000000005</v>
      </c>
      <c r="AD17" s="392">
        <f>('[3]Initiative Level - LDC'!$M$30)*1000</f>
        <v>3.5845255473200006</v>
      </c>
      <c r="AE17" s="264">
        <f>('[3]Initiative Level - LDC'!$M$291)*1000</f>
        <v>63228.5</v>
      </c>
      <c r="AF17" s="392">
        <f>('[3]Initiative Level - LDC'!$M$204)*1000</f>
        <v>6.572717216</v>
      </c>
      <c r="AG17" s="283">
        <f t="shared" si="1"/>
        <v>172594.64</v>
      </c>
      <c r="AH17" s="283">
        <f t="shared" si="2"/>
        <v>18.209187736600004</v>
      </c>
      <c r="AI17" s="283">
        <f t="shared" si="3"/>
        <v>316536.5</v>
      </c>
      <c r="AJ17" s="283">
        <f t="shared" si="4"/>
        <v>33.65958608</v>
      </c>
    </row>
    <row r="18" spans="1:36" s="265" customFormat="1" ht="15">
      <c r="A18" s="258"/>
      <c r="B18" s="266"/>
      <c r="C18" s="259"/>
      <c r="D18" s="317">
        <v>2009</v>
      </c>
      <c r="E18" s="269"/>
      <c r="F18" s="312"/>
      <c r="G18" s="269"/>
      <c r="H18" s="312"/>
      <c r="I18" s="267"/>
      <c r="J18" s="311"/>
      <c r="K18" s="267"/>
      <c r="L18" s="311"/>
      <c r="M18" s="263"/>
      <c r="N18" s="312"/>
      <c r="O18" s="263"/>
      <c r="P18" s="313"/>
      <c r="Q18" s="262">
        <f>('[3]Initiative Level - LDC'!$J$133)*1000</f>
        <v>16340.522537442606</v>
      </c>
      <c r="R18" s="314">
        <f>('[3]Initiative Level - LDC'!$J$46)*1000</f>
        <v>2.2767299029531776</v>
      </c>
      <c r="S18" s="262">
        <f>('[3]Initiative Level - LDC'!$J$307)*1000</f>
        <v>30478.075605290273</v>
      </c>
      <c r="T18" s="311">
        <f>('[3]Initiative Level - LDC'!$J$220)*1000</f>
        <v>4.2464656418977755</v>
      </c>
      <c r="U18" s="263">
        <f>('[3]Initiative Level - LDC'!$K$133)*1000</f>
        <v>16340.522537442606</v>
      </c>
      <c r="V18" s="312">
        <f>('[3]Initiative Level - LDC'!$K$46)*1000</f>
        <v>2.2767299029531776</v>
      </c>
      <c r="W18" s="263">
        <f>('[3]Initiative Level - LDC'!$K$307)*1000</f>
        <v>30478.075605290273</v>
      </c>
      <c r="X18" s="313">
        <f>('[3]Initiative Level - LDC'!$K$220)*1000</f>
        <v>4.2464656418977755</v>
      </c>
      <c r="Y18" s="262">
        <f>('[3]Initiative Level - LDC'!$L$133)*1000</f>
        <v>16340.522537442606</v>
      </c>
      <c r="Z18" s="314">
        <f>('[3]Initiative Level - LDC'!$L$46)*1000</f>
        <v>2.2767299029531776</v>
      </c>
      <c r="AA18" s="262">
        <f>('[3]Initiative Level - LDC'!$L$307)*1000</f>
        <v>30478.075605290273</v>
      </c>
      <c r="AB18" s="314">
        <f>('[3]Initiative Level - LDC'!$L$220)*1000</f>
        <v>4.2464656418977755</v>
      </c>
      <c r="AC18" s="264">
        <f>('[3]Initiative Level - LDC'!$M$133)*1000</f>
        <v>16340.522537442606</v>
      </c>
      <c r="AD18" s="392">
        <f>('[3]Initiative Level - LDC'!$M$46)*1000</f>
        <v>2.2767299029531776</v>
      </c>
      <c r="AE18" s="264">
        <f>('[3]Initiative Level - LDC'!$M$307)*1000</f>
        <v>30478.075605290273</v>
      </c>
      <c r="AF18" s="392">
        <f>('[3]Initiative Level - LDC'!$M$220)*1000</f>
        <v>4.2464656418977755</v>
      </c>
      <c r="AG18" s="283">
        <f t="shared" si="1"/>
        <v>65362.090149770425</v>
      </c>
      <c r="AH18" s="283">
        <f t="shared" si="2"/>
        <v>9.10691961181271</v>
      </c>
      <c r="AI18" s="283">
        <f t="shared" si="3"/>
        <v>121912.30242116109</v>
      </c>
      <c r="AJ18" s="283">
        <f t="shared" si="4"/>
        <v>16.985862567591102</v>
      </c>
    </row>
    <row r="19" spans="1:36" s="265" customFormat="1" ht="15">
      <c r="A19" s="258"/>
      <c r="B19" s="266"/>
      <c r="C19" s="259"/>
      <c r="D19" s="317">
        <v>2010</v>
      </c>
      <c r="E19" s="269"/>
      <c r="F19" s="312"/>
      <c r="G19" s="269"/>
      <c r="H19" s="312"/>
      <c r="I19" s="267"/>
      <c r="J19" s="311"/>
      <c r="K19" s="267"/>
      <c r="L19" s="311"/>
      <c r="M19" s="263"/>
      <c r="N19" s="312"/>
      <c r="O19" s="263"/>
      <c r="P19" s="313"/>
      <c r="Q19" s="262">
        <v>0</v>
      </c>
      <c r="R19" s="314">
        <v>0</v>
      </c>
      <c r="S19" s="262">
        <v>0</v>
      </c>
      <c r="T19" s="311">
        <v>0</v>
      </c>
      <c r="U19" s="263">
        <f>('[3]Initiative Level - LDC'!$K$153)*1000</f>
        <v>24851.403055450934</v>
      </c>
      <c r="V19" s="312">
        <f>('[3]Initiative Level - LDC'!$K$66)*1000</f>
        <v>3.788961411219657</v>
      </c>
      <c r="W19" s="263">
        <f>('[3]Initiative Level - LDC'!$K$327)*1000</f>
        <v>46877.69589322217</v>
      </c>
      <c r="X19" s="313">
        <f>('[3]Initiative Level - LDC'!$K$240)*1000</f>
        <v>7.438168995105334</v>
      </c>
      <c r="Y19" s="262">
        <f>('[3]Initiative Level - LDC'!$L$153)*1000</f>
        <v>24851.403055450934</v>
      </c>
      <c r="Z19" s="314">
        <f>('[3]Initiative Level - LDC'!$L$66)*1000</f>
        <v>3.788961411219657</v>
      </c>
      <c r="AA19" s="262">
        <f>('[3]Initiative Level - LDC'!$L$327)*1000</f>
        <v>46877.69589322217</v>
      </c>
      <c r="AB19" s="314">
        <f>('[3]Initiative Level - LDC'!$L$240)*1000</f>
        <v>7.438168995105334</v>
      </c>
      <c r="AC19" s="264">
        <f>('[3]Initiative Level - LDC'!$M$153)*1000</f>
        <v>24851.403055450934</v>
      </c>
      <c r="AD19" s="392">
        <f>('[3]Initiative Level - LDC'!$M$66)*1000</f>
        <v>3.788961411219657</v>
      </c>
      <c r="AE19" s="264">
        <f>('[3]Initiative Level - LDC'!$M$327)*1000</f>
        <v>46877.69589322217</v>
      </c>
      <c r="AF19" s="392">
        <f>('[3]Initiative Level - LDC'!$M$240)*1000</f>
        <v>7.438168995105334</v>
      </c>
      <c r="AG19" s="283">
        <f t="shared" si="1"/>
        <v>74554.2091663528</v>
      </c>
      <c r="AH19" s="283">
        <f t="shared" si="2"/>
        <v>11.366884233658972</v>
      </c>
      <c r="AI19" s="283">
        <f t="shared" si="3"/>
        <v>140633.0876796665</v>
      </c>
      <c r="AJ19" s="283">
        <f t="shared" si="4"/>
        <v>22.314506985316</v>
      </c>
    </row>
    <row r="20" spans="1:36" s="286" customFormat="1" ht="15">
      <c r="A20" s="287" t="s">
        <v>24</v>
      </c>
      <c r="B20" s="288"/>
      <c r="C20" s="290"/>
      <c r="D20" s="273">
        <v>2007</v>
      </c>
      <c r="E20" s="283"/>
      <c r="F20" s="304"/>
      <c r="G20" s="283"/>
      <c r="H20" s="304"/>
      <c r="I20" s="275">
        <f>('[3]Initiative Level - LDC'!$H$106)*1000</f>
        <v>202113.00127970357</v>
      </c>
      <c r="J20" s="307">
        <f>('[3]Initiative Level - LDC'!$H$19)*1000</f>
        <v>113.15014696618813</v>
      </c>
      <c r="K20" s="275">
        <f>('[3]Initiative Level - LDC'!$H$280)*1000</f>
        <v>1684275.0106641967</v>
      </c>
      <c r="L20" s="307">
        <f>('[3]Initiative Level - LDC'!$H$193)*1000</f>
        <v>942.9178913849013</v>
      </c>
      <c r="M20" s="298">
        <f>('[3]Initiative Level - LDC'!$I$106)*1000</f>
        <v>34066.63782646505</v>
      </c>
      <c r="N20" s="304">
        <f>('[3]Initiative Level - LDC'!$I$19)*1000</f>
        <v>33.744263116464865</v>
      </c>
      <c r="O20" s="298">
        <f>('[3]Initiative Level - LDC'!$I$280)*1000</f>
        <v>283888.6485538754</v>
      </c>
      <c r="P20" s="305">
        <f>('[3]Initiative Level - LDC'!$I$193)*1000</f>
        <v>281.20219263720713</v>
      </c>
      <c r="Q20" s="291">
        <f>('[3]Initiative Level - LDC'!$J$106)*1000</f>
        <v>12894.771201782945</v>
      </c>
      <c r="R20" s="306">
        <f>('[3]Initiative Level - LDC'!$J$19)*1000</f>
        <v>16.24713336646903</v>
      </c>
      <c r="S20" s="291">
        <f>('[3]Initiative Level - LDC'!$J$280)*1000</f>
        <v>107456.42668152455</v>
      </c>
      <c r="T20" s="307">
        <f>('[3]Initiative Level - LDC'!$J$193)*1000</f>
        <v>135.39277805390856</v>
      </c>
      <c r="U20" s="298">
        <f>('[3]Initiative Level - LDC'!$K$106)*1000</f>
        <v>12894.771201782945</v>
      </c>
      <c r="V20" s="304">
        <f>('[3]Initiative Level - LDC'!$K$19)*1000</f>
        <v>16.24713336646903</v>
      </c>
      <c r="W20" s="298">
        <f>('[3]Initiative Level - LDC'!$K$280)*1000</f>
        <v>107456.42668152455</v>
      </c>
      <c r="X20" s="305">
        <f>('[3]Initiative Level - LDC'!$K$193)*1000</f>
        <v>135.39277805390856</v>
      </c>
      <c r="Y20" s="291">
        <f>('[3]Initiative Level - LDC'!$L$106)*1000</f>
        <v>12894.771201782945</v>
      </c>
      <c r="Z20" s="306">
        <f>('[3]Initiative Level - LDC'!$L$19)*1000</f>
        <v>16.24713336646903</v>
      </c>
      <c r="AA20" s="291">
        <f>('[3]Initiative Level - LDC'!$L$280)*1000</f>
        <v>107456.42668152455</v>
      </c>
      <c r="AB20" s="306">
        <f>('[3]Initiative Level - LDC'!$L$193)*1000</f>
        <v>135.39277805390856</v>
      </c>
      <c r="AC20" s="293">
        <f>('[3]Initiative Level - LDC'!$M$106)*1000</f>
        <v>12894.771201782945</v>
      </c>
      <c r="AD20" s="391">
        <f>('[3]Initiative Level - LDC'!$M$19)*1000</f>
        <v>16.24713336646903</v>
      </c>
      <c r="AE20" s="293">
        <f>('[3]Initiative Level - LDC'!$M$280)*1000</f>
        <v>107456.42668152455</v>
      </c>
      <c r="AF20" s="391">
        <f>('[3]Initiative Level - LDC'!$M$193)*1000</f>
        <v>135.39277805390856</v>
      </c>
      <c r="AG20" s="283">
        <f t="shared" si="1"/>
        <v>287758.7239133004</v>
      </c>
      <c r="AH20" s="283">
        <f t="shared" si="2"/>
        <v>211.8829435485291</v>
      </c>
      <c r="AI20" s="283">
        <f t="shared" si="3"/>
        <v>2397989.3659441704</v>
      </c>
      <c r="AJ20" s="283">
        <f t="shared" si="4"/>
        <v>1765.6911962377428</v>
      </c>
    </row>
    <row r="21" spans="1:36" s="286" customFormat="1" ht="15">
      <c r="A21" s="287" t="s">
        <v>36</v>
      </c>
      <c r="B21" s="288"/>
      <c r="C21" s="290"/>
      <c r="D21" s="273">
        <v>2007</v>
      </c>
      <c r="E21" s="283"/>
      <c r="F21" s="304"/>
      <c r="G21" s="283"/>
      <c r="H21" s="304"/>
      <c r="I21" s="275">
        <f>('[3]Initiative Level - LDC'!$H$109)*1000</f>
        <v>12506.85085479235</v>
      </c>
      <c r="J21" s="307">
        <f>('[3]Initiative Level - LDC'!$H$22)*1000</f>
        <v>1.4713942182108648</v>
      </c>
      <c r="K21" s="275">
        <f>('[3]Initiative Level - LDC'!$H$283)*1000</f>
        <v>12506.85085479235</v>
      </c>
      <c r="L21" s="307">
        <f>('[3]Initiative Level - LDC'!$H$196)*1000</f>
        <v>1.4713942182108648</v>
      </c>
      <c r="M21" s="298">
        <f>('[3]Initiative Level - LDC'!$I$109)*1000</f>
        <v>12506.85085479235</v>
      </c>
      <c r="N21" s="304">
        <f>('[3]Initiative Level - LDC'!$I$22)*1000</f>
        <v>1.4713942182108648</v>
      </c>
      <c r="O21" s="298">
        <f>('[3]Initiative Level - LDC'!$I$283)*1000</f>
        <v>12506.85085479235</v>
      </c>
      <c r="P21" s="305">
        <f>('[3]Initiative Level - LDC'!$I$196)*1000</f>
        <v>1.4713942182108648</v>
      </c>
      <c r="Q21" s="291">
        <f>('[3]Initiative Level - LDC'!$J$109)*1000</f>
        <v>12506.85085479235</v>
      </c>
      <c r="R21" s="306">
        <f>('[3]Initiative Level - LDC'!$J$22)*1000</f>
        <v>1.4713942182108648</v>
      </c>
      <c r="S21" s="291">
        <f>('[3]Initiative Level - LDC'!$J$283)*1000</f>
        <v>12506.85085479235</v>
      </c>
      <c r="T21" s="307">
        <f>('[3]Initiative Level - LDC'!$J$196)*1000</f>
        <v>1.4713942182108648</v>
      </c>
      <c r="U21" s="298">
        <f>('[3]Initiative Level - LDC'!$K$109)*1000</f>
        <v>12506.85085479235</v>
      </c>
      <c r="V21" s="304">
        <f>('[3]Initiative Level - LDC'!$K$22)*1000</f>
        <v>1.4713942182108648</v>
      </c>
      <c r="W21" s="298">
        <f>('[3]Initiative Level - LDC'!$K$283)*1000</f>
        <v>12506.85085479235</v>
      </c>
      <c r="X21" s="305">
        <f>('[3]Initiative Level - LDC'!$K$196)*1000</f>
        <v>1.4713942182108648</v>
      </c>
      <c r="Y21" s="291">
        <f>('[3]Initiative Level - LDC'!$L$109)*1000</f>
        <v>12506.85085479235</v>
      </c>
      <c r="Z21" s="306">
        <f>('[3]Initiative Level - LDC'!$L$22)*1000</f>
        <v>1.4713942182108648</v>
      </c>
      <c r="AA21" s="291">
        <f>('[3]Initiative Level - LDC'!$L$283)*1000</f>
        <v>12506.85085479235</v>
      </c>
      <c r="AB21" s="306">
        <f>('[3]Initiative Level - LDC'!$L$196)*1000</f>
        <v>1.4713942182108648</v>
      </c>
      <c r="AC21" s="293">
        <f>('[3]Initiative Level - LDC'!$M$109)*1000</f>
        <v>12506.85085479235</v>
      </c>
      <c r="AD21" s="391">
        <f>('[3]Initiative Level - LDC'!$M$22)*1000</f>
        <v>1.4713942182108648</v>
      </c>
      <c r="AE21" s="293">
        <f>('[3]Initiative Level - LDC'!$M$283)*1000</f>
        <v>12506.85085479235</v>
      </c>
      <c r="AF21" s="391">
        <f>('[3]Initiative Level - LDC'!$M$196)*1000</f>
        <v>1.4713942182108648</v>
      </c>
      <c r="AG21" s="283">
        <f t="shared" si="1"/>
        <v>75041.1051287541</v>
      </c>
      <c r="AH21" s="283">
        <f t="shared" si="2"/>
        <v>8.82836530926519</v>
      </c>
      <c r="AI21" s="283">
        <f t="shared" si="3"/>
        <v>75041.1051287541</v>
      </c>
      <c r="AJ21" s="283">
        <f t="shared" si="4"/>
        <v>8.82836530926519</v>
      </c>
    </row>
    <row r="22" spans="1:36" s="286" customFormat="1" ht="15">
      <c r="A22" s="217" t="s">
        <v>29</v>
      </c>
      <c r="B22" s="215"/>
      <c r="C22" s="308"/>
      <c r="D22" s="132" t="s">
        <v>86</v>
      </c>
      <c r="E22" s="298"/>
      <c r="F22" s="304"/>
      <c r="G22" s="298"/>
      <c r="H22" s="305"/>
      <c r="I22" s="275"/>
      <c r="J22" s="307"/>
      <c r="K22" s="275"/>
      <c r="L22" s="307"/>
      <c r="M22" s="298">
        <f aca="true" t="shared" si="7" ref="M22:AF22">SUM(M23:M25)</f>
        <v>24167.02174144537</v>
      </c>
      <c r="N22" s="305">
        <f t="shared" si="7"/>
        <v>15.308882832053538</v>
      </c>
      <c r="O22" s="298">
        <f t="shared" si="7"/>
        <v>42070.64268312832</v>
      </c>
      <c r="P22" s="305">
        <f t="shared" si="7"/>
        <v>26.578178210761752</v>
      </c>
      <c r="Q22" s="291">
        <f t="shared" si="7"/>
        <v>55519.175269069245</v>
      </c>
      <c r="R22" s="306">
        <f t="shared" si="7"/>
        <v>35.957969490686835</v>
      </c>
      <c r="S22" s="291">
        <f t="shared" si="7"/>
        <v>115449.92592384768</v>
      </c>
      <c r="T22" s="306">
        <f t="shared" si="7"/>
        <v>73.81700521331578</v>
      </c>
      <c r="U22" s="298">
        <f t="shared" si="7"/>
        <v>55932.46011178389</v>
      </c>
      <c r="V22" s="305">
        <f t="shared" si="7"/>
        <v>36.21936772592441</v>
      </c>
      <c r="W22" s="298">
        <f t="shared" si="7"/>
        <v>116427.93905078265</v>
      </c>
      <c r="X22" s="305">
        <f t="shared" si="7"/>
        <v>74.42238885108681</v>
      </c>
      <c r="Y22" s="291">
        <f t="shared" si="7"/>
        <v>55932.46011178389</v>
      </c>
      <c r="Z22" s="306">
        <f t="shared" si="7"/>
        <v>36.21936772592441</v>
      </c>
      <c r="AA22" s="291">
        <f t="shared" si="7"/>
        <v>116427.93905078265</v>
      </c>
      <c r="AB22" s="306">
        <f t="shared" si="7"/>
        <v>74.42238885108681</v>
      </c>
      <c r="AC22" s="293">
        <f t="shared" si="7"/>
        <v>55820.96219106952</v>
      </c>
      <c r="AD22" s="391">
        <f t="shared" si="7"/>
        <v>36.12282146278029</v>
      </c>
      <c r="AE22" s="293">
        <f t="shared" si="7"/>
        <v>116316.44113006828</v>
      </c>
      <c r="AF22" s="391">
        <f t="shared" si="7"/>
        <v>74.32584258794269</v>
      </c>
      <c r="AG22" s="283">
        <f t="shared" si="1"/>
        <v>247372.0794251519</v>
      </c>
      <c r="AH22" s="283">
        <f t="shared" si="2"/>
        <v>159.82840923736947</v>
      </c>
      <c r="AI22" s="283">
        <f t="shared" si="3"/>
        <v>506692.8878386096</v>
      </c>
      <c r="AJ22" s="283">
        <f t="shared" si="4"/>
        <v>323.56580371419386</v>
      </c>
    </row>
    <row r="23" spans="1:36" s="265" customFormat="1" ht="15">
      <c r="A23" s="271"/>
      <c r="B23" s="315"/>
      <c r="C23" s="316"/>
      <c r="D23" s="317">
        <v>2008</v>
      </c>
      <c r="E23" s="263"/>
      <c r="F23" s="312"/>
      <c r="G23" s="263"/>
      <c r="H23" s="313"/>
      <c r="I23" s="267"/>
      <c r="J23" s="311"/>
      <c r="K23" s="267"/>
      <c r="L23" s="311"/>
      <c r="M23" s="263">
        <f>('[3]Initiative Level - LDC'!$I$118)*1000</f>
        <v>24167.02174144537</v>
      </c>
      <c r="N23" s="312">
        <f>('[3]Initiative Level - LDC'!$I$31)*1000</f>
        <v>15.308882832053538</v>
      </c>
      <c r="O23" s="263">
        <f>('[3]Initiative Level - LDC'!$I$292)*1000</f>
        <v>42070.64268312832</v>
      </c>
      <c r="P23" s="313">
        <f>('[3]Initiative Level - LDC'!$I$205)*1000</f>
        <v>26.578178210761752</v>
      </c>
      <c r="Q23" s="262">
        <f>('[3]Initiative Level - LDC'!$J$118)*1000</f>
        <v>24167.02174144537</v>
      </c>
      <c r="R23" s="314">
        <f>('[3]Initiative Level - LDC'!$J$31)*1000</f>
        <v>15.308882832053538</v>
      </c>
      <c r="S23" s="262">
        <f>('[3]Initiative Level - LDC'!$J$292)*1000</f>
        <v>42070.64268312832</v>
      </c>
      <c r="T23" s="311">
        <f>('[3]Initiative Level - LDC'!$J$205)*1000</f>
        <v>26.578178210761752</v>
      </c>
      <c r="U23" s="263">
        <f>('[3]Initiative Level - LDC'!$K$118)*1000</f>
        <v>24167.02174144537</v>
      </c>
      <c r="V23" s="312">
        <f>('[3]Initiative Level - LDC'!$K$31)*1000</f>
        <v>15.308882832053538</v>
      </c>
      <c r="W23" s="263">
        <f>('[3]Initiative Level - LDC'!$K$292)*1000</f>
        <v>42070.64268312832</v>
      </c>
      <c r="X23" s="313">
        <f>('[3]Initiative Level - LDC'!$K$205)*1000</f>
        <v>26.578178210761752</v>
      </c>
      <c r="Y23" s="262">
        <f>('[3]Initiative Level - LDC'!$L$118)*1000</f>
        <v>24167.02174144537</v>
      </c>
      <c r="Z23" s="314">
        <f>('[3]Initiative Level - LDC'!$L$31)*1000</f>
        <v>15.308882832053538</v>
      </c>
      <c r="AA23" s="262">
        <f>('[3]Initiative Level - LDC'!$L$292)*1000</f>
        <v>42070.64268312832</v>
      </c>
      <c r="AB23" s="314">
        <f>('[3]Initiative Level - LDC'!$L$205)*1000</f>
        <v>26.578178210761752</v>
      </c>
      <c r="AC23" s="264">
        <f>('[3]Initiative Level - LDC'!$M$118)*1000</f>
        <v>24167.02174144537</v>
      </c>
      <c r="AD23" s="392">
        <f>('[3]Initiative Level - LDC'!$M$31)*1000</f>
        <v>15.308882832053538</v>
      </c>
      <c r="AE23" s="264">
        <f>('[3]Initiative Level - LDC'!$M$292)*1000</f>
        <v>42070.64268312832</v>
      </c>
      <c r="AF23" s="392">
        <f>('[3]Initiative Level - LDC'!$M$205)*1000</f>
        <v>26.578178210761752</v>
      </c>
      <c r="AG23" s="283">
        <f t="shared" si="1"/>
        <v>120835.10870722684</v>
      </c>
      <c r="AH23" s="283">
        <f t="shared" si="2"/>
        <v>76.54441416026769</v>
      </c>
      <c r="AI23" s="283">
        <f t="shared" si="3"/>
        <v>210353.21341564157</v>
      </c>
      <c r="AJ23" s="283">
        <f t="shared" si="4"/>
        <v>132.89089105380876</v>
      </c>
    </row>
    <row r="24" spans="1:36" s="265" customFormat="1" ht="15">
      <c r="A24" s="271"/>
      <c r="B24" s="315"/>
      <c r="C24" s="316"/>
      <c r="D24" s="317">
        <v>2009</v>
      </c>
      <c r="E24" s="263"/>
      <c r="F24" s="312"/>
      <c r="G24" s="263"/>
      <c r="H24" s="313"/>
      <c r="I24" s="262"/>
      <c r="J24" s="311"/>
      <c r="K24" s="262"/>
      <c r="L24" s="314"/>
      <c r="M24" s="263"/>
      <c r="N24" s="312"/>
      <c r="O24" s="263"/>
      <c r="P24" s="313"/>
      <c r="Q24" s="262">
        <f>('[3]Initiative Level - LDC'!$J$134)*1000</f>
        <v>31352.153527623876</v>
      </c>
      <c r="R24" s="314">
        <f>('[3]Initiative Level - LDC'!$J$47)*1000</f>
        <v>20.6490866586333</v>
      </c>
      <c r="S24" s="262">
        <f>('[3]Initiative Level - LDC'!$J$308)*1000</f>
        <v>73379.28324071936</v>
      </c>
      <c r="T24" s="311">
        <f>('[3]Initiative Level - LDC'!$J$221)*1000</f>
        <v>47.238827002554025</v>
      </c>
      <c r="U24" s="263">
        <f>('[3]Initiative Level - LDC'!$K$134)*1000</f>
        <v>31352.153527623876</v>
      </c>
      <c r="V24" s="312">
        <f>('[3]Initiative Level - LDC'!$K$47)*1000</f>
        <v>20.6490866586333</v>
      </c>
      <c r="W24" s="263">
        <f>('[3]Initiative Level - LDC'!$K$308)*1000</f>
        <v>73379.28324071936</v>
      </c>
      <c r="X24" s="313">
        <f>('[3]Initiative Level - LDC'!$K$221)*1000</f>
        <v>47.238827002554025</v>
      </c>
      <c r="Y24" s="262">
        <f>('[3]Initiative Level - LDC'!$L$134)*1000</f>
        <v>31352.153527623876</v>
      </c>
      <c r="Z24" s="314">
        <f>('[3]Initiative Level - LDC'!$L$47)*1000</f>
        <v>20.6490866586333</v>
      </c>
      <c r="AA24" s="262">
        <f>('[3]Initiative Level - LDC'!$L$308)*1000</f>
        <v>73379.28324071936</v>
      </c>
      <c r="AB24" s="314">
        <f>('[3]Initiative Level - LDC'!$L$221)*1000</f>
        <v>47.238827002554025</v>
      </c>
      <c r="AC24" s="264">
        <f>('[3]Initiative Level - LDC'!$M$134)*1000</f>
        <v>31240.65560690951</v>
      </c>
      <c r="AD24" s="392">
        <f>('[3]Initiative Level - LDC'!$M$47)*1000</f>
        <v>20.55254039548918</v>
      </c>
      <c r="AE24" s="264">
        <f>('[3]Initiative Level - LDC'!$M$308)*1000</f>
        <v>73267.785320005</v>
      </c>
      <c r="AF24" s="392">
        <f>('[3]Initiative Level - LDC'!$M$221)*1000</f>
        <v>47.142280739409905</v>
      </c>
      <c r="AG24" s="283">
        <f t="shared" si="1"/>
        <v>125297.11618978114</v>
      </c>
      <c r="AH24" s="283">
        <f t="shared" si="2"/>
        <v>82.49980037138909</v>
      </c>
      <c r="AI24" s="283">
        <f t="shared" si="3"/>
        <v>293405.6350421631</v>
      </c>
      <c r="AJ24" s="283">
        <f t="shared" si="4"/>
        <v>188.85876174707198</v>
      </c>
    </row>
    <row r="25" spans="1:36" s="265" customFormat="1" ht="15">
      <c r="A25" s="271"/>
      <c r="B25" s="315"/>
      <c r="C25" s="316"/>
      <c r="D25" s="317">
        <v>2010</v>
      </c>
      <c r="E25" s="263"/>
      <c r="F25" s="312"/>
      <c r="G25" s="263"/>
      <c r="H25" s="313"/>
      <c r="I25" s="262"/>
      <c r="J25" s="311"/>
      <c r="K25" s="262"/>
      <c r="L25" s="314"/>
      <c r="M25" s="263"/>
      <c r="N25" s="312"/>
      <c r="O25" s="263"/>
      <c r="P25" s="313"/>
      <c r="Q25" s="262"/>
      <c r="R25" s="314"/>
      <c r="S25" s="262"/>
      <c r="T25" s="311"/>
      <c r="U25" s="263">
        <f>('[3]Initiative Level - LDC'!$K$154)*1000</f>
        <v>413.2848427146421</v>
      </c>
      <c r="V25" s="312">
        <f>('[3]Initiative Level - LDC'!$K$67)*1000</f>
        <v>0.2613982352375689</v>
      </c>
      <c r="W25" s="263">
        <f>('[3]Initiative Level - LDC'!$K$328)*1000</f>
        <v>978.0131269349592</v>
      </c>
      <c r="X25" s="313">
        <f>('[3]Initiative Level - LDC'!$K$241)*1000</f>
        <v>0.6053836377710201</v>
      </c>
      <c r="Y25" s="262">
        <f>('[3]Initiative Level - LDC'!$L$154)*1000</f>
        <v>413.2848427146421</v>
      </c>
      <c r="Z25" s="314">
        <f>('[3]Initiative Level - LDC'!$L$67)*1000</f>
        <v>0.2613982352375689</v>
      </c>
      <c r="AA25" s="262">
        <f>('[3]Initiative Level - LDC'!$L$328)*1000</f>
        <v>978.0131269349592</v>
      </c>
      <c r="AB25" s="314">
        <f>('[3]Initiative Level - LDC'!$L$241)*1000</f>
        <v>0.6053836377710201</v>
      </c>
      <c r="AC25" s="264">
        <f>('[3]Initiative Level - LDC'!$M$154)*1000</f>
        <v>413.2848427146421</v>
      </c>
      <c r="AD25" s="392">
        <f>('[3]Initiative Level - LDC'!$M$67)*1000</f>
        <v>0.2613982352375689</v>
      </c>
      <c r="AE25" s="264">
        <f>('[3]Initiative Level - LDC'!$M$328)*1000</f>
        <v>978.0131269349592</v>
      </c>
      <c r="AF25" s="392">
        <f>('[3]Initiative Level - LDC'!$M$241)*1000</f>
        <v>0.6053836377710201</v>
      </c>
      <c r="AG25" s="283">
        <f t="shared" si="1"/>
        <v>1239.8545281439262</v>
      </c>
      <c r="AH25" s="283">
        <f t="shared" si="2"/>
        <v>0.7841947057127067</v>
      </c>
      <c r="AI25" s="283">
        <f t="shared" si="3"/>
        <v>2934.0393808048775</v>
      </c>
      <c r="AJ25" s="283">
        <f t="shared" si="4"/>
        <v>1.8161509133130602</v>
      </c>
    </row>
    <row r="26" spans="1:36" s="286" customFormat="1" ht="15">
      <c r="A26" s="287" t="s">
        <v>40</v>
      </c>
      <c r="B26" s="288"/>
      <c r="C26" s="290"/>
      <c r="D26" s="273" t="s">
        <v>86</v>
      </c>
      <c r="E26" s="298"/>
      <c r="F26" s="304"/>
      <c r="G26" s="298"/>
      <c r="H26" s="305"/>
      <c r="I26" s="291"/>
      <c r="J26" s="307"/>
      <c r="K26" s="291"/>
      <c r="L26" s="306"/>
      <c r="M26" s="298">
        <f aca="true" t="shared" si="8" ref="M26:AF26">SUM(M27:M29)</f>
        <v>122677.81873053055</v>
      </c>
      <c r="N26" s="305">
        <f t="shared" si="8"/>
        <v>6.6902252155415765</v>
      </c>
      <c r="O26" s="298">
        <f t="shared" si="8"/>
        <v>304260.21641398815</v>
      </c>
      <c r="P26" s="305">
        <f t="shared" si="8"/>
        <v>16.023233315687218</v>
      </c>
      <c r="Q26" s="291">
        <f t="shared" si="8"/>
        <v>176660.75627522846</v>
      </c>
      <c r="R26" s="306">
        <f t="shared" si="8"/>
        <v>11.91597477247101</v>
      </c>
      <c r="S26" s="291">
        <f t="shared" si="8"/>
        <v>451318.96825877693</v>
      </c>
      <c r="T26" s="306">
        <f t="shared" si="8"/>
        <v>30.252386412261515</v>
      </c>
      <c r="U26" s="298">
        <f t="shared" si="8"/>
        <v>194032.68501833754</v>
      </c>
      <c r="V26" s="305">
        <f t="shared" si="8"/>
        <v>13.564341397835861</v>
      </c>
      <c r="W26" s="298">
        <f t="shared" si="8"/>
        <v>479544.65527436964</v>
      </c>
      <c r="X26" s="305">
        <f t="shared" si="8"/>
        <v>33.7217232326832</v>
      </c>
      <c r="Y26" s="291">
        <f t="shared" si="8"/>
        <v>191655.4969361495</v>
      </c>
      <c r="Z26" s="306">
        <f t="shared" si="8"/>
        <v>13.485602552763325</v>
      </c>
      <c r="AA26" s="291">
        <f t="shared" si="8"/>
        <v>479430.6359600631</v>
      </c>
      <c r="AB26" s="306">
        <f t="shared" si="8"/>
        <v>33.7217232326832</v>
      </c>
      <c r="AC26" s="293">
        <f t="shared" si="8"/>
        <v>172630.83932826272</v>
      </c>
      <c r="AD26" s="391">
        <f t="shared" si="8"/>
        <v>12.863537276536753</v>
      </c>
      <c r="AE26" s="293">
        <f t="shared" si="8"/>
        <v>431465.0171643228</v>
      </c>
      <c r="AF26" s="391">
        <f t="shared" si="8"/>
        <v>32.21016688274037</v>
      </c>
      <c r="AG26" s="283">
        <f t="shared" si="1"/>
        <v>857657.5962885087</v>
      </c>
      <c r="AH26" s="283">
        <f t="shared" si="2"/>
        <v>58.51968121514853</v>
      </c>
      <c r="AI26" s="283">
        <f t="shared" si="3"/>
        <v>2146019.4930715207</v>
      </c>
      <c r="AJ26" s="283">
        <f t="shared" si="4"/>
        <v>145.9292330760555</v>
      </c>
    </row>
    <row r="27" spans="1:36" s="265" customFormat="1" ht="15">
      <c r="A27" s="258"/>
      <c r="B27" s="266"/>
      <c r="C27" s="259"/>
      <c r="D27" s="270">
        <v>2008</v>
      </c>
      <c r="E27" s="263"/>
      <c r="F27" s="312"/>
      <c r="G27" s="263"/>
      <c r="H27" s="313"/>
      <c r="I27" s="262"/>
      <c r="J27" s="311"/>
      <c r="K27" s="262"/>
      <c r="L27" s="314"/>
      <c r="M27" s="263">
        <f>('[3]Initiative Level - LDC'!$I$119)*1000</f>
        <v>122677.81873053055</v>
      </c>
      <c r="N27" s="312">
        <f>('[3]Initiative Level - LDC'!$I$32)*1000</f>
        <v>6.6902252155415765</v>
      </c>
      <c r="O27" s="263">
        <f>('[3]Initiative Level - LDC'!$I$293)*1000</f>
        <v>304260.21641398815</v>
      </c>
      <c r="P27" s="313">
        <f>('[3]Initiative Level - LDC'!$I$206)*1000</f>
        <v>16.023233315687218</v>
      </c>
      <c r="Q27" s="262">
        <f>('[3]Initiative Level - LDC'!$J$119)*1000</f>
        <v>122144.15248812805</v>
      </c>
      <c r="R27" s="314">
        <f>('[3]Initiative Level - LDC'!$J$32)*1000</f>
        <v>6.392957547359811</v>
      </c>
      <c r="S27" s="262">
        <f>('[3]Initiative Level - LDC'!$J$293)*1000</f>
        <v>302739.267623141</v>
      </c>
      <c r="T27" s="311">
        <f>('[3]Initiative Level - LDC'!$J$206)*1000</f>
        <v>15.176020461369186</v>
      </c>
      <c r="U27" s="263">
        <f>('[3]Initiative Level - LDC'!$K$119)*1000</f>
        <v>122144.15248812805</v>
      </c>
      <c r="V27" s="312">
        <f>('[3]Initiative Level - LDC'!$K$32)*1000</f>
        <v>6.392957547359811</v>
      </c>
      <c r="W27" s="263">
        <f>('[3]Initiative Level - LDC'!$K$293)*1000</f>
        <v>302739.267623141</v>
      </c>
      <c r="X27" s="313">
        <f>('[3]Initiative Level - LDC'!$K$206)*1000</f>
        <v>15.176020461369186</v>
      </c>
      <c r="Y27" s="262">
        <f>('[3]Initiative Level - LDC'!$L$119)*1000</f>
        <v>122144.15248812805</v>
      </c>
      <c r="Z27" s="314">
        <f>('[3]Initiative Level - LDC'!$L$32)*1000</f>
        <v>6.392957547359811</v>
      </c>
      <c r="AA27" s="262">
        <f>('[3]Initiative Level - LDC'!$L$293)*1000</f>
        <v>302739.267623141</v>
      </c>
      <c r="AB27" s="314">
        <f>('[3]Initiative Level - LDC'!$L$206)*1000</f>
        <v>15.176020461369186</v>
      </c>
      <c r="AC27" s="264">
        <f>('[3]Initiative Level - LDC'!$M$119)*1000</f>
        <v>103671.90586358267</v>
      </c>
      <c r="AD27" s="392">
        <f>('[3]Initiative Level - LDC'!$M$32)*1000</f>
        <v>5.810763291675863</v>
      </c>
      <c r="AE27" s="264">
        <f>('[3]Initiative Level - LDC'!$M$293)*1000</f>
        <v>254843.3710180697</v>
      </c>
      <c r="AF27" s="392">
        <f>('[3]Initiative Level - LDC'!$M$206)*1000</f>
        <v>13.666473926988663</v>
      </c>
      <c r="AG27" s="283">
        <f t="shared" si="1"/>
        <v>592782.1820584973</v>
      </c>
      <c r="AH27" s="283">
        <f t="shared" si="2"/>
        <v>31.67986114929687</v>
      </c>
      <c r="AI27" s="283">
        <f t="shared" si="3"/>
        <v>1467321.390301481</v>
      </c>
      <c r="AJ27" s="283">
        <f t="shared" si="4"/>
        <v>75.21776862678344</v>
      </c>
    </row>
    <row r="28" spans="1:36" s="265" customFormat="1" ht="15">
      <c r="A28" s="258"/>
      <c r="B28" s="266"/>
      <c r="C28" s="259"/>
      <c r="D28" s="270">
        <v>2009</v>
      </c>
      <c r="E28" s="263"/>
      <c r="F28" s="312"/>
      <c r="G28" s="263"/>
      <c r="H28" s="313"/>
      <c r="I28" s="262"/>
      <c r="J28" s="311"/>
      <c r="K28" s="262"/>
      <c r="L28" s="314"/>
      <c r="M28" s="263"/>
      <c r="N28" s="312"/>
      <c r="O28" s="263"/>
      <c r="P28" s="313"/>
      <c r="Q28" s="262">
        <f>('[3]Initiative Level - LDC'!$J$135)*1000</f>
        <v>54516.603787100416</v>
      </c>
      <c r="R28" s="314">
        <f>('[3]Initiative Level - LDC'!$J$48)*1000</f>
        <v>5.523017225111199</v>
      </c>
      <c r="S28" s="262">
        <f>('[3]Initiative Level - LDC'!$J$309)*1000</f>
        <v>148579.7006356359</v>
      </c>
      <c r="T28" s="311">
        <f>('[3]Initiative Level - LDC'!$J$222)*1000</f>
        <v>15.076365950892328</v>
      </c>
      <c r="U28" s="263">
        <f>('[3]Initiative Level - LDC'!$K$135)*1000</f>
        <v>52254.417540181166</v>
      </c>
      <c r="V28" s="312">
        <f>('[3]Initiative Level - LDC'!$K$48)*1000</f>
        <v>5.429632771904237</v>
      </c>
      <c r="W28" s="263">
        <f>('[3]Initiative Level - LDC'!$K$309)*1000</f>
        <v>134377.30065196182</v>
      </c>
      <c r="X28" s="313">
        <f>('[3]Initiative Level - LDC'!$K$222)*1000</f>
        <v>14.464001603080018</v>
      </c>
      <c r="Y28" s="262">
        <f>('[3]Initiative Level - LDC'!$L$135)*1000</f>
        <v>52254.417540181166</v>
      </c>
      <c r="Z28" s="314">
        <f>('[3]Initiative Level - LDC'!$L$48)*1000</f>
        <v>5.429632771904237</v>
      </c>
      <c r="AA28" s="262">
        <f>('[3]Initiative Level - LDC'!$L$309)*1000</f>
        <v>134377.30065196182</v>
      </c>
      <c r="AB28" s="314">
        <f>('[3]Initiative Level - LDC'!$L$222)*1000</f>
        <v>14.464001603080018</v>
      </c>
      <c r="AC28" s="264">
        <f>('[3]Initiative Level - LDC'!$M$135)*1000</f>
        <v>52251.223696412526</v>
      </c>
      <c r="AD28" s="392">
        <f>('[3]Initiative Level - LDC'!$M$48)*1000</f>
        <v>5.429632771904237</v>
      </c>
      <c r="AE28" s="264">
        <f>('[3]Initiative Level - LDC'!$M$309)*1000</f>
        <v>134370.30262132108</v>
      </c>
      <c r="AF28" s="392">
        <f>('[3]Initiative Level - LDC'!$M$222)*1000</f>
        <v>14.464001603080018</v>
      </c>
      <c r="AG28" s="283">
        <f t="shared" si="1"/>
        <v>211276.66256387526</v>
      </c>
      <c r="AH28" s="283">
        <f t="shared" si="2"/>
        <v>21.81191554082391</v>
      </c>
      <c r="AI28" s="283">
        <f t="shared" si="3"/>
        <v>551704.6045608806</v>
      </c>
      <c r="AJ28" s="283">
        <f t="shared" si="4"/>
        <v>58.46837076013239</v>
      </c>
    </row>
    <row r="29" spans="1:36" s="265" customFormat="1" ht="15">
      <c r="A29" s="258"/>
      <c r="B29" s="266"/>
      <c r="C29" s="259"/>
      <c r="D29" s="270">
        <v>2010</v>
      </c>
      <c r="E29" s="263"/>
      <c r="F29" s="312"/>
      <c r="G29" s="263"/>
      <c r="H29" s="313"/>
      <c r="I29" s="262"/>
      <c r="J29" s="311"/>
      <c r="K29" s="262"/>
      <c r="L29" s="314"/>
      <c r="M29" s="263"/>
      <c r="N29" s="312"/>
      <c r="O29" s="263"/>
      <c r="P29" s="313"/>
      <c r="Q29" s="262"/>
      <c r="R29" s="314"/>
      <c r="S29" s="262"/>
      <c r="T29" s="311"/>
      <c r="U29" s="263">
        <f>('[3]Initiative Level - LDC'!$K$155)*1000</f>
        <v>19634.11499002831</v>
      </c>
      <c r="V29" s="312">
        <f>('[3]Initiative Level - LDC'!$K$68)*1000</f>
        <v>1.741751078571812</v>
      </c>
      <c r="W29" s="263">
        <f>('[3]Initiative Level - LDC'!$K$329)*1000</f>
        <v>42428.08699926679</v>
      </c>
      <c r="X29" s="313">
        <f>('[3]Initiative Level - LDC'!$K$242)*1000</f>
        <v>4.081701168233997</v>
      </c>
      <c r="Y29" s="262">
        <f>('[3]Initiative Level - LDC'!$L$155)*1000</f>
        <v>17256.92690784026</v>
      </c>
      <c r="Z29" s="314">
        <f>('[3]Initiative Level - LDC'!$L$68)*1000</f>
        <v>1.6630122334992763</v>
      </c>
      <c r="AA29" s="262">
        <f>('[3]Initiative Level - LDC'!$L$329)*1000</f>
        <v>42314.06768496029</v>
      </c>
      <c r="AB29" s="314">
        <f>('[3]Initiative Level - LDC'!$L$242)*1000</f>
        <v>4.081701168233997</v>
      </c>
      <c r="AC29" s="264">
        <f>('[3]Initiative Level - LDC'!$M$155)*1000</f>
        <v>16707.70976826753</v>
      </c>
      <c r="AD29" s="392">
        <f>('[3]Initiative Level - LDC'!$M$68)*1000</f>
        <v>1.6231412129566545</v>
      </c>
      <c r="AE29" s="264">
        <f>('[3]Initiative Level - LDC'!$M$329)*1000</f>
        <v>42251.34352493199</v>
      </c>
      <c r="AF29" s="392">
        <f>('[3]Initiative Level - LDC'!$M$242)*1000</f>
        <v>4.079691352671689</v>
      </c>
      <c r="AG29" s="283">
        <f t="shared" si="1"/>
        <v>53598.7516661361</v>
      </c>
      <c r="AH29" s="283">
        <f t="shared" si="2"/>
        <v>5.0279045250277425</v>
      </c>
      <c r="AI29" s="283">
        <f t="shared" si="3"/>
        <v>126993.49820915906</v>
      </c>
      <c r="AJ29" s="283">
        <f t="shared" si="4"/>
        <v>12.243093689139684</v>
      </c>
    </row>
    <row r="30" spans="1:36" ht="15">
      <c r="A30" s="205"/>
      <c r="B30" s="211"/>
      <c r="C30" s="200"/>
      <c r="D30" s="128"/>
      <c r="K30" s="28"/>
      <c r="L30" s="36"/>
      <c r="R30" s="36"/>
      <c r="S30" s="28"/>
      <c r="T30" s="20"/>
      <c r="Y30" s="28"/>
      <c r="Z30" s="36"/>
      <c r="AA30" s="28"/>
      <c r="AB30" s="36"/>
      <c r="AG30" s="283">
        <f t="shared" si="1"/>
        <v>0</v>
      </c>
      <c r="AH30" s="283">
        <f t="shared" si="2"/>
        <v>0</v>
      </c>
      <c r="AI30" s="283">
        <f t="shared" si="3"/>
        <v>0</v>
      </c>
      <c r="AJ30" s="283">
        <f t="shared" si="4"/>
        <v>0</v>
      </c>
    </row>
    <row r="31" spans="1:36" s="139" customFormat="1" ht="15">
      <c r="A31" s="194" t="s">
        <v>67</v>
      </c>
      <c r="B31" s="208"/>
      <c r="C31" s="196"/>
      <c r="D31" s="140"/>
      <c r="E31" s="160"/>
      <c r="F31" s="166"/>
      <c r="G31" s="160"/>
      <c r="H31" s="213"/>
      <c r="I31" s="160"/>
      <c r="J31" s="166"/>
      <c r="K31" s="160"/>
      <c r="L31" s="213"/>
      <c r="M31" s="160"/>
      <c r="N31" s="166"/>
      <c r="O31" s="160"/>
      <c r="P31" s="213"/>
      <c r="Q31" s="160"/>
      <c r="R31" s="213"/>
      <c r="S31" s="160"/>
      <c r="T31" s="325"/>
      <c r="U31" s="160"/>
      <c r="V31" s="166"/>
      <c r="W31" s="160"/>
      <c r="X31" s="213"/>
      <c r="Y31" s="160"/>
      <c r="Z31" s="213"/>
      <c r="AA31" s="160"/>
      <c r="AB31" s="213"/>
      <c r="AC31" s="160"/>
      <c r="AD31" s="213"/>
      <c r="AE31" s="160"/>
      <c r="AF31" s="213"/>
      <c r="AG31" s="283">
        <f aca="true" t="shared" si="9" ref="AG31:AG59">E31+I31+M31+Q31+U31+Y31+AC31</f>
        <v>0</v>
      </c>
      <c r="AH31" s="283">
        <f aca="true" t="shared" si="10" ref="AH31:AH59">F31+J31+N31+R31+V31+Z31+AD31</f>
        <v>0</v>
      </c>
      <c r="AI31" s="283">
        <f aca="true" t="shared" si="11" ref="AI31:AI59">G31+K31+O31+S31+W31+AA31+AE31</f>
        <v>0</v>
      </c>
      <c r="AJ31" s="283">
        <f aca="true" t="shared" si="12" ref="AJ31:AJ59">H31+L31+P31+T31+X31+AB31+AF31</f>
        <v>0</v>
      </c>
    </row>
    <row r="32" spans="1:36" s="286" customFormat="1" ht="15">
      <c r="A32" s="287" t="s">
        <v>42</v>
      </c>
      <c r="B32" s="288"/>
      <c r="C32" s="290"/>
      <c r="D32" s="273" t="s">
        <v>86</v>
      </c>
      <c r="E32" s="298"/>
      <c r="F32" s="304"/>
      <c r="G32" s="298"/>
      <c r="H32" s="305"/>
      <c r="I32" s="291"/>
      <c r="J32" s="307"/>
      <c r="K32" s="291"/>
      <c r="L32" s="306"/>
      <c r="M32" s="298">
        <f>SUM(M33:M35)</f>
        <v>280.0862603021797</v>
      </c>
      <c r="N32" s="305">
        <f>SUM(N33:N35)</f>
        <v>0.331809506978192</v>
      </c>
      <c r="O32" s="298">
        <f>SUM(O33:O35)</f>
        <v>400.12322900311386</v>
      </c>
      <c r="P32" s="305">
        <f>SUM(P33:P35)</f>
        <v>0.4740135813974171</v>
      </c>
      <c r="Q32" s="291">
        <f aca="true" t="shared" si="13" ref="Q32:AB32">SUM(Q33:Q35)</f>
        <v>9287.456481027732</v>
      </c>
      <c r="R32" s="306">
        <f t="shared" si="13"/>
        <v>4.282597979840333</v>
      </c>
      <c r="S32" s="291">
        <f t="shared" si="13"/>
        <v>13267.794972896758</v>
      </c>
      <c r="T32" s="306">
        <f t="shared" si="13"/>
        <v>6.1179971140576175</v>
      </c>
      <c r="U32" s="298">
        <f t="shared" si="13"/>
        <v>39720.88946453883</v>
      </c>
      <c r="V32" s="305">
        <f t="shared" si="13"/>
        <v>17.630594902432918</v>
      </c>
      <c r="W32" s="298">
        <f t="shared" si="13"/>
        <v>56744.12780648404</v>
      </c>
      <c r="X32" s="305">
        <f t="shared" si="13"/>
        <v>25.186564146332735</v>
      </c>
      <c r="Y32" s="291">
        <f t="shared" si="13"/>
        <v>39720.88946453883</v>
      </c>
      <c r="Z32" s="306">
        <f t="shared" si="13"/>
        <v>17.630594902432918</v>
      </c>
      <c r="AA32" s="291">
        <f t="shared" si="13"/>
        <v>56744.12780648404</v>
      </c>
      <c r="AB32" s="306">
        <f t="shared" si="13"/>
        <v>25.186564146332735</v>
      </c>
      <c r="AC32" s="293">
        <f>SUM(AC33:AC35)</f>
        <v>39720.88946453883</v>
      </c>
      <c r="AD32" s="391">
        <f>SUM(AD33:AD35)</f>
        <v>17.630594902432918</v>
      </c>
      <c r="AE32" s="293">
        <f>SUM(AE33:AE35)</f>
        <v>56744.12780648404</v>
      </c>
      <c r="AF32" s="391">
        <f>SUM(AF33:AF35)</f>
        <v>38.61114764594765</v>
      </c>
      <c r="AG32" s="283">
        <f t="shared" si="9"/>
        <v>128730.21113494641</v>
      </c>
      <c r="AH32" s="283">
        <f t="shared" si="10"/>
        <v>57.506192194117276</v>
      </c>
      <c r="AI32" s="283">
        <f t="shared" si="11"/>
        <v>183900.30162135197</v>
      </c>
      <c r="AJ32" s="283">
        <f t="shared" si="12"/>
        <v>95.57628663406815</v>
      </c>
    </row>
    <row r="33" spans="1:36" s="265" customFormat="1" ht="15">
      <c r="A33" s="258"/>
      <c r="B33" s="266"/>
      <c r="C33" s="259"/>
      <c r="D33" s="270">
        <v>2008</v>
      </c>
      <c r="E33" s="263"/>
      <c r="F33" s="312"/>
      <c r="G33" s="263"/>
      <c r="H33" s="313"/>
      <c r="I33" s="262"/>
      <c r="J33" s="311"/>
      <c r="K33" s="262"/>
      <c r="L33" s="314"/>
      <c r="M33" s="263">
        <f>('[3]Initiative Level - LDC'!$I$124)*1000</f>
        <v>280.0862603021797</v>
      </c>
      <c r="N33" s="312">
        <f>('[3]Initiative Level - LDC'!$I$37)*1000</f>
        <v>0.331809506978192</v>
      </c>
      <c r="O33" s="263">
        <f>('[3]Initiative Level - LDC'!$I$298)*1000</f>
        <v>400.12322900311386</v>
      </c>
      <c r="P33" s="313">
        <f>('[3]Initiative Level - LDC'!$I$211)*1000</f>
        <v>0.4740135813974171</v>
      </c>
      <c r="Q33" s="262">
        <f>('[3]Initiative Level - LDC'!$J$124)*1000</f>
        <v>280.0862603021797</v>
      </c>
      <c r="R33" s="314">
        <f>('[3]Initiative Level - LDC'!$J$37)*1000</f>
        <v>0.331809506978192</v>
      </c>
      <c r="S33" s="262">
        <f>('[3]Initiative Level - LDC'!$J$298)*1000</f>
        <v>400.12322900311386</v>
      </c>
      <c r="T33" s="311">
        <f>('[3]Initiative Level - LDC'!$J$211)*1000</f>
        <v>0.4740135813974171</v>
      </c>
      <c r="U33" s="263">
        <f>('[3]Initiative Level - LDC'!$K$124)*1000</f>
        <v>280.0862603021797</v>
      </c>
      <c r="V33" s="312">
        <f>('[3]Initiative Level - LDC'!$K$37)*1000</f>
        <v>0.331809506978192</v>
      </c>
      <c r="W33" s="263">
        <f>('[3]Initiative Level - LDC'!$K$298)*1000</f>
        <v>400.12322900311386</v>
      </c>
      <c r="X33" s="313">
        <f>('[3]Initiative Level - LDC'!$K$211)*1000</f>
        <v>0.4740135813974171</v>
      </c>
      <c r="Y33" s="262">
        <f>('[3]Initiative Level - LDC'!$L$124)*1000</f>
        <v>280.0862603021797</v>
      </c>
      <c r="Z33" s="314">
        <f>('[3]Initiative Level - LDC'!$L$37)*1000</f>
        <v>0.331809506978192</v>
      </c>
      <c r="AA33" s="262">
        <f>('[3]Initiative Level - LDC'!$L$298)*1000</f>
        <v>400.12322900311386</v>
      </c>
      <c r="AB33" s="314">
        <f>('[3]Initiative Level - LDC'!$L$211)*1000</f>
        <v>0.4740135813974171</v>
      </c>
      <c r="AC33" s="264">
        <f>('[3]Initiative Level - LDC'!$M$124)*1000</f>
        <v>280.0862603021797</v>
      </c>
      <c r="AD33" s="392">
        <f>('[3]Initiative Level - LDC'!$M$37)*1000</f>
        <v>0.331809506978192</v>
      </c>
      <c r="AE33" s="264">
        <f>('[3]Initiative Level - LDC'!$M$298)*1000</f>
        <v>400.12322900311386</v>
      </c>
      <c r="AF33" s="392">
        <f>('[3]Initiative Level - LDC'!$M$211)*1000</f>
        <v>0.4740135813974171</v>
      </c>
      <c r="AG33" s="283">
        <f t="shared" si="9"/>
        <v>1400.4313015108985</v>
      </c>
      <c r="AH33" s="283">
        <f t="shared" si="10"/>
        <v>1.6590475348909601</v>
      </c>
      <c r="AI33" s="283">
        <f>G33+K33+O33+S33+W33+AA33+AE33</f>
        <v>2000.6161450155694</v>
      </c>
      <c r="AJ33" s="283">
        <f t="shared" si="12"/>
        <v>2.3700679069870856</v>
      </c>
    </row>
    <row r="34" spans="1:36" s="265" customFormat="1" ht="15">
      <c r="A34" s="258"/>
      <c r="B34" s="266"/>
      <c r="C34" s="259"/>
      <c r="D34" s="270">
        <v>2009</v>
      </c>
      <c r="E34" s="263"/>
      <c r="F34" s="312"/>
      <c r="G34" s="263"/>
      <c r="H34" s="313"/>
      <c r="I34" s="262"/>
      <c r="J34" s="311"/>
      <c r="K34" s="262"/>
      <c r="L34" s="314"/>
      <c r="M34" s="263"/>
      <c r="N34" s="312"/>
      <c r="O34" s="263"/>
      <c r="P34" s="313"/>
      <c r="Q34" s="262">
        <f>('[3]Initiative Level - LDC'!$J$139)*1000</f>
        <v>9007.370220725552</v>
      </c>
      <c r="R34" s="314">
        <f>('[3]Initiative Level - LDC'!$J$52)*1000</f>
        <v>3.950788472862141</v>
      </c>
      <c r="S34" s="262">
        <f>('[3]Initiative Level - LDC'!$J$313)*1000</f>
        <v>12867.671743893645</v>
      </c>
      <c r="T34" s="311">
        <f>('[3]Initiative Level - LDC'!$J$226)*1000</f>
        <v>5.643983532660201</v>
      </c>
      <c r="U34" s="263">
        <f>('[3]Initiative Level - LDC'!$K$139)*1000</f>
        <v>9007.370220725552</v>
      </c>
      <c r="V34" s="312">
        <f>('[3]Initiative Level - LDC'!$K$52)*1000</f>
        <v>3.950788472862141</v>
      </c>
      <c r="W34" s="263">
        <f>('[3]Initiative Level - LDC'!$K$313)*1000</f>
        <v>12867.671743893645</v>
      </c>
      <c r="X34" s="313">
        <f>('[3]Initiative Level - LDC'!$K$226)*1000</f>
        <v>5.643983532660201</v>
      </c>
      <c r="Y34" s="262">
        <f>('[3]Initiative Level - LDC'!$L$139)*1000</f>
        <v>9007.370220725552</v>
      </c>
      <c r="Z34" s="314">
        <f>('[3]Initiative Level - LDC'!$L$52)*1000</f>
        <v>3.950788472862141</v>
      </c>
      <c r="AA34" s="262">
        <f>('[3]Initiative Level - LDC'!$L$313)*1000</f>
        <v>12867.671743893645</v>
      </c>
      <c r="AB34" s="314">
        <f>('[3]Initiative Level - LDC'!$L$226)*1000</f>
        <v>5.643983532660201</v>
      </c>
      <c r="AC34" s="264">
        <f>('[3]Initiative Level - LDC'!$M$139)*1000</f>
        <v>9007.370220725552</v>
      </c>
      <c r="AD34" s="392">
        <f>('[3]Initiative Level - LDC'!$M$52)*1000</f>
        <v>3.950788472862141</v>
      </c>
      <c r="AE34" s="264">
        <f>('[3]Initiative Level - LDC'!$M$313)*1000</f>
        <v>12867.671743893645</v>
      </c>
      <c r="AF34" s="392">
        <f>('[3]Initiative Level - LDC'!$M$246)*1000</f>
        <v>19.06856703227512</v>
      </c>
      <c r="AG34" s="283">
        <f t="shared" si="9"/>
        <v>36029.48088290221</v>
      </c>
      <c r="AH34" s="283">
        <f t="shared" si="10"/>
        <v>15.803153891448565</v>
      </c>
      <c r="AI34" s="283">
        <f t="shared" si="11"/>
        <v>51470.68697557458</v>
      </c>
      <c r="AJ34" s="283">
        <f t="shared" si="12"/>
        <v>36.00051763025572</v>
      </c>
    </row>
    <row r="35" spans="1:36" s="265" customFormat="1" ht="15">
      <c r="A35" s="258"/>
      <c r="B35" s="266"/>
      <c r="C35" s="259"/>
      <c r="D35" s="270">
        <v>2010</v>
      </c>
      <c r="E35" s="263"/>
      <c r="F35" s="312"/>
      <c r="G35" s="263"/>
      <c r="H35" s="313"/>
      <c r="I35" s="262"/>
      <c r="J35" s="311"/>
      <c r="K35" s="262"/>
      <c r="L35" s="314"/>
      <c r="M35" s="263"/>
      <c r="N35" s="312"/>
      <c r="O35" s="263"/>
      <c r="P35" s="313"/>
      <c r="Q35" s="262"/>
      <c r="R35" s="314"/>
      <c r="S35" s="262"/>
      <c r="T35" s="311"/>
      <c r="U35" s="263">
        <f>('[3]Initiative Level - LDC'!$K$159)*1000</f>
        <v>30433.432983511095</v>
      </c>
      <c r="V35" s="312">
        <f>('[3]Initiative Level - LDC'!$K$72)*1000</f>
        <v>13.347996922592584</v>
      </c>
      <c r="W35" s="263">
        <f>('[3]Initiative Level - LDC'!$K$333)*1000</f>
        <v>43476.33283358728</v>
      </c>
      <c r="X35" s="313">
        <f>('[3]Initiative Level - LDC'!$K$246)*1000</f>
        <v>19.06856703227512</v>
      </c>
      <c r="Y35" s="262">
        <f>('[3]Initiative Level - LDC'!$L$159)*1000</f>
        <v>30433.432983511095</v>
      </c>
      <c r="Z35" s="314">
        <f>('[3]Initiative Level - LDC'!$L$72)*1000</f>
        <v>13.347996922592584</v>
      </c>
      <c r="AA35" s="262">
        <f>('[3]Initiative Level - LDC'!$L$333)*1000</f>
        <v>43476.33283358728</v>
      </c>
      <c r="AB35" s="314">
        <f>('[3]Initiative Level - LDC'!$L$246)*1000</f>
        <v>19.06856703227512</v>
      </c>
      <c r="AC35" s="264">
        <f>('[3]Initiative Level - LDC'!$M$159)*1000</f>
        <v>30433.432983511095</v>
      </c>
      <c r="AD35" s="392">
        <f>('[3]Initiative Level - LDC'!$M$72)*1000</f>
        <v>13.347996922592584</v>
      </c>
      <c r="AE35" s="264">
        <f>('[3]Initiative Level - LDC'!$M$333)*1000</f>
        <v>43476.33283358728</v>
      </c>
      <c r="AF35" s="392">
        <f>('[3]Initiative Level - LDC'!$M$246)*1000</f>
        <v>19.06856703227512</v>
      </c>
      <c r="AG35" s="283">
        <f t="shared" si="9"/>
        <v>91300.29895053328</v>
      </c>
      <c r="AH35" s="283">
        <f t="shared" si="10"/>
        <v>40.04399076777775</v>
      </c>
      <c r="AI35" s="283">
        <f t="shared" si="11"/>
        <v>130428.99850076184</v>
      </c>
      <c r="AJ35" s="283">
        <f>H35+L35+P35+T35+X35+AB35+AF35</f>
        <v>57.20570109682536</v>
      </c>
    </row>
    <row r="36" spans="1:36" s="286" customFormat="1" ht="15">
      <c r="A36" s="287" t="s">
        <v>43</v>
      </c>
      <c r="B36" s="288"/>
      <c r="C36" s="290"/>
      <c r="D36" s="273" t="s">
        <v>86</v>
      </c>
      <c r="E36" s="298"/>
      <c r="F36" s="304"/>
      <c r="G36" s="298"/>
      <c r="H36" s="305"/>
      <c r="I36" s="291"/>
      <c r="J36" s="307"/>
      <c r="K36" s="291"/>
      <c r="L36" s="306"/>
      <c r="M36" s="298"/>
      <c r="N36" s="304"/>
      <c r="O36" s="298"/>
      <c r="P36" s="305"/>
      <c r="Q36" s="291"/>
      <c r="R36" s="306"/>
      <c r="S36" s="275"/>
      <c r="T36" s="307"/>
      <c r="U36" s="298">
        <f>SUM(U37:U38)</f>
        <v>291111.3298525536</v>
      </c>
      <c r="V36" s="305">
        <f>SUM(V37:V38)</f>
        <v>94.86407814500201</v>
      </c>
      <c r="W36" s="298">
        <f aca="true" t="shared" si="14" ref="W36:AF36">W38</f>
        <v>294051.8483359127</v>
      </c>
      <c r="X36" s="305">
        <f t="shared" si="14"/>
        <v>95.8223011565677</v>
      </c>
      <c r="Y36" s="291">
        <f t="shared" si="14"/>
        <v>291111.3298525536</v>
      </c>
      <c r="Z36" s="306">
        <f t="shared" si="14"/>
        <v>94.86407814500201</v>
      </c>
      <c r="AA36" s="291">
        <f t="shared" si="14"/>
        <v>294051.8483359127</v>
      </c>
      <c r="AB36" s="306">
        <f t="shared" si="14"/>
        <v>95.8223011565677</v>
      </c>
      <c r="AC36" s="293">
        <f t="shared" si="14"/>
        <v>291111.3298525536</v>
      </c>
      <c r="AD36" s="391">
        <f t="shared" si="14"/>
        <v>94.86407814500201</v>
      </c>
      <c r="AE36" s="293">
        <f t="shared" si="14"/>
        <v>294051.8483359127</v>
      </c>
      <c r="AF36" s="391">
        <f t="shared" si="14"/>
        <v>95.8223011565677</v>
      </c>
      <c r="AG36" s="283">
        <f t="shared" si="9"/>
        <v>873333.9895576609</v>
      </c>
      <c r="AH36" s="283">
        <f t="shared" si="10"/>
        <v>284.59223443500605</v>
      </c>
      <c r="AI36" s="283">
        <f t="shared" si="11"/>
        <v>882155.545007738</v>
      </c>
      <c r="AJ36" s="283">
        <f t="shared" si="12"/>
        <v>287.4669034697031</v>
      </c>
    </row>
    <row r="37" spans="1:36" s="265" customFormat="1" ht="15">
      <c r="A37" s="258"/>
      <c r="B37" s="266"/>
      <c r="C37" s="259"/>
      <c r="D37" s="270">
        <v>2009</v>
      </c>
      <c r="E37" s="263"/>
      <c r="F37" s="312"/>
      <c r="G37" s="263"/>
      <c r="H37" s="313"/>
      <c r="I37" s="262"/>
      <c r="J37" s="311"/>
      <c r="K37" s="262"/>
      <c r="L37" s="314"/>
      <c r="M37" s="263"/>
      <c r="N37" s="312"/>
      <c r="O37" s="263"/>
      <c r="P37" s="313"/>
      <c r="Q37" s="262"/>
      <c r="R37" s="314"/>
      <c r="S37" s="267"/>
      <c r="T37" s="311"/>
      <c r="U37" s="263"/>
      <c r="V37" s="312"/>
      <c r="W37" s="263"/>
      <c r="X37" s="313"/>
      <c r="Y37" s="262"/>
      <c r="Z37" s="314"/>
      <c r="AA37" s="262"/>
      <c r="AB37" s="314"/>
      <c r="AC37" s="264"/>
      <c r="AD37" s="392"/>
      <c r="AE37" s="264"/>
      <c r="AF37" s="392"/>
      <c r="AG37" s="283">
        <f t="shared" si="9"/>
        <v>0</v>
      </c>
      <c r="AH37" s="283">
        <f t="shared" si="10"/>
        <v>0</v>
      </c>
      <c r="AI37" s="283">
        <f t="shared" si="11"/>
        <v>0</v>
      </c>
      <c r="AJ37" s="283">
        <f t="shared" si="12"/>
        <v>0</v>
      </c>
    </row>
    <row r="38" spans="1:36" s="265" customFormat="1" ht="15">
      <c r="A38" s="258"/>
      <c r="B38" s="266"/>
      <c r="C38" s="259"/>
      <c r="D38" s="270">
        <v>2010</v>
      </c>
      <c r="E38" s="263"/>
      <c r="F38" s="312"/>
      <c r="G38" s="263"/>
      <c r="H38" s="313"/>
      <c r="I38" s="262"/>
      <c r="J38" s="311"/>
      <c r="K38" s="262"/>
      <c r="L38" s="314"/>
      <c r="M38" s="263"/>
      <c r="N38" s="312"/>
      <c r="O38" s="263"/>
      <c r="P38" s="313"/>
      <c r="Q38" s="262"/>
      <c r="R38" s="314"/>
      <c r="S38" s="267"/>
      <c r="T38" s="311"/>
      <c r="U38" s="263">
        <f>('[3]Initiative Level - LDC'!$K$160)*1000</f>
        <v>291111.3298525536</v>
      </c>
      <c r="V38" s="312">
        <f>('[3]Initiative Level - LDC'!$K$73)*1000</f>
        <v>94.86407814500201</v>
      </c>
      <c r="W38" s="263">
        <f>('[3]Initiative Level - LDC'!$K$334)*1000</f>
        <v>294051.8483359127</v>
      </c>
      <c r="X38" s="313">
        <f>('[3]Initiative Level - LDC'!$K$247)*1000</f>
        <v>95.8223011565677</v>
      </c>
      <c r="Y38" s="262">
        <f>('[3]Initiative Level - LDC'!$L$160)*1000</f>
        <v>291111.3298525536</v>
      </c>
      <c r="Z38" s="314">
        <f>('[3]Initiative Level - LDC'!$L$73)*1000</f>
        <v>94.86407814500201</v>
      </c>
      <c r="AA38" s="262">
        <f>('[3]Initiative Level - LDC'!$L$334)*1000</f>
        <v>294051.8483359127</v>
      </c>
      <c r="AB38" s="314">
        <f>('[3]Initiative Level - LDC'!$L$247)*1000</f>
        <v>95.8223011565677</v>
      </c>
      <c r="AC38" s="264">
        <f>('[3]Initiative Level - LDC'!$M$160)*1000</f>
        <v>291111.3298525536</v>
      </c>
      <c r="AD38" s="392">
        <f>('[3]Initiative Level - LDC'!$M$73)*1000</f>
        <v>94.86407814500201</v>
      </c>
      <c r="AE38" s="264">
        <f>('[3]Initiative Level - LDC'!$M$334)*1000</f>
        <v>294051.8483359127</v>
      </c>
      <c r="AF38" s="392">
        <f>('[3]Initiative Level - LDC'!$M$247)*1000</f>
        <v>95.8223011565677</v>
      </c>
      <c r="AG38" s="283">
        <f t="shared" si="9"/>
        <v>873333.9895576609</v>
      </c>
      <c r="AH38" s="283">
        <f t="shared" si="10"/>
        <v>284.59223443500605</v>
      </c>
      <c r="AI38" s="283">
        <f t="shared" si="11"/>
        <v>882155.545007738</v>
      </c>
      <c r="AJ38" s="283">
        <f t="shared" si="12"/>
        <v>287.4669034697031</v>
      </c>
    </row>
    <row r="39" spans="1:36" s="286" customFormat="1" ht="15">
      <c r="A39" s="217" t="s">
        <v>87</v>
      </c>
      <c r="B39" s="177"/>
      <c r="C39" s="207"/>
      <c r="D39" s="132">
        <v>2010</v>
      </c>
      <c r="E39" s="298"/>
      <c r="F39" s="304"/>
      <c r="G39" s="298"/>
      <c r="H39" s="305"/>
      <c r="I39" s="291"/>
      <c r="J39" s="307"/>
      <c r="K39" s="291"/>
      <c r="L39" s="306"/>
      <c r="M39" s="298"/>
      <c r="N39" s="304"/>
      <c r="O39" s="298"/>
      <c r="P39" s="305"/>
      <c r="Q39" s="291"/>
      <c r="R39" s="306"/>
      <c r="S39" s="275"/>
      <c r="T39" s="307"/>
      <c r="U39" s="298">
        <f>('[3]Initiative Level - LDC'!$K$161)*1000</f>
        <v>3094.464935512759</v>
      </c>
      <c r="V39" s="304">
        <f>('[3]Initiative Level - LDC'!$K$74)*1000</f>
        <v>0.26219395636095066</v>
      </c>
      <c r="W39" s="298">
        <f>('[3]Initiative Level - LDC'!$K$335)*1000</f>
        <v>4200.865806310617</v>
      </c>
      <c r="X39" s="305">
        <f>('[3]Initiative Level - LDC'!$K$248)*1000</f>
        <v>0.3428690198566278</v>
      </c>
      <c r="Y39" s="291">
        <f>('[3]Initiative Level - LDC'!$L$161)*1000</f>
        <v>3094.464935512759</v>
      </c>
      <c r="Z39" s="306">
        <f>('[3]Initiative Level - LDC'!$L$74)*1000</f>
        <v>0.26219395636095066</v>
      </c>
      <c r="AA39" s="291">
        <f>('[3]Initiative Level - LDC'!$L$335)*1000</f>
        <v>4200.865806310617</v>
      </c>
      <c r="AB39" s="306">
        <f>('[3]Initiative Level - LDC'!$L$248)*1000</f>
        <v>0.3428690198566278</v>
      </c>
      <c r="AC39" s="293">
        <f>('[3]Initiative Level - LDC'!$M$161)*1000</f>
        <v>3094.464935512759</v>
      </c>
      <c r="AD39" s="391">
        <f>('[3]Initiative Level - LDC'!$M$74)*1000</f>
        <v>0.26219395636095066</v>
      </c>
      <c r="AE39" s="293">
        <f>('[3]Initiative Level - LDC'!$M$335)*1000</f>
        <v>4200.865806310617</v>
      </c>
      <c r="AF39" s="391">
        <f>('[3]Initiative Level - LDC'!$M$248)*1000</f>
        <v>0.3428690198566278</v>
      </c>
      <c r="AG39" s="283">
        <f t="shared" si="9"/>
        <v>9283.394806538277</v>
      </c>
      <c r="AH39" s="283">
        <f t="shared" si="10"/>
        <v>0.786581869082852</v>
      </c>
      <c r="AI39" s="283">
        <f t="shared" si="11"/>
        <v>12602.597418931851</v>
      </c>
      <c r="AJ39" s="283">
        <f t="shared" si="12"/>
        <v>1.0286070595698835</v>
      </c>
    </row>
    <row r="40" spans="1:36" ht="15">
      <c r="A40" s="204"/>
      <c r="B40" s="87"/>
      <c r="C40" s="199"/>
      <c r="D40" s="129"/>
      <c r="K40" s="28"/>
      <c r="L40" s="36"/>
      <c r="R40" s="36"/>
      <c r="S40" s="130"/>
      <c r="T40" s="237"/>
      <c r="Y40" s="28"/>
      <c r="Z40" s="36"/>
      <c r="AA40" s="28"/>
      <c r="AB40" s="36"/>
      <c r="AG40" s="283">
        <f t="shared" si="9"/>
        <v>0</v>
      </c>
      <c r="AH40" s="283">
        <f t="shared" si="10"/>
        <v>0</v>
      </c>
      <c r="AI40" s="283">
        <f t="shared" si="11"/>
        <v>0</v>
      </c>
      <c r="AJ40" s="283">
        <f t="shared" si="12"/>
        <v>0</v>
      </c>
    </row>
    <row r="41" spans="1:36" s="139" customFormat="1" ht="15">
      <c r="A41" s="194" t="s">
        <v>68</v>
      </c>
      <c r="B41" s="208"/>
      <c r="C41" s="196"/>
      <c r="D41" s="142"/>
      <c r="E41" s="160"/>
      <c r="F41" s="166"/>
      <c r="G41" s="160"/>
      <c r="H41" s="213"/>
      <c r="I41" s="160"/>
      <c r="J41" s="166"/>
      <c r="K41" s="160"/>
      <c r="L41" s="213"/>
      <c r="M41" s="160"/>
      <c r="N41" s="166"/>
      <c r="O41" s="160"/>
      <c r="P41" s="213"/>
      <c r="Q41" s="160"/>
      <c r="R41" s="213"/>
      <c r="S41" s="141"/>
      <c r="T41" s="325"/>
      <c r="U41" s="160"/>
      <c r="V41" s="166"/>
      <c r="W41" s="160"/>
      <c r="X41" s="213"/>
      <c r="Y41" s="160"/>
      <c r="Z41" s="213"/>
      <c r="AA41" s="160"/>
      <c r="AB41" s="213"/>
      <c r="AC41" s="160"/>
      <c r="AD41" s="213"/>
      <c r="AE41" s="160"/>
      <c r="AF41" s="213"/>
      <c r="AG41" s="283">
        <f t="shared" si="9"/>
        <v>0</v>
      </c>
      <c r="AH41" s="283">
        <f t="shared" si="10"/>
        <v>0</v>
      </c>
      <c r="AI41" s="283">
        <f t="shared" si="11"/>
        <v>0</v>
      </c>
      <c r="AJ41" s="283">
        <f t="shared" si="12"/>
        <v>0</v>
      </c>
    </row>
    <row r="42" spans="1:36" s="286" customFormat="1" ht="15">
      <c r="A42" s="287" t="s">
        <v>45</v>
      </c>
      <c r="B42" s="288"/>
      <c r="C42" s="290"/>
      <c r="D42" s="273" t="s">
        <v>84</v>
      </c>
      <c r="E42" s="283">
        <f aca="true" t="shared" si="15" ref="E42:AB42">SUM(E43:E46)</f>
        <v>0</v>
      </c>
      <c r="F42" s="304">
        <f t="shared" si="15"/>
        <v>310.49424805963304</v>
      </c>
      <c r="G42" s="283">
        <f t="shared" si="15"/>
        <v>0</v>
      </c>
      <c r="H42" s="304">
        <f t="shared" si="15"/>
        <v>310.49424805963304</v>
      </c>
      <c r="I42" s="275">
        <f t="shared" si="15"/>
        <v>0</v>
      </c>
      <c r="J42" s="307">
        <f t="shared" si="15"/>
        <v>337.4192275530149</v>
      </c>
      <c r="K42" s="275">
        <f t="shared" si="15"/>
        <v>0</v>
      </c>
      <c r="L42" s="307">
        <f t="shared" si="15"/>
        <v>337.4192275530149</v>
      </c>
      <c r="M42" s="278">
        <f t="shared" si="15"/>
        <v>0</v>
      </c>
      <c r="N42" s="309">
        <f t="shared" si="15"/>
        <v>428.9613788007773</v>
      </c>
      <c r="O42" s="278">
        <f t="shared" si="15"/>
        <v>0</v>
      </c>
      <c r="P42" s="309">
        <f t="shared" si="15"/>
        <v>428.9613788007773</v>
      </c>
      <c r="Q42" s="275">
        <f t="shared" si="15"/>
        <v>7837.452335704877</v>
      </c>
      <c r="R42" s="307">
        <f t="shared" si="15"/>
        <v>178.37837945873764</v>
      </c>
      <c r="S42" s="275">
        <f t="shared" si="15"/>
        <v>7837.452335704877</v>
      </c>
      <c r="T42" s="307">
        <f t="shared" si="15"/>
        <v>178.37837945873764</v>
      </c>
      <c r="U42" s="278">
        <f t="shared" si="15"/>
        <v>0</v>
      </c>
      <c r="V42" s="309">
        <f t="shared" si="15"/>
        <v>0</v>
      </c>
      <c r="W42" s="278">
        <f t="shared" si="15"/>
        <v>0</v>
      </c>
      <c r="X42" s="309">
        <f t="shared" si="15"/>
        <v>0</v>
      </c>
      <c r="Y42" s="275">
        <f t="shared" si="15"/>
        <v>0</v>
      </c>
      <c r="Z42" s="307">
        <f t="shared" si="15"/>
        <v>0</v>
      </c>
      <c r="AA42" s="275">
        <f t="shared" si="15"/>
        <v>0</v>
      </c>
      <c r="AB42" s="307">
        <f t="shared" si="15"/>
        <v>0</v>
      </c>
      <c r="AC42" s="278"/>
      <c r="AD42" s="309"/>
      <c r="AE42" s="278"/>
      <c r="AF42" s="309"/>
      <c r="AG42" s="283">
        <f t="shared" si="9"/>
        <v>7837.452335704877</v>
      </c>
      <c r="AH42" s="283">
        <f t="shared" si="10"/>
        <v>1255.253233872163</v>
      </c>
      <c r="AI42" s="283">
        <f t="shared" si="11"/>
        <v>7837.452335704877</v>
      </c>
      <c r="AJ42" s="283">
        <f t="shared" si="12"/>
        <v>1255.253233872163</v>
      </c>
    </row>
    <row r="43" spans="1:36" s="265" customFormat="1" ht="15">
      <c r="A43" s="258"/>
      <c r="B43" s="266"/>
      <c r="C43" s="259"/>
      <c r="D43" s="270">
        <v>2006</v>
      </c>
      <c r="E43" s="269">
        <v>0</v>
      </c>
      <c r="F43" s="312">
        <f>('[3]Initiative Level - LDC'!$G$12)*1000</f>
        <v>310.49424805963304</v>
      </c>
      <c r="G43" s="269">
        <v>0</v>
      </c>
      <c r="H43" s="312">
        <f>('[3]Initiative Level - LDC'!$G$186)*1000</f>
        <v>310.49424805963304</v>
      </c>
      <c r="I43" s="267"/>
      <c r="J43" s="311"/>
      <c r="K43" s="267"/>
      <c r="L43" s="311"/>
      <c r="M43" s="268"/>
      <c r="N43" s="310"/>
      <c r="O43" s="268"/>
      <c r="P43" s="310"/>
      <c r="Q43" s="267"/>
      <c r="R43" s="311"/>
      <c r="S43" s="267"/>
      <c r="T43" s="311"/>
      <c r="U43" s="268"/>
      <c r="V43" s="310"/>
      <c r="W43" s="268"/>
      <c r="X43" s="310"/>
      <c r="Y43" s="267"/>
      <c r="Z43" s="311"/>
      <c r="AA43" s="267"/>
      <c r="AB43" s="311"/>
      <c r="AC43" s="268"/>
      <c r="AD43" s="310"/>
      <c r="AE43" s="268"/>
      <c r="AF43" s="310"/>
      <c r="AG43" s="283">
        <f t="shared" si="9"/>
        <v>0</v>
      </c>
      <c r="AH43" s="283">
        <f t="shared" si="10"/>
        <v>310.49424805963304</v>
      </c>
      <c r="AI43" s="283">
        <f t="shared" si="11"/>
        <v>0</v>
      </c>
      <c r="AJ43" s="283">
        <f t="shared" si="12"/>
        <v>310.49424805963304</v>
      </c>
    </row>
    <row r="44" spans="1:36" s="265" customFormat="1" ht="15">
      <c r="A44" s="258"/>
      <c r="B44" s="266"/>
      <c r="C44" s="259"/>
      <c r="D44" s="270">
        <v>2007</v>
      </c>
      <c r="E44" s="269"/>
      <c r="F44" s="312"/>
      <c r="G44" s="269"/>
      <c r="H44" s="312"/>
      <c r="I44" s="267">
        <v>0</v>
      </c>
      <c r="J44" s="311">
        <f>('[3]Initiative Level - LDC'!$H$26)*1000</f>
        <v>337.4192275530149</v>
      </c>
      <c r="K44" s="267">
        <v>0</v>
      </c>
      <c r="L44" s="311">
        <f>('[3]Initiative Level - LDC'!$H$200)*1000</f>
        <v>337.4192275530149</v>
      </c>
      <c r="M44" s="268"/>
      <c r="N44" s="310"/>
      <c r="O44" s="268"/>
      <c r="P44" s="310"/>
      <c r="Q44" s="267"/>
      <c r="R44" s="311"/>
      <c r="S44" s="267"/>
      <c r="T44" s="311"/>
      <c r="U44" s="268"/>
      <c r="V44" s="310"/>
      <c r="W44" s="268"/>
      <c r="X44" s="310"/>
      <c r="Y44" s="267"/>
      <c r="Z44" s="311"/>
      <c r="AA44" s="267"/>
      <c r="AB44" s="311"/>
      <c r="AC44" s="268"/>
      <c r="AD44" s="310"/>
      <c r="AE44" s="268"/>
      <c r="AF44" s="310"/>
      <c r="AG44" s="283">
        <f t="shared" si="9"/>
        <v>0</v>
      </c>
      <c r="AH44" s="283">
        <f t="shared" si="10"/>
        <v>337.4192275530149</v>
      </c>
      <c r="AI44" s="283">
        <f t="shared" si="11"/>
        <v>0</v>
      </c>
      <c r="AJ44" s="283">
        <f t="shared" si="12"/>
        <v>337.4192275530149</v>
      </c>
    </row>
    <row r="45" spans="1:36" s="265" customFormat="1" ht="15">
      <c r="A45" s="258"/>
      <c r="B45" s="266"/>
      <c r="C45" s="259"/>
      <c r="D45" s="270">
        <v>2008</v>
      </c>
      <c r="E45" s="269"/>
      <c r="F45" s="312"/>
      <c r="G45" s="269"/>
      <c r="H45" s="312"/>
      <c r="I45" s="267"/>
      <c r="J45" s="311"/>
      <c r="K45" s="267"/>
      <c r="L45" s="311"/>
      <c r="M45" s="268">
        <v>0</v>
      </c>
      <c r="N45" s="310">
        <f>('[3]Initiative Level - LDC'!$I$39)*1000</f>
        <v>428.9613788007773</v>
      </c>
      <c r="O45" s="268">
        <v>0</v>
      </c>
      <c r="P45" s="310">
        <f>('[3]Initiative Level - LDC'!$I$213)*1000</f>
        <v>428.9613788007773</v>
      </c>
      <c r="Q45" s="267"/>
      <c r="R45" s="311"/>
      <c r="S45" s="267"/>
      <c r="T45" s="311"/>
      <c r="U45" s="268"/>
      <c r="V45" s="310"/>
      <c r="W45" s="268"/>
      <c r="X45" s="310"/>
      <c r="Y45" s="267"/>
      <c r="Z45" s="311"/>
      <c r="AA45" s="267"/>
      <c r="AB45" s="311"/>
      <c r="AC45" s="268"/>
      <c r="AD45" s="310"/>
      <c r="AE45" s="268"/>
      <c r="AF45" s="310"/>
      <c r="AG45" s="283">
        <f t="shared" si="9"/>
        <v>0</v>
      </c>
      <c r="AH45" s="283">
        <f t="shared" si="10"/>
        <v>428.9613788007773</v>
      </c>
      <c r="AI45" s="283">
        <f t="shared" si="11"/>
        <v>0</v>
      </c>
      <c r="AJ45" s="283">
        <f t="shared" si="12"/>
        <v>428.9613788007773</v>
      </c>
    </row>
    <row r="46" spans="1:36" s="265" customFormat="1" ht="15">
      <c r="A46" s="258"/>
      <c r="B46" s="266"/>
      <c r="C46" s="259"/>
      <c r="D46" s="270">
        <v>2009</v>
      </c>
      <c r="E46" s="269"/>
      <c r="F46" s="312"/>
      <c r="G46" s="269"/>
      <c r="H46" s="312"/>
      <c r="I46" s="267"/>
      <c r="J46" s="311"/>
      <c r="K46" s="267"/>
      <c r="L46" s="311"/>
      <c r="M46" s="268"/>
      <c r="N46" s="310"/>
      <c r="O46" s="268"/>
      <c r="P46" s="310"/>
      <c r="Q46" s="267">
        <f>('[3]Initiative Level - LDC'!$J$142)*1000</f>
        <v>7837.452335704877</v>
      </c>
      <c r="R46" s="311">
        <f>('[3]Initiative Level - LDC'!$J$55)*1000</f>
        <v>178.37837945873764</v>
      </c>
      <c r="S46" s="267">
        <f>('[3]Initiative Level - LDC'!$J$316)*1000</f>
        <v>7837.452335704877</v>
      </c>
      <c r="T46" s="311">
        <f>('[3]Initiative Level - LDC'!$J$229)*1000</f>
        <v>178.37837945873764</v>
      </c>
      <c r="U46" s="268"/>
      <c r="V46" s="310"/>
      <c r="W46" s="268"/>
      <c r="X46" s="310"/>
      <c r="Y46" s="267"/>
      <c r="Z46" s="311"/>
      <c r="AA46" s="267"/>
      <c r="AB46" s="311"/>
      <c r="AC46" s="268"/>
      <c r="AD46" s="310"/>
      <c r="AE46" s="268"/>
      <c r="AF46" s="310"/>
      <c r="AG46" s="283">
        <f t="shared" si="9"/>
        <v>7837.452335704877</v>
      </c>
      <c r="AH46" s="283">
        <f t="shared" si="10"/>
        <v>178.37837945873764</v>
      </c>
      <c r="AI46" s="283">
        <f t="shared" si="11"/>
        <v>7837.452335704877</v>
      </c>
      <c r="AJ46" s="283">
        <f t="shared" si="12"/>
        <v>178.37837945873764</v>
      </c>
    </row>
    <row r="47" spans="1:36" s="286" customFormat="1" ht="15">
      <c r="A47" s="287" t="s">
        <v>80</v>
      </c>
      <c r="B47" s="288"/>
      <c r="C47" s="290"/>
      <c r="D47" s="273" t="s">
        <v>85</v>
      </c>
      <c r="E47" s="283"/>
      <c r="F47" s="304"/>
      <c r="G47" s="283"/>
      <c r="H47" s="304"/>
      <c r="I47" s="275"/>
      <c r="J47" s="307"/>
      <c r="K47" s="275"/>
      <c r="L47" s="307"/>
      <c r="M47" s="278"/>
      <c r="N47" s="309"/>
      <c r="O47" s="278"/>
      <c r="P47" s="309"/>
      <c r="Q47" s="275">
        <f>Q48</f>
        <v>74608.47483209967</v>
      </c>
      <c r="R47" s="307">
        <f>R48</f>
        <v>121.12426336998448</v>
      </c>
      <c r="S47" s="275">
        <f>S48</f>
        <v>74608.47483209967</v>
      </c>
      <c r="T47" s="307">
        <f>T48</f>
        <v>121.12426336998448</v>
      </c>
      <c r="U47" s="278">
        <f>U49</f>
        <v>143826.31306285234</v>
      </c>
      <c r="V47" s="309">
        <f>V49</f>
        <v>123.04335912637978</v>
      </c>
      <c r="W47" s="278">
        <f>W49</f>
        <v>143826.31306285234</v>
      </c>
      <c r="X47" s="309">
        <f>X49</f>
        <v>123.04335912637978</v>
      </c>
      <c r="Y47" s="275"/>
      <c r="Z47" s="307"/>
      <c r="AA47" s="275"/>
      <c r="AB47" s="307"/>
      <c r="AC47" s="278"/>
      <c r="AD47" s="309"/>
      <c r="AE47" s="278"/>
      <c r="AF47" s="309"/>
      <c r="AG47" s="283">
        <f t="shared" si="9"/>
        <v>218434.787894952</v>
      </c>
      <c r="AH47" s="283">
        <f t="shared" si="10"/>
        <v>244.16762249636426</v>
      </c>
      <c r="AI47" s="283">
        <f t="shared" si="11"/>
        <v>218434.787894952</v>
      </c>
      <c r="AJ47" s="283">
        <f t="shared" si="12"/>
        <v>244.16762249636426</v>
      </c>
    </row>
    <row r="48" spans="1:36" s="265" customFormat="1" ht="15">
      <c r="A48" s="258"/>
      <c r="B48" s="266"/>
      <c r="C48" s="259"/>
      <c r="D48" s="270">
        <v>2009</v>
      </c>
      <c r="E48" s="269"/>
      <c r="F48" s="312"/>
      <c r="G48" s="269"/>
      <c r="H48" s="312"/>
      <c r="I48" s="267"/>
      <c r="J48" s="311"/>
      <c r="K48" s="267"/>
      <c r="L48" s="311"/>
      <c r="M48" s="268"/>
      <c r="N48" s="310"/>
      <c r="O48" s="268"/>
      <c r="P48" s="310"/>
      <c r="Q48" s="267">
        <f>('[3]Initiative Level - LDC'!$J$143)*1000</f>
        <v>74608.47483209967</v>
      </c>
      <c r="R48" s="311">
        <f>('[3]Initiative Level - LDC'!$J$56)*1000</f>
        <v>121.12426336998448</v>
      </c>
      <c r="S48" s="267">
        <f>('[3]Initiative Level - LDC'!$J$317)*1000</f>
        <v>74608.47483209967</v>
      </c>
      <c r="T48" s="311">
        <f>('[3]Initiative Level - LDC'!$J$230)*1000</f>
        <v>121.12426336998448</v>
      </c>
      <c r="U48" s="268"/>
      <c r="V48" s="310"/>
      <c r="W48" s="268"/>
      <c r="X48" s="310"/>
      <c r="Y48" s="267"/>
      <c r="Z48" s="311"/>
      <c r="AA48" s="267"/>
      <c r="AB48" s="311"/>
      <c r="AC48" s="268"/>
      <c r="AD48" s="310"/>
      <c r="AE48" s="268"/>
      <c r="AF48" s="310"/>
      <c r="AG48" s="283">
        <f t="shared" si="9"/>
        <v>74608.47483209967</v>
      </c>
      <c r="AH48" s="283">
        <f t="shared" si="10"/>
        <v>121.12426336998448</v>
      </c>
      <c r="AI48" s="283">
        <f t="shared" si="11"/>
        <v>74608.47483209967</v>
      </c>
      <c r="AJ48" s="283">
        <f t="shared" si="12"/>
        <v>121.12426336998448</v>
      </c>
    </row>
    <row r="49" spans="1:36" s="265" customFormat="1" ht="15">
      <c r="A49" s="258"/>
      <c r="B49" s="266"/>
      <c r="C49" s="259"/>
      <c r="D49" s="270">
        <v>2010</v>
      </c>
      <c r="E49" s="269"/>
      <c r="F49" s="312"/>
      <c r="G49" s="269"/>
      <c r="H49" s="312"/>
      <c r="I49" s="267"/>
      <c r="J49" s="311"/>
      <c r="K49" s="267"/>
      <c r="L49" s="311"/>
      <c r="M49" s="268"/>
      <c r="N49" s="310"/>
      <c r="O49" s="268"/>
      <c r="P49" s="310"/>
      <c r="Q49" s="267"/>
      <c r="R49" s="311"/>
      <c r="S49" s="267"/>
      <c r="T49" s="311"/>
      <c r="U49" s="268">
        <f>('[3]Initiative Level - LDC'!$K$162)*1000</f>
        <v>143826.31306285234</v>
      </c>
      <c r="V49" s="310">
        <f>('[3]Initiative Level - LDC'!$K$75)*1000</f>
        <v>123.04335912637978</v>
      </c>
      <c r="W49" s="268">
        <f>('[3]Initiative Level - LDC'!$K$336)*1000</f>
        <v>143826.31306285234</v>
      </c>
      <c r="X49" s="310">
        <f>('[3]Initiative Level - LDC'!$K$249)*1000</f>
        <v>123.04335912637978</v>
      </c>
      <c r="Y49" s="267"/>
      <c r="Z49" s="311"/>
      <c r="AA49" s="267"/>
      <c r="AB49" s="311"/>
      <c r="AC49" s="268"/>
      <c r="AD49" s="310"/>
      <c r="AE49" s="268"/>
      <c r="AF49" s="310"/>
      <c r="AG49" s="283">
        <f t="shared" si="9"/>
        <v>143826.31306285234</v>
      </c>
      <c r="AH49" s="283">
        <f t="shared" si="10"/>
        <v>123.04335912637978</v>
      </c>
      <c r="AI49" s="283">
        <f t="shared" si="11"/>
        <v>143826.31306285234</v>
      </c>
      <c r="AJ49" s="283">
        <f t="shared" si="12"/>
        <v>123.04335912637978</v>
      </c>
    </row>
    <row r="50" spans="1:36" s="286" customFormat="1" ht="15">
      <c r="A50" s="287" t="s">
        <v>46</v>
      </c>
      <c r="B50" s="288"/>
      <c r="C50" s="290"/>
      <c r="D50" s="273" t="s">
        <v>86</v>
      </c>
      <c r="E50" s="283"/>
      <c r="F50" s="304"/>
      <c r="G50" s="283"/>
      <c r="H50" s="304"/>
      <c r="I50" s="275"/>
      <c r="J50" s="307"/>
      <c r="K50" s="275"/>
      <c r="L50" s="307"/>
      <c r="M50" s="278">
        <f aca="true" t="shared" si="16" ref="M50:X50">SUM(M51:M53)</f>
        <v>0</v>
      </c>
      <c r="N50" s="309">
        <f t="shared" si="16"/>
        <v>82.95237674454799</v>
      </c>
      <c r="O50" s="278">
        <f t="shared" si="16"/>
        <v>0</v>
      </c>
      <c r="P50" s="309">
        <f t="shared" si="16"/>
        <v>82.95237674454799</v>
      </c>
      <c r="Q50" s="275">
        <f t="shared" si="16"/>
        <v>1424.9913337645232</v>
      </c>
      <c r="R50" s="307">
        <f t="shared" si="16"/>
        <v>173.03466195712068</v>
      </c>
      <c r="S50" s="275">
        <f t="shared" si="16"/>
        <v>1424.9913337645232</v>
      </c>
      <c r="T50" s="307">
        <f t="shared" si="16"/>
        <v>173.03466195712068</v>
      </c>
      <c r="U50" s="278">
        <f t="shared" si="16"/>
        <v>5097.510592378591</v>
      </c>
      <c r="V50" s="309">
        <f t="shared" si="16"/>
        <v>260.25221421941</v>
      </c>
      <c r="W50" s="278">
        <f t="shared" si="16"/>
        <v>5097.510592378591</v>
      </c>
      <c r="X50" s="309">
        <f t="shared" si="16"/>
        <v>260.25221421941</v>
      </c>
      <c r="Y50" s="275"/>
      <c r="Z50" s="307"/>
      <c r="AA50" s="275"/>
      <c r="AB50" s="307"/>
      <c r="AC50" s="278"/>
      <c r="AD50" s="309"/>
      <c r="AE50" s="278"/>
      <c r="AF50" s="309"/>
      <c r="AG50" s="283">
        <f t="shared" si="9"/>
        <v>6522.501926143114</v>
      </c>
      <c r="AH50" s="283">
        <f t="shared" si="10"/>
        <v>516.2392529210787</v>
      </c>
      <c r="AI50" s="283">
        <f t="shared" si="11"/>
        <v>6522.501926143114</v>
      </c>
      <c r="AJ50" s="283">
        <f t="shared" si="12"/>
        <v>516.2392529210787</v>
      </c>
    </row>
    <row r="51" spans="1:36" s="265" customFormat="1" ht="15">
      <c r="A51" s="258"/>
      <c r="B51" s="266"/>
      <c r="C51" s="259"/>
      <c r="D51" s="270">
        <v>2008</v>
      </c>
      <c r="E51" s="269"/>
      <c r="F51" s="312"/>
      <c r="G51" s="269"/>
      <c r="H51" s="312"/>
      <c r="I51" s="267"/>
      <c r="J51" s="311"/>
      <c r="K51" s="267"/>
      <c r="L51" s="311"/>
      <c r="M51" s="268">
        <v>0</v>
      </c>
      <c r="N51" s="310">
        <f>('[3]Initiative Level - LDC'!$I$40)*1000</f>
        <v>82.95237674454799</v>
      </c>
      <c r="O51" s="268">
        <v>0</v>
      </c>
      <c r="P51" s="310">
        <f>('[3]Initiative Level - LDC'!$I$214)*1000</f>
        <v>82.95237674454799</v>
      </c>
      <c r="Q51" s="267"/>
      <c r="R51" s="311"/>
      <c r="S51" s="267"/>
      <c r="T51" s="311"/>
      <c r="U51" s="268"/>
      <c r="V51" s="310"/>
      <c r="W51" s="268"/>
      <c r="X51" s="310"/>
      <c r="Y51" s="267"/>
      <c r="Z51" s="311"/>
      <c r="AA51" s="267"/>
      <c r="AB51" s="311"/>
      <c r="AC51" s="268"/>
      <c r="AD51" s="310"/>
      <c r="AE51" s="268"/>
      <c r="AF51" s="310"/>
      <c r="AG51" s="283">
        <f t="shared" si="9"/>
        <v>0</v>
      </c>
      <c r="AH51" s="283">
        <f t="shared" si="10"/>
        <v>82.95237674454799</v>
      </c>
      <c r="AI51" s="283">
        <f t="shared" si="11"/>
        <v>0</v>
      </c>
      <c r="AJ51" s="283">
        <f t="shared" si="12"/>
        <v>82.95237674454799</v>
      </c>
    </row>
    <row r="52" spans="1:36" s="265" customFormat="1" ht="15">
      <c r="A52" s="258"/>
      <c r="B52" s="266"/>
      <c r="C52" s="259"/>
      <c r="D52" s="270">
        <v>2009</v>
      </c>
      <c r="E52" s="269"/>
      <c r="F52" s="312"/>
      <c r="G52" s="269"/>
      <c r="H52" s="312"/>
      <c r="I52" s="267"/>
      <c r="J52" s="311"/>
      <c r="K52" s="267"/>
      <c r="L52" s="311"/>
      <c r="M52" s="268"/>
      <c r="N52" s="310"/>
      <c r="O52" s="268"/>
      <c r="P52" s="310"/>
      <c r="Q52" s="267">
        <f>('[3]Initiative Level - LDC'!$J$144)*1000</f>
        <v>1424.9913337645232</v>
      </c>
      <c r="R52" s="311">
        <f>('[3]Initiative Level - LDC'!$J$57)*1000</f>
        <v>173.03466195712068</v>
      </c>
      <c r="S52" s="267">
        <f>('[3]Initiative Level - LDC'!$J$318)*1000</f>
        <v>1424.9913337645232</v>
      </c>
      <c r="T52" s="311">
        <f>('[3]Initiative Level - LDC'!$J$231)*1000</f>
        <v>173.03466195712068</v>
      </c>
      <c r="U52" s="268"/>
      <c r="V52" s="310"/>
      <c r="W52" s="268"/>
      <c r="X52" s="310"/>
      <c r="Y52" s="267"/>
      <c r="Z52" s="311"/>
      <c r="AA52" s="267"/>
      <c r="AB52" s="311"/>
      <c r="AC52" s="268"/>
      <c r="AD52" s="310"/>
      <c r="AE52" s="268"/>
      <c r="AF52" s="310"/>
      <c r="AG52" s="283">
        <f t="shared" si="9"/>
        <v>1424.9913337645232</v>
      </c>
      <c r="AH52" s="283">
        <f t="shared" si="10"/>
        <v>173.03466195712068</v>
      </c>
      <c r="AI52" s="283">
        <f t="shared" si="11"/>
        <v>1424.9913337645232</v>
      </c>
      <c r="AJ52" s="283">
        <f t="shared" si="12"/>
        <v>173.03466195712068</v>
      </c>
    </row>
    <row r="53" spans="1:36" s="265" customFormat="1" ht="15">
      <c r="A53" s="258"/>
      <c r="B53" s="266"/>
      <c r="C53" s="259"/>
      <c r="D53" s="270">
        <v>2010</v>
      </c>
      <c r="E53" s="269"/>
      <c r="F53" s="312"/>
      <c r="G53" s="269"/>
      <c r="H53" s="312"/>
      <c r="I53" s="267"/>
      <c r="J53" s="311"/>
      <c r="K53" s="267"/>
      <c r="L53" s="311"/>
      <c r="M53" s="268"/>
      <c r="N53" s="310"/>
      <c r="O53" s="268"/>
      <c r="P53" s="310"/>
      <c r="Q53" s="267"/>
      <c r="R53" s="311"/>
      <c r="S53" s="267"/>
      <c r="T53" s="311"/>
      <c r="U53" s="268">
        <f>('[3]Initiative Level - LDC'!$K$163)*1000</f>
        <v>5097.510592378591</v>
      </c>
      <c r="V53" s="310">
        <f>('[3]Initiative Level - LDC'!$K$76)*1000</f>
        <v>260.25221421941</v>
      </c>
      <c r="W53" s="268">
        <f>('[3]Initiative Level - LDC'!$K$337)*1000</f>
        <v>5097.510592378591</v>
      </c>
      <c r="X53" s="310">
        <f>('[3]Initiative Level - LDC'!$K$250)*1000</f>
        <v>260.25221421941</v>
      </c>
      <c r="Y53" s="267"/>
      <c r="Z53" s="311"/>
      <c r="AA53" s="267"/>
      <c r="AB53" s="311"/>
      <c r="AC53" s="268"/>
      <c r="AD53" s="310"/>
      <c r="AE53" s="268"/>
      <c r="AF53" s="310"/>
      <c r="AG53" s="283">
        <f t="shared" si="9"/>
        <v>5097.510592378591</v>
      </c>
      <c r="AH53" s="283">
        <f t="shared" si="10"/>
        <v>260.25221421941</v>
      </c>
      <c r="AI53" s="283">
        <f t="shared" si="11"/>
        <v>5097.510592378591</v>
      </c>
      <c r="AJ53" s="283">
        <f t="shared" si="12"/>
        <v>260.25221421941</v>
      </c>
    </row>
    <row r="54" spans="1:36" s="104" customFormat="1" ht="15">
      <c r="A54" s="287" t="s">
        <v>82</v>
      </c>
      <c r="B54" s="288"/>
      <c r="C54" s="290"/>
      <c r="D54" s="273" t="s">
        <v>83</v>
      </c>
      <c r="E54" s="283">
        <f>SUM(E55:E59)</f>
        <v>0</v>
      </c>
      <c r="F54" s="304">
        <f>SUM(F55:F59)</f>
        <v>15.197384129424812</v>
      </c>
      <c r="G54" s="283">
        <f>SUM(G55:G59)</f>
        <v>0</v>
      </c>
      <c r="H54" s="304">
        <f>SUM(H55:H59)</f>
        <v>15.197384129424812</v>
      </c>
      <c r="I54" s="283">
        <f aca="true" t="shared" si="17" ref="I54:X54">SUM(I55:I59)</f>
        <v>0</v>
      </c>
      <c r="J54" s="304">
        <f t="shared" si="17"/>
        <v>28.069537127460507</v>
      </c>
      <c r="K54" s="283">
        <f t="shared" si="17"/>
        <v>0</v>
      </c>
      <c r="L54" s="304">
        <f t="shared" si="17"/>
        <v>28.069537127460507</v>
      </c>
      <c r="M54" s="278">
        <f t="shared" si="17"/>
        <v>0</v>
      </c>
      <c r="N54" s="309">
        <f t="shared" si="17"/>
        <v>28.50634029068526</v>
      </c>
      <c r="O54" s="278">
        <f t="shared" si="17"/>
        <v>0</v>
      </c>
      <c r="P54" s="309">
        <f t="shared" si="17"/>
        <v>28.50634029068526</v>
      </c>
      <c r="Q54" s="275">
        <f t="shared" si="17"/>
        <v>0</v>
      </c>
      <c r="R54" s="307">
        <f t="shared" si="17"/>
        <v>29.731426328044087</v>
      </c>
      <c r="S54" s="275">
        <f t="shared" si="17"/>
        <v>0</v>
      </c>
      <c r="T54" s="307">
        <f t="shared" si="17"/>
        <v>29.731426328044087</v>
      </c>
      <c r="U54" s="283">
        <f t="shared" si="17"/>
        <v>0</v>
      </c>
      <c r="V54" s="304">
        <f t="shared" si="17"/>
        <v>30.20249176539121</v>
      </c>
      <c r="W54" s="283">
        <f t="shared" si="17"/>
        <v>0</v>
      </c>
      <c r="X54" s="304">
        <f t="shared" si="17"/>
        <v>30.20249176539121</v>
      </c>
      <c r="Y54" s="275"/>
      <c r="Z54" s="307"/>
      <c r="AA54" s="275"/>
      <c r="AB54" s="307"/>
      <c r="AC54" s="278"/>
      <c r="AD54" s="309"/>
      <c r="AE54" s="278"/>
      <c r="AF54" s="309"/>
      <c r="AG54" s="283">
        <f t="shared" si="9"/>
        <v>0</v>
      </c>
      <c r="AH54" s="283">
        <f t="shared" si="10"/>
        <v>131.70717964100587</v>
      </c>
      <c r="AI54" s="283">
        <f t="shared" si="11"/>
        <v>0</v>
      </c>
      <c r="AJ54" s="283">
        <f t="shared" si="12"/>
        <v>131.70717964100587</v>
      </c>
    </row>
    <row r="55" spans="1:38" s="265" customFormat="1" ht="15">
      <c r="A55" s="261"/>
      <c r="B55" s="261"/>
      <c r="C55" s="261"/>
      <c r="D55" s="321">
        <v>2006</v>
      </c>
      <c r="E55" s="322">
        <v>0</v>
      </c>
      <c r="F55" s="323">
        <f>('[3]Initiative Level - LDC'!$G$13)*1000</f>
        <v>15.197384129424812</v>
      </c>
      <c r="G55" s="322">
        <v>0</v>
      </c>
      <c r="H55" s="323">
        <f>('[3]Initiative Level - LDC'!$G$187)*1000</f>
        <v>15.197384129424812</v>
      </c>
      <c r="I55" s="318"/>
      <c r="J55" s="324"/>
      <c r="K55" s="318"/>
      <c r="L55" s="324"/>
      <c r="M55" s="322"/>
      <c r="N55" s="323"/>
      <c r="O55" s="322"/>
      <c r="P55" s="323"/>
      <c r="Q55" s="318"/>
      <c r="R55" s="324"/>
      <c r="S55" s="318"/>
      <c r="T55" s="324"/>
      <c r="U55" s="322"/>
      <c r="V55" s="323"/>
      <c r="W55" s="322"/>
      <c r="X55" s="323"/>
      <c r="Y55" s="322"/>
      <c r="Z55" s="323"/>
      <c r="AA55" s="322"/>
      <c r="AB55" s="323"/>
      <c r="AC55" s="395"/>
      <c r="AD55" s="393"/>
      <c r="AE55" s="395"/>
      <c r="AF55" s="393"/>
      <c r="AG55" s="283">
        <f t="shared" si="9"/>
        <v>0</v>
      </c>
      <c r="AH55" s="283">
        <f t="shared" si="10"/>
        <v>15.197384129424812</v>
      </c>
      <c r="AI55" s="283">
        <f t="shared" si="11"/>
        <v>0</v>
      </c>
      <c r="AJ55" s="283">
        <f t="shared" si="12"/>
        <v>15.197384129424812</v>
      </c>
      <c r="AK55" s="261"/>
      <c r="AL55" s="261"/>
    </row>
    <row r="56" spans="1:38" s="265" customFormat="1" ht="15">
      <c r="A56" s="261"/>
      <c r="B56" s="261"/>
      <c r="C56" s="261"/>
      <c r="D56" s="321">
        <v>2007</v>
      </c>
      <c r="E56" s="322"/>
      <c r="F56" s="323"/>
      <c r="G56" s="322"/>
      <c r="H56" s="323"/>
      <c r="I56" s="318">
        <v>0</v>
      </c>
      <c r="J56" s="324">
        <f>('[3]Initiative Level - LDC'!$H$27)*1000</f>
        <v>28.069537127460507</v>
      </c>
      <c r="K56" s="318">
        <v>0</v>
      </c>
      <c r="L56" s="324">
        <f>('[3]Initiative Level - LDC'!$H$201)*1000</f>
        <v>28.069537127460507</v>
      </c>
      <c r="M56" s="322"/>
      <c r="N56" s="323"/>
      <c r="O56" s="322"/>
      <c r="P56" s="323"/>
      <c r="Q56" s="318"/>
      <c r="R56" s="324"/>
      <c r="S56" s="318"/>
      <c r="T56" s="324"/>
      <c r="U56" s="322"/>
      <c r="V56" s="323"/>
      <c r="W56" s="322"/>
      <c r="X56" s="323"/>
      <c r="Y56" s="322"/>
      <c r="Z56" s="323"/>
      <c r="AA56" s="322"/>
      <c r="AB56" s="323"/>
      <c r="AC56" s="395"/>
      <c r="AD56" s="393"/>
      <c r="AE56" s="395"/>
      <c r="AF56" s="393"/>
      <c r="AG56" s="283">
        <f t="shared" si="9"/>
        <v>0</v>
      </c>
      <c r="AH56" s="283">
        <f t="shared" si="10"/>
        <v>28.069537127460507</v>
      </c>
      <c r="AI56" s="283">
        <f t="shared" si="11"/>
        <v>0</v>
      </c>
      <c r="AJ56" s="283">
        <f t="shared" si="12"/>
        <v>28.069537127460507</v>
      </c>
      <c r="AK56" s="261"/>
      <c r="AL56" s="261"/>
    </row>
    <row r="57" spans="1:38" s="265" customFormat="1" ht="15">
      <c r="A57" s="261"/>
      <c r="B57" s="261"/>
      <c r="C57" s="261"/>
      <c r="D57" s="321">
        <v>2008</v>
      </c>
      <c r="E57" s="322"/>
      <c r="F57" s="323"/>
      <c r="G57" s="322"/>
      <c r="H57" s="323"/>
      <c r="I57" s="318"/>
      <c r="J57" s="324"/>
      <c r="K57" s="318"/>
      <c r="L57" s="324"/>
      <c r="M57" s="322">
        <v>0</v>
      </c>
      <c r="N57" s="323">
        <f>('[3]Initiative Level - LDC'!$I$41)*1000</f>
        <v>28.50634029068526</v>
      </c>
      <c r="O57" s="322">
        <v>0</v>
      </c>
      <c r="P57" s="323">
        <f>('[3]Initiative Level - LDC'!$I$215)*1000</f>
        <v>28.50634029068526</v>
      </c>
      <c r="Q57" s="318"/>
      <c r="R57" s="324"/>
      <c r="S57" s="318"/>
      <c r="T57" s="324"/>
      <c r="U57" s="322"/>
      <c r="V57" s="323"/>
      <c r="W57" s="322"/>
      <c r="X57" s="323"/>
      <c r="Y57" s="322"/>
      <c r="Z57" s="323"/>
      <c r="AA57" s="322"/>
      <c r="AB57" s="323"/>
      <c r="AC57" s="395"/>
      <c r="AD57" s="393"/>
      <c r="AE57" s="395"/>
      <c r="AF57" s="393"/>
      <c r="AG57" s="283">
        <f t="shared" si="9"/>
        <v>0</v>
      </c>
      <c r="AH57" s="283">
        <f t="shared" si="10"/>
        <v>28.50634029068526</v>
      </c>
      <c r="AI57" s="283">
        <f t="shared" si="11"/>
        <v>0</v>
      </c>
      <c r="AJ57" s="283">
        <f t="shared" si="12"/>
        <v>28.50634029068526</v>
      </c>
      <c r="AK57" s="261"/>
      <c r="AL57" s="261"/>
    </row>
    <row r="58" spans="1:38" s="265" customFormat="1" ht="15">
      <c r="A58" s="261"/>
      <c r="B58" s="261"/>
      <c r="C58" s="261"/>
      <c r="D58" s="321">
        <v>2009</v>
      </c>
      <c r="E58" s="322"/>
      <c r="F58" s="323"/>
      <c r="G58" s="322"/>
      <c r="H58" s="323"/>
      <c r="I58" s="318"/>
      <c r="J58" s="324"/>
      <c r="K58" s="318"/>
      <c r="L58" s="324"/>
      <c r="M58" s="322"/>
      <c r="N58" s="323"/>
      <c r="O58" s="322"/>
      <c r="P58" s="323"/>
      <c r="Q58" s="318">
        <v>0</v>
      </c>
      <c r="R58" s="324">
        <f>('[3]Initiative Level - LDC'!$J$58)*1000</f>
        <v>29.731426328044087</v>
      </c>
      <c r="S58" s="318">
        <v>0</v>
      </c>
      <c r="T58" s="324">
        <f>('[3]Initiative Level - LDC'!$J$232)*1000</f>
        <v>29.731426328044087</v>
      </c>
      <c r="U58" s="322"/>
      <c r="V58" s="323"/>
      <c r="W58" s="322"/>
      <c r="X58" s="323"/>
      <c r="Y58" s="322"/>
      <c r="Z58" s="323"/>
      <c r="AA58" s="322"/>
      <c r="AB58" s="323"/>
      <c r="AC58" s="395"/>
      <c r="AD58" s="393"/>
      <c r="AE58" s="395"/>
      <c r="AF58" s="393"/>
      <c r="AG58" s="283">
        <f t="shared" si="9"/>
        <v>0</v>
      </c>
      <c r="AH58" s="283">
        <f t="shared" si="10"/>
        <v>29.731426328044087</v>
      </c>
      <c r="AI58" s="283">
        <f t="shared" si="11"/>
        <v>0</v>
      </c>
      <c r="AJ58" s="283">
        <f t="shared" si="12"/>
        <v>29.731426328044087</v>
      </c>
      <c r="AK58" s="261"/>
      <c r="AL58" s="261"/>
    </row>
    <row r="59" spans="1:38" s="265" customFormat="1" ht="15">
      <c r="A59" s="261"/>
      <c r="B59" s="261"/>
      <c r="C59" s="261"/>
      <c r="D59" s="321">
        <v>2010</v>
      </c>
      <c r="E59" s="322"/>
      <c r="F59" s="323"/>
      <c r="G59" s="322"/>
      <c r="H59" s="323"/>
      <c r="I59" s="318"/>
      <c r="J59" s="324"/>
      <c r="K59" s="318"/>
      <c r="L59" s="324"/>
      <c r="M59" s="322"/>
      <c r="N59" s="323"/>
      <c r="O59" s="322"/>
      <c r="P59" s="323"/>
      <c r="Q59" s="318"/>
      <c r="R59" s="324"/>
      <c r="S59" s="318"/>
      <c r="T59" s="324"/>
      <c r="U59" s="322">
        <v>0</v>
      </c>
      <c r="V59" s="323">
        <f>('[3]Initiative Level - LDC'!$K$77)*1000</f>
        <v>30.20249176539121</v>
      </c>
      <c r="W59" s="322">
        <v>0</v>
      </c>
      <c r="X59" s="323">
        <f>('[3]Initiative Level - LDC'!$K$251)*1000</f>
        <v>30.20249176539121</v>
      </c>
      <c r="Y59" s="322"/>
      <c r="Z59" s="323"/>
      <c r="AA59" s="322"/>
      <c r="AB59" s="323"/>
      <c r="AC59" s="395"/>
      <c r="AD59" s="393"/>
      <c r="AE59" s="395"/>
      <c r="AF59" s="393"/>
      <c r="AG59" s="283">
        <f t="shared" si="9"/>
        <v>0</v>
      </c>
      <c r="AH59" s="283">
        <f t="shared" si="10"/>
        <v>30.20249176539121</v>
      </c>
      <c r="AI59" s="283">
        <f t="shared" si="11"/>
        <v>0</v>
      </c>
      <c r="AJ59" s="283">
        <f t="shared" si="12"/>
        <v>30.20249176539121</v>
      </c>
      <c r="AK59" s="261"/>
      <c r="AL59" s="261"/>
    </row>
    <row r="60" spans="2:38" ht="15">
      <c r="B60" s="8"/>
      <c r="D60" s="125"/>
      <c r="E60" s="150"/>
      <c r="F60" s="155"/>
      <c r="G60" s="150"/>
      <c r="H60" s="155"/>
      <c r="I60" s="127"/>
      <c r="J60" s="149"/>
      <c r="K60" s="127"/>
      <c r="L60" s="149"/>
      <c r="M60" s="150"/>
      <c r="N60" s="155"/>
      <c r="O60" s="150"/>
      <c r="P60" s="155"/>
      <c r="Q60" s="127"/>
      <c r="R60" s="149"/>
      <c r="S60" s="127"/>
      <c r="T60" s="149"/>
      <c r="U60" s="150"/>
      <c r="V60" s="155"/>
      <c r="W60" s="150"/>
      <c r="X60" s="155"/>
      <c r="Y60" s="150"/>
      <c r="Z60" s="155"/>
      <c r="AA60" s="150"/>
      <c r="AB60" s="155"/>
      <c r="AC60" s="152"/>
      <c r="AD60" s="151"/>
      <c r="AE60" s="152"/>
      <c r="AF60" s="151"/>
      <c r="AG60" s="153"/>
      <c r="AH60" s="154"/>
      <c r="AI60" s="153"/>
      <c r="AJ60" s="154"/>
      <c r="AK60" s="8"/>
      <c r="AL60" s="8"/>
    </row>
    <row r="61" spans="2:38" ht="15">
      <c r="B61" s="8"/>
      <c r="D61" s="125"/>
      <c r="E61" s="150"/>
      <c r="F61" s="155"/>
      <c r="G61" s="150"/>
      <c r="H61" s="155"/>
      <c r="I61" s="127"/>
      <c r="J61" s="149"/>
      <c r="K61" s="150"/>
      <c r="L61" s="155"/>
      <c r="M61" s="150"/>
      <c r="N61" s="155"/>
      <c r="O61" s="150"/>
      <c r="P61" s="155"/>
      <c r="Q61" s="127"/>
      <c r="R61" s="149"/>
      <c r="S61" s="127"/>
      <c r="T61" s="149"/>
      <c r="U61" s="150"/>
      <c r="V61" s="155"/>
      <c r="W61" s="150"/>
      <c r="X61" s="155"/>
      <c r="Y61" s="150"/>
      <c r="Z61" s="155"/>
      <c r="AA61" s="150"/>
      <c r="AB61" s="155"/>
      <c r="AC61" s="152"/>
      <c r="AD61" s="151"/>
      <c r="AE61" s="152"/>
      <c r="AF61" s="151"/>
      <c r="AG61" s="153"/>
      <c r="AH61" s="154"/>
      <c r="AI61" s="153"/>
      <c r="AJ61" s="154"/>
      <c r="AK61" s="8"/>
      <c r="AL61" s="8"/>
    </row>
    <row r="62" spans="2:38" ht="15">
      <c r="B62" s="8"/>
      <c r="D62" s="125"/>
      <c r="E62" s="150"/>
      <c r="F62" s="155"/>
      <c r="G62" s="150"/>
      <c r="H62" s="155"/>
      <c r="I62" s="127"/>
      <c r="J62" s="149"/>
      <c r="K62" s="150"/>
      <c r="L62" s="155"/>
      <c r="M62" s="150"/>
      <c r="N62" s="155"/>
      <c r="O62" s="150"/>
      <c r="P62" s="155"/>
      <c r="Q62" s="127"/>
      <c r="R62" s="149"/>
      <c r="S62" s="150"/>
      <c r="T62" s="155"/>
      <c r="U62" s="150"/>
      <c r="V62" s="155"/>
      <c r="W62" s="150"/>
      <c r="X62" s="155"/>
      <c r="Y62" s="150"/>
      <c r="Z62" s="155"/>
      <c r="AA62" s="150"/>
      <c r="AB62" s="155"/>
      <c r="AC62" s="152"/>
      <c r="AD62" s="151"/>
      <c r="AE62" s="152"/>
      <c r="AF62" s="151"/>
      <c r="AG62" s="153"/>
      <c r="AH62" s="154"/>
      <c r="AI62" s="153"/>
      <c r="AJ62" s="154"/>
      <c r="AK62" s="8"/>
      <c r="AL62" s="8"/>
    </row>
    <row r="63" spans="2:38" ht="15">
      <c r="B63" s="8"/>
      <c r="D63" s="125"/>
      <c r="E63" s="150"/>
      <c r="F63" s="155"/>
      <c r="G63" s="150"/>
      <c r="H63" s="155"/>
      <c r="I63" s="127"/>
      <c r="J63" s="149"/>
      <c r="K63" s="150"/>
      <c r="L63" s="155"/>
      <c r="M63" s="150"/>
      <c r="N63" s="155"/>
      <c r="O63" s="150"/>
      <c r="P63" s="155"/>
      <c r="Q63" s="127"/>
      <c r="R63" s="149"/>
      <c r="S63" s="150"/>
      <c r="T63" s="155"/>
      <c r="U63" s="150"/>
      <c r="V63" s="155"/>
      <c r="W63" s="150"/>
      <c r="X63" s="155"/>
      <c r="Y63" s="150"/>
      <c r="Z63" s="155"/>
      <c r="AA63" s="150"/>
      <c r="AB63" s="155"/>
      <c r="AC63" s="152"/>
      <c r="AD63" s="151"/>
      <c r="AE63" s="152"/>
      <c r="AF63" s="151"/>
      <c r="AG63" s="153"/>
      <c r="AH63" s="154"/>
      <c r="AI63" s="153"/>
      <c r="AJ63" s="154"/>
      <c r="AK63" s="8"/>
      <c r="AL63" s="8"/>
    </row>
    <row r="64" spans="2:38" ht="15">
      <c r="B64" s="8"/>
      <c r="D64" s="125"/>
      <c r="E64" s="150"/>
      <c r="F64" s="155"/>
      <c r="G64" s="150"/>
      <c r="H64" s="155"/>
      <c r="I64" s="127"/>
      <c r="J64" s="149"/>
      <c r="K64" s="150"/>
      <c r="L64" s="155">
        <v>1000</v>
      </c>
      <c r="M64" s="150"/>
      <c r="N64" s="155"/>
      <c r="O64" s="150"/>
      <c r="P64" s="155"/>
      <c r="Q64" s="127"/>
      <c r="R64" s="149"/>
      <c r="S64" s="150"/>
      <c r="T64" s="155"/>
      <c r="U64" s="150"/>
      <c r="V64" s="155"/>
      <c r="W64" s="150"/>
      <c r="X64" s="155"/>
      <c r="Y64" s="150"/>
      <c r="Z64" s="155"/>
      <c r="AA64" s="150"/>
      <c r="AB64" s="155"/>
      <c r="AC64" s="152"/>
      <c r="AD64" s="151"/>
      <c r="AE64" s="152"/>
      <c r="AF64" s="151"/>
      <c r="AG64" s="153"/>
      <c r="AH64" s="154"/>
      <c r="AI64" s="153"/>
      <c r="AJ64" s="154"/>
      <c r="AK64" s="8"/>
      <c r="AL64" s="8"/>
    </row>
    <row r="65" spans="2:38" ht="15">
      <c r="B65" s="8"/>
      <c r="D65" s="125"/>
      <c r="E65" s="150"/>
      <c r="F65" s="155"/>
      <c r="G65" s="150"/>
      <c r="H65" s="155"/>
      <c r="I65" s="127"/>
      <c r="J65" s="149"/>
      <c r="K65" s="150"/>
      <c r="L65" s="155"/>
      <c r="M65" s="150"/>
      <c r="N65" s="155"/>
      <c r="O65" s="150"/>
      <c r="P65" s="155"/>
      <c r="Q65" s="127"/>
      <c r="R65" s="149"/>
      <c r="S65" s="150"/>
      <c r="T65" s="155"/>
      <c r="U65" s="150"/>
      <c r="V65" s="155"/>
      <c r="W65" s="150"/>
      <c r="X65" s="155"/>
      <c r="Y65" s="150"/>
      <c r="Z65" s="155"/>
      <c r="AA65" s="150"/>
      <c r="AB65" s="155"/>
      <c r="AC65" s="152"/>
      <c r="AD65" s="151"/>
      <c r="AE65" s="152"/>
      <c r="AF65" s="151"/>
      <c r="AG65" s="153"/>
      <c r="AH65" s="154"/>
      <c r="AI65" s="153"/>
      <c r="AJ65" s="154"/>
      <c r="AK65" s="8"/>
      <c r="AL65" s="8"/>
    </row>
    <row r="66" spans="2:38" ht="15">
      <c r="B66" s="8"/>
      <c r="D66" s="125"/>
      <c r="E66" s="150"/>
      <c r="F66" s="155"/>
      <c r="G66" s="150"/>
      <c r="H66" s="155"/>
      <c r="I66" s="127"/>
      <c r="J66" s="149"/>
      <c r="K66" s="150"/>
      <c r="L66" s="155"/>
      <c r="M66" s="150"/>
      <c r="N66" s="155"/>
      <c r="O66" s="150"/>
      <c r="P66" s="155"/>
      <c r="Q66" s="127"/>
      <c r="R66" s="149"/>
      <c r="S66" s="150"/>
      <c r="T66" s="155"/>
      <c r="U66" s="150"/>
      <c r="V66" s="155"/>
      <c r="W66" s="150"/>
      <c r="X66" s="155"/>
      <c r="Y66" s="150"/>
      <c r="Z66" s="155"/>
      <c r="AA66" s="150"/>
      <c r="AB66" s="155"/>
      <c r="AC66" s="152"/>
      <c r="AD66" s="151"/>
      <c r="AE66" s="152"/>
      <c r="AF66" s="151"/>
      <c r="AG66" s="153"/>
      <c r="AH66" s="154"/>
      <c r="AI66" s="153"/>
      <c r="AJ66" s="154"/>
      <c r="AK66" s="8"/>
      <c r="AL66" s="8"/>
    </row>
    <row r="67" spans="2:38" ht="15">
      <c r="B67" s="8"/>
      <c r="D67" s="125"/>
      <c r="E67" s="150"/>
      <c r="F67" s="155"/>
      <c r="G67" s="150"/>
      <c r="H67" s="155"/>
      <c r="I67" s="127"/>
      <c r="J67" s="149"/>
      <c r="K67" s="150"/>
      <c r="L67" s="155"/>
      <c r="M67" s="150"/>
      <c r="N67" s="155"/>
      <c r="O67" s="150"/>
      <c r="P67" s="155"/>
      <c r="Q67" s="127"/>
      <c r="R67" s="149"/>
      <c r="S67" s="150"/>
      <c r="T67" s="155"/>
      <c r="U67" s="150"/>
      <c r="V67" s="155"/>
      <c r="W67" s="150"/>
      <c r="X67" s="155"/>
      <c r="Y67" s="150"/>
      <c r="Z67" s="155"/>
      <c r="AA67" s="150"/>
      <c r="AB67" s="155"/>
      <c r="AC67" s="152"/>
      <c r="AD67" s="151"/>
      <c r="AE67" s="152"/>
      <c r="AF67" s="151"/>
      <c r="AG67" s="153"/>
      <c r="AH67" s="154"/>
      <c r="AI67" s="153"/>
      <c r="AJ67" s="154"/>
      <c r="AK67" s="8"/>
      <c r="AL67" s="8"/>
    </row>
    <row r="68" spans="2:38" ht="15">
      <c r="B68" s="8"/>
      <c r="D68" s="125"/>
      <c r="E68" s="150"/>
      <c r="F68" s="155"/>
      <c r="G68" s="150"/>
      <c r="H68" s="155"/>
      <c r="I68" s="127"/>
      <c r="J68" s="149"/>
      <c r="K68" s="150"/>
      <c r="L68" s="155"/>
      <c r="M68" s="150"/>
      <c r="N68" s="155"/>
      <c r="O68" s="150"/>
      <c r="P68" s="155"/>
      <c r="Q68" s="127"/>
      <c r="R68" s="149"/>
      <c r="S68" s="150"/>
      <c r="T68" s="155"/>
      <c r="U68" s="150"/>
      <c r="V68" s="155"/>
      <c r="W68" s="150"/>
      <c r="X68" s="155"/>
      <c r="Y68" s="150"/>
      <c r="Z68" s="155"/>
      <c r="AA68" s="150"/>
      <c r="AB68" s="155"/>
      <c r="AC68" s="152"/>
      <c r="AD68" s="151"/>
      <c r="AE68" s="152"/>
      <c r="AF68" s="151"/>
      <c r="AG68" s="153"/>
      <c r="AH68" s="154"/>
      <c r="AI68" s="153"/>
      <c r="AJ68" s="154"/>
      <c r="AK68" s="8"/>
      <c r="AL68" s="8"/>
    </row>
    <row r="69" spans="2:38" ht="15">
      <c r="B69" s="8"/>
      <c r="D69" s="125"/>
      <c r="E69" s="150"/>
      <c r="F69" s="155"/>
      <c r="G69" s="150"/>
      <c r="H69" s="155"/>
      <c r="I69" s="127"/>
      <c r="J69" s="149"/>
      <c r="K69" s="150"/>
      <c r="L69" s="155"/>
      <c r="M69" s="150"/>
      <c r="N69" s="155"/>
      <c r="O69" s="150"/>
      <c r="P69" s="155"/>
      <c r="Q69" s="127"/>
      <c r="R69" s="149"/>
      <c r="S69" s="150"/>
      <c r="T69" s="155"/>
      <c r="U69" s="150"/>
      <c r="V69" s="155"/>
      <c r="W69" s="150"/>
      <c r="X69" s="155"/>
      <c r="Y69" s="150"/>
      <c r="Z69" s="155"/>
      <c r="AA69" s="150"/>
      <c r="AB69" s="155"/>
      <c r="AC69" s="152"/>
      <c r="AD69" s="151"/>
      <c r="AE69" s="152"/>
      <c r="AF69" s="151"/>
      <c r="AG69" s="153"/>
      <c r="AH69" s="154"/>
      <c r="AI69" s="153"/>
      <c r="AJ69" s="154"/>
      <c r="AK69" s="8"/>
      <c r="AL69" s="8"/>
    </row>
    <row r="70" spans="2:38" ht="15">
      <c r="B70" s="8"/>
      <c r="D70" s="125"/>
      <c r="E70" s="150"/>
      <c r="F70" s="155"/>
      <c r="G70" s="150"/>
      <c r="H70" s="155"/>
      <c r="I70" s="127"/>
      <c r="J70" s="149"/>
      <c r="K70" s="150"/>
      <c r="L70" s="155"/>
      <c r="M70" s="150"/>
      <c r="N70" s="155"/>
      <c r="O70" s="150"/>
      <c r="P70" s="155"/>
      <c r="Q70" s="127"/>
      <c r="R70" s="149"/>
      <c r="S70" s="150"/>
      <c r="T70" s="155"/>
      <c r="U70" s="150"/>
      <c r="V70" s="155"/>
      <c r="W70" s="150"/>
      <c r="X70" s="155"/>
      <c r="Y70" s="150"/>
      <c r="Z70" s="155"/>
      <c r="AA70" s="150"/>
      <c r="AB70" s="155"/>
      <c r="AC70" s="152"/>
      <c r="AD70" s="151"/>
      <c r="AE70" s="152"/>
      <c r="AF70" s="151"/>
      <c r="AG70" s="153"/>
      <c r="AH70" s="154"/>
      <c r="AI70" s="153"/>
      <c r="AJ70" s="154"/>
      <c r="AK70" s="8"/>
      <c r="AL70" s="8"/>
    </row>
    <row r="71" spans="2:38" ht="15">
      <c r="B71" s="8"/>
      <c r="D71" s="125"/>
      <c r="E71" s="150"/>
      <c r="F71" s="155"/>
      <c r="G71" s="150"/>
      <c r="H71" s="155"/>
      <c r="I71" s="127"/>
      <c r="J71" s="149"/>
      <c r="K71" s="150"/>
      <c r="L71" s="155"/>
      <c r="M71" s="150"/>
      <c r="N71" s="155"/>
      <c r="O71" s="150"/>
      <c r="P71" s="155"/>
      <c r="Q71" s="127"/>
      <c r="R71" s="149"/>
      <c r="S71" s="150"/>
      <c r="T71" s="155"/>
      <c r="U71" s="150"/>
      <c r="V71" s="155"/>
      <c r="W71" s="150"/>
      <c r="X71" s="155"/>
      <c r="Y71" s="150"/>
      <c r="Z71" s="155"/>
      <c r="AA71" s="150"/>
      <c r="AB71" s="155"/>
      <c r="AC71" s="152"/>
      <c r="AD71" s="151"/>
      <c r="AE71" s="152"/>
      <c r="AF71" s="151"/>
      <c r="AG71" s="153"/>
      <c r="AH71" s="154"/>
      <c r="AI71" s="153"/>
      <c r="AJ71" s="154"/>
      <c r="AK71" s="8"/>
      <c r="AL71" s="8"/>
    </row>
    <row r="72" spans="2:38" ht="15">
      <c r="B72" s="8"/>
      <c r="D72" s="125"/>
      <c r="E72" s="150"/>
      <c r="F72" s="155"/>
      <c r="G72" s="150"/>
      <c r="H72" s="155"/>
      <c r="I72" s="127"/>
      <c r="J72" s="149"/>
      <c r="K72" s="150"/>
      <c r="L72" s="155"/>
      <c r="M72" s="150"/>
      <c r="N72" s="155"/>
      <c r="O72" s="150"/>
      <c r="P72" s="155"/>
      <c r="Q72" s="127"/>
      <c r="R72" s="149"/>
      <c r="S72" s="150"/>
      <c r="T72" s="155"/>
      <c r="U72" s="150"/>
      <c r="V72" s="155"/>
      <c r="W72" s="150"/>
      <c r="X72" s="155"/>
      <c r="Y72" s="150"/>
      <c r="Z72" s="155"/>
      <c r="AA72" s="150"/>
      <c r="AB72" s="155"/>
      <c r="AC72" s="152"/>
      <c r="AD72" s="151"/>
      <c r="AE72" s="152"/>
      <c r="AF72" s="151"/>
      <c r="AG72" s="153"/>
      <c r="AH72" s="154"/>
      <c r="AI72" s="153"/>
      <c r="AJ72" s="154"/>
      <c r="AK72" s="8"/>
      <c r="AL72" s="8"/>
    </row>
    <row r="73" spans="2:38" ht="15">
      <c r="B73" s="8"/>
      <c r="D73" s="125"/>
      <c r="E73" s="150"/>
      <c r="F73" s="155"/>
      <c r="G73" s="150"/>
      <c r="H73" s="155"/>
      <c r="I73" s="127"/>
      <c r="J73" s="149"/>
      <c r="K73" s="150"/>
      <c r="L73" s="155"/>
      <c r="M73" s="150"/>
      <c r="N73" s="155"/>
      <c r="O73" s="150"/>
      <c r="P73" s="155"/>
      <c r="Q73" s="127"/>
      <c r="R73" s="149"/>
      <c r="S73" s="150"/>
      <c r="T73" s="155"/>
      <c r="U73" s="150"/>
      <c r="V73" s="155"/>
      <c r="W73" s="150"/>
      <c r="X73" s="155"/>
      <c r="Y73" s="150"/>
      <c r="Z73" s="155"/>
      <c r="AA73" s="150"/>
      <c r="AB73" s="155"/>
      <c r="AC73" s="152"/>
      <c r="AD73" s="151"/>
      <c r="AE73" s="152"/>
      <c r="AF73" s="151"/>
      <c r="AG73" s="153"/>
      <c r="AH73" s="154"/>
      <c r="AI73" s="153"/>
      <c r="AJ73" s="154"/>
      <c r="AK73" s="8"/>
      <c r="AL73" s="8"/>
    </row>
    <row r="74" spans="2:38" ht="15">
      <c r="B74" s="8"/>
      <c r="D74" s="125"/>
      <c r="E74" s="150"/>
      <c r="F74" s="155"/>
      <c r="G74" s="150"/>
      <c r="H74" s="155"/>
      <c r="I74" s="127"/>
      <c r="J74" s="149"/>
      <c r="K74" s="150"/>
      <c r="L74" s="155"/>
      <c r="M74" s="150"/>
      <c r="N74" s="155"/>
      <c r="O74" s="150"/>
      <c r="P74" s="155"/>
      <c r="Q74" s="127"/>
      <c r="R74" s="149"/>
      <c r="S74" s="150"/>
      <c r="T74" s="155"/>
      <c r="U74" s="150"/>
      <c r="V74" s="155"/>
      <c r="W74" s="150"/>
      <c r="X74" s="155"/>
      <c r="Y74" s="150"/>
      <c r="Z74" s="155"/>
      <c r="AA74" s="150"/>
      <c r="AB74" s="155"/>
      <c r="AC74" s="152"/>
      <c r="AD74" s="151"/>
      <c r="AE74" s="152"/>
      <c r="AF74" s="151"/>
      <c r="AG74" s="153"/>
      <c r="AH74" s="154"/>
      <c r="AI74" s="153"/>
      <c r="AJ74" s="154"/>
      <c r="AK74" s="8"/>
      <c r="AL74" s="8"/>
    </row>
    <row r="75" spans="2:38" ht="15">
      <c r="B75" s="8"/>
      <c r="D75" s="125"/>
      <c r="E75" s="150"/>
      <c r="F75" s="155"/>
      <c r="G75" s="150"/>
      <c r="H75" s="155"/>
      <c r="I75" s="127"/>
      <c r="J75" s="149"/>
      <c r="K75" s="150"/>
      <c r="L75" s="155"/>
      <c r="M75" s="150"/>
      <c r="N75" s="155"/>
      <c r="O75" s="150"/>
      <c r="P75" s="155"/>
      <c r="Q75" s="127"/>
      <c r="R75" s="149"/>
      <c r="S75" s="150"/>
      <c r="T75" s="155"/>
      <c r="U75" s="150"/>
      <c r="V75" s="155"/>
      <c r="W75" s="150"/>
      <c r="X75" s="155"/>
      <c r="Y75" s="150"/>
      <c r="Z75" s="155"/>
      <c r="AA75" s="150"/>
      <c r="AB75" s="155"/>
      <c r="AC75" s="152"/>
      <c r="AD75" s="151"/>
      <c r="AE75" s="152"/>
      <c r="AF75" s="151"/>
      <c r="AG75" s="153"/>
      <c r="AH75" s="154"/>
      <c r="AI75" s="153"/>
      <c r="AJ75" s="154"/>
      <c r="AK75" s="8"/>
      <c r="AL75" s="8"/>
    </row>
    <row r="76" spans="2:38" ht="15">
      <c r="B76" s="8"/>
      <c r="D76" s="125"/>
      <c r="E76" s="150"/>
      <c r="F76" s="155"/>
      <c r="G76" s="150"/>
      <c r="H76" s="155"/>
      <c r="I76" s="127"/>
      <c r="J76" s="149"/>
      <c r="K76" s="150"/>
      <c r="L76" s="155"/>
      <c r="M76" s="150"/>
      <c r="N76" s="155"/>
      <c r="O76" s="150"/>
      <c r="P76" s="155"/>
      <c r="Q76" s="127"/>
      <c r="R76" s="149"/>
      <c r="S76" s="150"/>
      <c r="T76" s="155"/>
      <c r="U76" s="150"/>
      <c r="V76" s="155"/>
      <c r="W76" s="150"/>
      <c r="X76" s="155"/>
      <c r="Y76" s="150"/>
      <c r="Z76" s="155"/>
      <c r="AA76" s="150"/>
      <c r="AB76" s="155"/>
      <c r="AC76" s="152"/>
      <c r="AD76" s="151"/>
      <c r="AE76" s="152"/>
      <c r="AF76" s="151"/>
      <c r="AG76" s="153"/>
      <c r="AH76" s="154"/>
      <c r="AI76" s="153"/>
      <c r="AJ76" s="154"/>
      <c r="AK76" s="8"/>
      <c r="AL76" s="8"/>
    </row>
    <row r="77" spans="2:38" ht="15">
      <c r="B77" s="8"/>
      <c r="D77" s="125"/>
      <c r="E77" s="150"/>
      <c r="F77" s="155"/>
      <c r="G77" s="150"/>
      <c r="H77" s="155"/>
      <c r="I77" s="127"/>
      <c r="J77" s="149"/>
      <c r="K77" s="150"/>
      <c r="L77" s="155"/>
      <c r="M77" s="150"/>
      <c r="N77" s="155"/>
      <c r="O77" s="150"/>
      <c r="P77" s="155"/>
      <c r="Q77" s="127"/>
      <c r="R77" s="149"/>
      <c r="S77" s="150"/>
      <c r="T77" s="155"/>
      <c r="U77" s="150"/>
      <c r="V77" s="155"/>
      <c r="W77" s="150"/>
      <c r="X77" s="155"/>
      <c r="Y77" s="150"/>
      <c r="Z77" s="155"/>
      <c r="AA77" s="150"/>
      <c r="AB77" s="155"/>
      <c r="AC77" s="152"/>
      <c r="AD77" s="151"/>
      <c r="AE77" s="152"/>
      <c r="AF77" s="151"/>
      <c r="AG77" s="153"/>
      <c r="AH77" s="154"/>
      <c r="AI77" s="153"/>
      <c r="AJ77" s="154"/>
      <c r="AK77" s="8"/>
      <c r="AL77" s="8"/>
    </row>
    <row r="78" spans="2:38" ht="15">
      <c r="B78" s="8"/>
      <c r="D78" s="125"/>
      <c r="E78" s="150"/>
      <c r="F78" s="155"/>
      <c r="G78" s="150"/>
      <c r="H78" s="155"/>
      <c r="I78" s="127"/>
      <c r="J78" s="149"/>
      <c r="K78" s="150"/>
      <c r="L78" s="155"/>
      <c r="M78" s="150"/>
      <c r="N78" s="155"/>
      <c r="O78" s="150"/>
      <c r="P78" s="155"/>
      <c r="Q78" s="127"/>
      <c r="R78" s="149"/>
      <c r="S78" s="150"/>
      <c r="T78" s="155"/>
      <c r="U78" s="150"/>
      <c r="V78" s="155"/>
      <c r="W78" s="150"/>
      <c r="X78" s="155"/>
      <c r="Y78" s="150"/>
      <c r="Z78" s="155"/>
      <c r="AA78" s="150"/>
      <c r="AB78" s="155"/>
      <c r="AC78" s="152"/>
      <c r="AD78" s="151"/>
      <c r="AE78" s="152"/>
      <c r="AF78" s="151"/>
      <c r="AG78" s="153"/>
      <c r="AH78" s="154"/>
      <c r="AI78" s="153"/>
      <c r="AJ78" s="154"/>
      <c r="AK78" s="8"/>
      <c r="AL78" s="8"/>
    </row>
    <row r="79" spans="2:38" ht="15">
      <c r="B79" s="8"/>
      <c r="D79" s="125"/>
      <c r="E79" s="150"/>
      <c r="F79" s="155"/>
      <c r="G79" s="150"/>
      <c r="H79" s="155"/>
      <c r="I79" s="127"/>
      <c r="J79" s="149"/>
      <c r="K79" s="150"/>
      <c r="L79" s="155"/>
      <c r="M79" s="150"/>
      <c r="N79" s="155"/>
      <c r="O79" s="150"/>
      <c r="P79" s="155"/>
      <c r="Q79" s="127"/>
      <c r="R79" s="149"/>
      <c r="S79" s="150"/>
      <c r="T79" s="155"/>
      <c r="U79" s="150"/>
      <c r="V79" s="155"/>
      <c r="W79" s="150"/>
      <c r="X79" s="155"/>
      <c r="Y79" s="150"/>
      <c r="Z79" s="155"/>
      <c r="AA79" s="150"/>
      <c r="AB79" s="155"/>
      <c r="AC79" s="152"/>
      <c r="AD79" s="151"/>
      <c r="AE79" s="152"/>
      <c r="AF79" s="151"/>
      <c r="AG79" s="153"/>
      <c r="AH79" s="154"/>
      <c r="AI79" s="153"/>
      <c r="AJ79" s="154"/>
      <c r="AK79" s="8"/>
      <c r="AL79" s="8"/>
    </row>
    <row r="80" spans="2:38" ht="15">
      <c r="B80" s="8"/>
      <c r="D80" s="125"/>
      <c r="E80" s="150"/>
      <c r="F80" s="155"/>
      <c r="G80" s="150"/>
      <c r="H80" s="155"/>
      <c r="I80" s="127"/>
      <c r="J80" s="149"/>
      <c r="K80" s="150"/>
      <c r="L80" s="155"/>
      <c r="M80" s="150"/>
      <c r="N80" s="155"/>
      <c r="O80" s="150"/>
      <c r="P80" s="155"/>
      <c r="Q80" s="127"/>
      <c r="R80" s="149"/>
      <c r="S80" s="150"/>
      <c r="T80" s="155"/>
      <c r="U80" s="150"/>
      <c r="V80" s="155"/>
      <c r="W80" s="150"/>
      <c r="X80" s="155"/>
      <c r="Y80" s="150"/>
      <c r="Z80" s="155"/>
      <c r="AA80" s="150"/>
      <c r="AB80" s="155"/>
      <c r="AC80" s="152"/>
      <c r="AD80" s="151"/>
      <c r="AE80" s="152"/>
      <c r="AF80" s="151"/>
      <c r="AG80" s="153"/>
      <c r="AH80" s="154"/>
      <c r="AI80" s="153"/>
      <c r="AJ80" s="154"/>
      <c r="AK80" s="8"/>
      <c r="AL80" s="8"/>
    </row>
    <row r="81" spans="2:38" ht="15">
      <c r="B81" s="8"/>
      <c r="D81" s="125"/>
      <c r="E81" s="150"/>
      <c r="F81" s="155"/>
      <c r="G81" s="150"/>
      <c r="H81" s="155"/>
      <c r="I81" s="127"/>
      <c r="J81" s="149"/>
      <c r="K81" s="150"/>
      <c r="L81" s="155"/>
      <c r="M81" s="150"/>
      <c r="N81" s="155"/>
      <c r="O81" s="150"/>
      <c r="P81" s="155"/>
      <c r="Q81" s="127"/>
      <c r="R81" s="149"/>
      <c r="S81" s="150"/>
      <c r="T81" s="155"/>
      <c r="U81" s="150"/>
      <c r="V81" s="155"/>
      <c r="W81" s="150"/>
      <c r="X81" s="155"/>
      <c r="Y81" s="150"/>
      <c r="Z81" s="155"/>
      <c r="AA81" s="150"/>
      <c r="AB81" s="155"/>
      <c r="AC81" s="152"/>
      <c r="AD81" s="151"/>
      <c r="AE81" s="152"/>
      <c r="AF81" s="151"/>
      <c r="AG81" s="153"/>
      <c r="AH81" s="154"/>
      <c r="AI81" s="153"/>
      <c r="AJ81" s="154"/>
      <c r="AK81" s="8"/>
      <c r="AL81" s="8"/>
    </row>
    <row r="82" spans="2:38" ht="15">
      <c r="B82" s="8"/>
      <c r="D82" s="125"/>
      <c r="E82" s="150"/>
      <c r="F82" s="155"/>
      <c r="G82" s="150"/>
      <c r="H82" s="155"/>
      <c r="I82" s="127"/>
      <c r="J82" s="149"/>
      <c r="K82" s="150"/>
      <c r="L82" s="155"/>
      <c r="M82" s="150"/>
      <c r="N82" s="155"/>
      <c r="O82" s="150"/>
      <c r="P82" s="155"/>
      <c r="Q82" s="127"/>
      <c r="R82" s="149"/>
      <c r="S82" s="150"/>
      <c r="T82" s="155"/>
      <c r="U82" s="150"/>
      <c r="V82" s="155"/>
      <c r="W82" s="150"/>
      <c r="X82" s="155"/>
      <c r="Y82" s="150"/>
      <c r="Z82" s="155"/>
      <c r="AA82" s="150"/>
      <c r="AB82" s="155"/>
      <c r="AC82" s="152"/>
      <c r="AD82" s="151"/>
      <c r="AE82" s="152"/>
      <c r="AF82" s="151"/>
      <c r="AG82" s="153"/>
      <c r="AH82" s="154"/>
      <c r="AI82" s="153"/>
      <c r="AJ82" s="154"/>
      <c r="AK82" s="8"/>
      <c r="AL82" s="8"/>
    </row>
    <row r="83" spans="2:38" ht="15">
      <c r="B83" s="8"/>
      <c r="D83" s="125"/>
      <c r="E83" s="150"/>
      <c r="F83" s="155"/>
      <c r="G83" s="150"/>
      <c r="H83" s="155"/>
      <c r="I83" s="127"/>
      <c r="J83" s="149"/>
      <c r="K83" s="150"/>
      <c r="L83" s="155"/>
      <c r="M83" s="150"/>
      <c r="N83" s="155"/>
      <c r="O83" s="150"/>
      <c r="P83" s="155"/>
      <c r="Q83" s="127"/>
      <c r="R83" s="149"/>
      <c r="S83" s="150"/>
      <c r="T83" s="155"/>
      <c r="U83" s="150"/>
      <c r="V83" s="155"/>
      <c r="W83" s="150"/>
      <c r="X83" s="155"/>
      <c r="Y83" s="150"/>
      <c r="Z83" s="155"/>
      <c r="AA83" s="150"/>
      <c r="AB83" s="155"/>
      <c r="AC83" s="152"/>
      <c r="AD83" s="151"/>
      <c r="AE83" s="152"/>
      <c r="AF83" s="151"/>
      <c r="AG83" s="153"/>
      <c r="AH83" s="154"/>
      <c r="AI83" s="153"/>
      <c r="AJ83" s="154"/>
      <c r="AK83" s="8"/>
      <c r="AL83" s="8"/>
    </row>
    <row r="84" spans="2:38" ht="15">
      <c r="B84" s="8"/>
      <c r="D84" s="125"/>
      <c r="E84" s="150"/>
      <c r="F84" s="155"/>
      <c r="G84" s="150"/>
      <c r="H84" s="155"/>
      <c r="I84" s="127"/>
      <c r="J84" s="149"/>
      <c r="K84" s="150"/>
      <c r="L84" s="155"/>
      <c r="M84" s="150"/>
      <c r="N84" s="155"/>
      <c r="O84" s="150"/>
      <c r="P84" s="155"/>
      <c r="Q84" s="127"/>
      <c r="R84" s="149"/>
      <c r="S84" s="150"/>
      <c r="T84" s="155"/>
      <c r="U84" s="150"/>
      <c r="V84" s="155"/>
      <c r="W84" s="150"/>
      <c r="X84" s="155"/>
      <c r="Y84" s="150"/>
      <c r="Z84" s="155"/>
      <c r="AA84" s="150"/>
      <c r="AB84" s="155"/>
      <c r="AC84" s="152"/>
      <c r="AD84" s="151"/>
      <c r="AE84" s="152"/>
      <c r="AF84" s="151"/>
      <c r="AG84" s="153"/>
      <c r="AH84" s="154"/>
      <c r="AI84" s="153"/>
      <c r="AJ84" s="154"/>
      <c r="AK84" s="8"/>
      <c r="AL84" s="8"/>
    </row>
    <row r="85" spans="2:38" ht="15">
      <c r="B85" s="8"/>
      <c r="D85" s="125"/>
      <c r="E85" s="150"/>
      <c r="F85" s="155"/>
      <c r="G85" s="150"/>
      <c r="H85" s="155"/>
      <c r="I85" s="127"/>
      <c r="J85" s="149"/>
      <c r="K85" s="150"/>
      <c r="L85" s="155"/>
      <c r="M85" s="150"/>
      <c r="N85" s="155"/>
      <c r="O85" s="150"/>
      <c r="P85" s="155"/>
      <c r="Q85" s="127"/>
      <c r="R85" s="149"/>
      <c r="S85" s="150"/>
      <c r="T85" s="155"/>
      <c r="U85" s="150"/>
      <c r="V85" s="155"/>
      <c r="W85" s="150"/>
      <c r="X85" s="155"/>
      <c r="Y85" s="150"/>
      <c r="Z85" s="155"/>
      <c r="AA85" s="150"/>
      <c r="AB85" s="155"/>
      <c r="AC85" s="152"/>
      <c r="AD85" s="151"/>
      <c r="AE85" s="152"/>
      <c r="AF85" s="151"/>
      <c r="AG85" s="153"/>
      <c r="AH85" s="154"/>
      <c r="AI85" s="153"/>
      <c r="AJ85" s="154"/>
      <c r="AK85" s="8"/>
      <c r="AL85" s="8"/>
    </row>
    <row r="86" spans="2:38" ht="15">
      <c r="B86" s="8"/>
      <c r="D86" s="125"/>
      <c r="E86" s="150"/>
      <c r="F86" s="155"/>
      <c r="G86" s="150"/>
      <c r="H86" s="155"/>
      <c r="I86" s="127"/>
      <c r="J86" s="149"/>
      <c r="K86" s="150"/>
      <c r="L86" s="155"/>
      <c r="M86" s="150"/>
      <c r="N86" s="155"/>
      <c r="O86" s="150"/>
      <c r="P86" s="155"/>
      <c r="Q86" s="127"/>
      <c r="R86" s="149"/>
      <c r="S86" s="150"/>
      <c r="T86" s="155"/>
      <c r="U86" s="150"/>
      <c r="V86" s="155"/>
      <c r="W86" s="150"/>
      <c r="X86" s="155"/>
      <c r="Y86" s="150"/>
      <c r="Z86" s="155"/>
      <c r="AA86" s="150"/>
      <c r="AB86" s="155"/>
      <c r="AC86" s="152"/>
      <c r="AD86" s="151"/>
      <c r="AE86" s="152"/>
      <c r="AF86" s="151"/>
      <c r="AG86" s="153"/>
      <c r="AH86" s="154"/>
      <c r="AI86" s="153"/>
      <c r="AJ86" s="154"/>
      <c r="AK86" s="8"/>
      <c r="AL86" s="8"/>
    </row>
    <row r="87" spans="2:38" ht="15">
      <c r="B87" s="8"/>
      <c r="D87" s="125"/>
      <c r="E87" s="150"/>
      <c r="F87" s="155"/>
      <c r="G87" s="150"/>
      <c r="H87" s="155"/>
      <c r="I87" s="127"/>
      <c r="J87" s="149"/>
      <c r="K87" s="150"/>
      <c r="L87" s="155"/>
      <c r="M87" s="150"/>
      <c r="N87" s="155"/>
      <c r="O87" s="150"/>
      <c r="P87" s="155"/>
      <c r="Q87" s="127"/>
      <c r="R87" s="149"/>
      <c r="S87" s="150"/>
      <c r="T87" s="155"/>
      <c r="U87" s="150"/>
      <c r="V87" s="155"/>
      <c r="W87" s="150"/>
      <c r="X87" s="155"/>
      <c r="Y87" s="150"/>
      <c r="Z87" s="155"/>
      <c r="AA87" s="150"/>
      <c r="AB87" s="155"/>
      <c r="AC87" s="152"/>
      <c r="AD87" s="151"/>
      <c r="AE87" s="152"/>
      <c r="AF87" s="151"/>
      <c r="AG87" s="153"/>
      <c r="AH87" s="154"/>
      <c r="AI87" s="153"/>
      <c r="AJ87" s="154"/>
      <c r="AK87" s="8"/>
      <c r="AL87" s="8"/>
    </row>
    <row r="88" spans="2:38" ht="15">
      <c r="B88" s="8"/>
      <c r="D88" s="125"/>
      <c r="E88" s="150"/>
      <c r="F88" s="155"/>
      <c r="G88" s="150"/>
      <c r="H88" s="155"/>
      <c r="I88" s="127"/>
      <c r="J88" s="149"/>
      <c r="K88" s="150"/>
      <c r="L88" s="155"/>
      <c r="M88" s="150"/>
      <c r="N88" s="155"/>
      <c r="O88" s="150"/>
      <c r="P88" s="155"/>
      <c r="Q88" s="127"/>
      <c r="R88" s="149"/>
      <c r="S88" s="150"/>
      <c r="T88" s="155"/>
      <c r="U88" s="150"/>
      <c r="V88" s="155"/>
      <c r="W88" s="150"/>
      <c r="X88" s="155"/>
      <c r="Y88" s="150"/>
      <c r="Z88" s="155"/>
      <c r="AA88" s="150"/>
      <c r="AB88" s="155"/>
      <c r="AC88" s="152"/>
      <c r="AD88" s="151"/>
      <c r="AE88" s="152"/>
      <c r="AF88" s="151"/>
      <c r="AG88" s="153"/>
      <c r="AH88" s="154"/>
      <c r="AI88" s="153"/>
      <c r="AJ88" s="154"/>
      <c r="AK88" s="8"/>
      <c r="AL88" s="8"/>
    </row>
    <row r="89" spans="2:38" ht="15">
      <c r="B89" s="8"/>
      <c r="D89" s="125"/>
      <c r="E89" s="150"/>
      <c r="F89" s="155"/>
      <c r="G89" s="150"/>
      <c r="H89" s="155"/>
      <c r="I89" s="127"/>
      <c r="J89" s="149"/>
      <c r="K89" s="150"/>
      <c r="L89" s="155"/>
      <c r="M89" s="150"/>
      <c r="N89" s="155"/>
      <c r="O89" s="150"/>
      <c r="P89" s="155"/>
      <c r="Q89" s="127"/>
      <c r="R89" s="149"/>
      <c r="S89" s="150"/>
      <c r="T89" s="155"/>
      <c r="U89" s="150"/>
      <c r="V89" s="155"/>
      <c r="W89" s="150"/>
      <c r="X89" s="155"/>
      <c r="Y89" s="150"/>
      <c r="Z89" s="155"/>
      <c r="AA89" s="150"/>
      <c r="AB89" s="155"/>
      <c r="AC89" s="152"/>
      <c r="AD89" s="151"/>
      <c r="AE89" s="152"/>
      <c r="AF89" s="151"/>
      <c r="AG89" s="153"/>
      <c r="AH89" s="154"/>
      <c r="AI89" s="153"/>
      <c r="AJ89" s="154"/>
      <c r="AK89" s="8"/>
      <c r="AL89" s="8"/>
    </row>
    <row r="90" spans="2:38" ht="15">
      <c r="B90" s="8"/>
      <c r="D90" s="125"/>
      <c r="E90" s="150"/>
      <c r="F90" s="155"/>
      <c r="G90" s="150"/>
      <c r="H90" s="155"/>
      <c r="I90" s="127"/>
      <c r="J90" s="149"/>
      <c r="K90" s="150"/>
      <c r="L90" s="155"/>
      <c r="M90" s="150"/>
      <c r="N90" s="155"/>
      <c r="O90" s="150"/>
      <c r="P90" s="155"/>
      <c r="Q90" s="127"/>
      <c r="R90" s="149"/>
      <c r="S90" s="150"/>
      <c r="T90" s="155"/>
      <c r="U90" s="150"/>
      <c r="V90" s="155"/>
      <c r="W90" s="150"/>
      <c r="X90" s="155"/>
      <c r="Y90" s="150"/>
      <c r="Z90" s="155"/>
      <c r="AA90" s="150"/>
      <c r="AB90" s="155"/>
      <c r="AC90" s="152"/>
      <c r="AD90" s="151"/>
      <c r="AE90" s="152"/>
      <c r="AF90" s="151"/>
      <c r="AG90" s="153"/>
      <c r="AH90" s="154"/>
      <c r="AI90" s="153"/>
      <c r="AJ90" s="154"/>
      <c r="AK90" s="8"/>
      <c r="AL90" s="8"/>
    </row>
    <row r="91" spans="2:38" ht="15">
      <c r="B91" s="8"/>
      <c r="D91" s="125"/>
      <c r="E91" s="150"/>
      <c r="F91" s="155"/>
      <c r="G91" s="150"/>
      <c r="H91" s="155"/>
      <c r="I91" s="127"/>
      <c r="J91" s="149"/>
      <c r="K91" s="150"/>
      <c r="L91" s="155"/>
      <c r="M91" s="150"/>
      <c r="N91" s="155"/>
      <c r="O91" s="150"/>
      <c r="P91" s="155"/>
      <c r="Q91" s="127"/>
      <c r="R91" s="149"/>
      <c r="S91" s="150"/>
      <c r="T91" s="155"/>
      <c r="U91" s="150"/>
      <c r="V91" s="155"/>
      <c r="W91" s="150"/>
      <c r="X91" s="155"/>
      <c r="Y91" s="150"/>
      <c r="Z91" s="155"/>
      <c r="AA91" s="150"/>
      <c r="AB91" s="155"/>
      <c r="AC91" s="152"/>
      <c r="AD91" s="151"/>
      <c r="AE91" s="152"/>
      <c r="AF91" s="151"/>
      <c r="AG91" s="153"/>
      <c r="AH91" s="154"/>
      <c r="AI91" s="153"/>
      <c r="AJ91" s="154"/>
      <c r="AK91" s="8"/>
      <c r="AL91" s="8"/>
    </row>
    <row r="92" spans="2:38" ht="15">
      <c r="B92" s="8"/>
      <c r="D92" s="125"/>
      <c r="E92" s="150"/>
      <c r="F92" s="155"/>
      <c r="G92" s="150"/>
      <c r="H92" s="155"/>
      <c r="I92" s="127"/>
      <c r="J92" s="149"/>
      <c r="K92" s="150"/>
      <c r="L92" s="155"/>
      <c r="M92" s="150"/>
      <c r="N92" s="155"/>
      <c r="O92" s="150"/>
      <c r="P92" s="155"/>
      <c r="Q92" s="127"/>
      <c r="R92" s="149"/>
      <c r="S92" s="150"/>
      <c r="T92" s="155"/>
      <c r="U92" s="150"/>
      <c r="V92" s="155"/>
      <c r="W92" s="150"/>
      <c r="X92" s="155"/>
      <c r="Y92" s="150"/>
      <c r="Z92" s="155"/>
      <c r="AA92" s="150"/>
      <c r="AB92" s="155"/>
      <c r="AC92" s="152"/>
      <c r="AD92" s="151"/>
      <c r="AE92" s="152"/>
      <c r="AF92" s="151"/>
      <c r="AG92" s="153"/>
      <c r="AH92" s="154"/>
      <c r="AI92" s="153"/>
      <c r="AJ92" s="154"/>
      <c r="AK92" s="8"/>
      <c r="AL92" s="8"/>
    </row>
    <row r="93" spans="2:38" ht="15">
      <c r="B93" s="8"/>
      <c r="D93" s="125"/>
      <c r="E93" s="150"/>
      <c r="F93" s="155"/>
      <c r="G93" s="150"/>
      <c r="H93" s="155"/>
      <c r="I93" s="127"/>
      <c r="J93" s="149"/>
      <c r="K93" s="150"/>
      <c r="L93" s="155"/>
      <c r="M93" s="150"/>
      <c r="N93" s="155"/>
      <c r="O93" s="150"/>
      <c r="P93" s="155"/>
      <c r="Q93" s="127"/>
      <c r="R93" s="149"/>
      <c r="S93" s="150"/>
      <c r="T93" s="155"/>
      <c r="U93" s="150"/>
      <c r="V93" s="155"/>
      <c r="W93" s="150"/>
      <c r="X93" s="155"/>
      <c r="Y93" s="150"/>
      <c r="Z93" s="155"/>
      <c r="AA93" s="150"/>
      <c r="AB93" s="155"/>
      <c r="AC93" s="152"/>
      <c r="AD93" s="151"/>
      <c r="AE93" s="152"/>
      <c r="AF93" s="151"/>
      <c r="AG93" s="153"/>
      <c r="AH93" s="154"/>
      <c r="AI93" s="153"/>
      <c r="AJ93" s="154"/>
      <c r="AK93" s="8"/>
      <c r="AL93" s="8"/>
    </row>
    <row r="94" spans="2:38" ht="15">
      <c r="B94" s="8"/>
      <c r="D94" s="125"/>
      <c r="E94" s="150"/>
      <c r="F94" s="155"/>
      <c r="G94" s="150"/>
      <c r="H94" s="155"/>
      <c r="I94" s="127"/>
      <c r="J94" s="149"/>
      <c r="K94" s="150"/>
      <c r="L94" s="155"/>
      <c r="M94" s="150"/>
      <c r="N94" s="155"/>
      <c r="O94" s="150"/>
      <c r="P94" s="155"/>
      <c r="Q94" s="127"/>
      <c r="R94" s="149"/>
      <c r="S94" s="150"/>
      <c r="T94" s="155"/>
      <c r="U94" s="150"/>
      <c r="V94" s="155"/>
      <c r="W94" s="150"/>
      <c r="X94" s="155"/>
      <c r="Y94" s="150"/>
      <c r="Z94" s="155"/>
      <c r="AA94" s="150"/>
      <c r="AB94" s="155"/>
      <c r="AC94" s="152"/>
      <c r="AD94" s="151"/>
      <c r="AE94" s="152"/>
      <c r="AF94" s="151"/>
      <c r="AG94" s="153"/>
      <c r="AH94" s="154"/>
      <c r="AI94" s="153"/>
      <c r="AJ94" s="154"/>
      <c r="AK94" s="8"/>
      <c r="AL94" s="8"/>
    </row>
    <row r="95" spans="2:38" ht="15">
      <c r="B95" s="8"/>
      <c r="D95" s="125"/>
      <c r="E95" s="150"/>
      <c r="F95" s="155"/>
      <c r="G95" s="150"/>
      <c r="H95" s="155"/>
      <c r="I95" s="127"/>
      <c r="J95" s="149"/>
      <c r="K95" s="150"/>
      <c r="L95" s="155"/>
      <c r="M95" s="150"/>
      <c r="N95" s="155"/>
      <c r="O95" s="150"/>
      <c r="P95" s="155"/>
      <c r="Q95" s="127"/>
      <c r="R95" s="149"/>
      <c r="S95" s="150"/>
      <c r="T95" s="155"/>
      <c r="U95" s="150"/>
      <c r="V95" s="155"/>
      <c r="W95" s="150"/>
      <c r="X95" s="155"/>
      <c r="Y95" s="150"/>
      <c r="Z95" s="155"/>
      <c r="AA95" s="150"/>
      <c r="AB95" s="155"/>
      <c r="AC95" s="152"/>
      <c r="AD95" s="151"/>
      <c r="AE95" s="152"/>
      <c r="AF95" s="151"/>
      <c r="AG95" s="153"/>
      <c r="AH95" s="154"/>
      <c r="AI95" s="153"/>
      <c r="AJ95" s="154"/>
      <c r="AK95" s="8"/>
      <c r="AL95" s="8"/>
    </row>
    <row r="96" spans="2:38" ht="15">
      <c r="B96" s="8"/>
      <c r="D96" s="125"/>
      <c r="E96" s="150"/>
      <c r="F96" s="155"/>
      <c r="G96" s="150"/>
      <c r="H96" s="155"/>
      <c r="I96" s="127"/>
      <c r="J96" s="149"/>
      <c r="K96" s="150"/>
      <c r="L96" s="155"/>
      <c r="M96" s="150"/>
      <c r="N96" s="155"/>
      <c r="O96" s="150"/>
      <c r="P96" s="155"/>
      <c r="Q96" s="127"/>
      <c r="R96" s="149"/>
      <c r="S96" s="150"/>
      <c r="T96" s="155"/>
      <c r="U96" s="150"/>
      <c r="V96" s="155"/>
      <c r="W96" s="150"/>
      <c r="X96" s="155"/>
      <c r="Y96" s="150"/>
      <c r="Z96" s="155"/>
      <c r="AA96" s="150"/>
      <c r="AB96" s="155"/>
      <c r="AC96" s="152"/>
      <c r="AD96" s="151"/>
      <c r="AE96" s="152"/>
      <c r="AF96" s="151"/>
      <c r="AG96" s="153"/>
      <c r="AH96" s="154"/>
      <c r="AI96" s="153"/>
      <c r="AJ96" s="154"/>
      <c r="AK96" s="8"/>
      <c r="AL96" s="8"/>
    </row>
    <row r="97" spans="2:38" ht="15">
      <c r="B97" s="8"/>
      <c r="D97" s="125"/>
      <c r="E97" s="150"/>
      <c r="F97" s="155"/>
      <c r="G97" s="150"/>
      <c r="H97" s="155"/>
      <c r="I97" s="127"/>
      <c r="J97" s="149"/>
      <c r="K97" s="150"/>
      <c r="L97" s="155"/>
      <c r="M97" s="150"/>
      <c r="N97" s="155"/>
      <c r="O97" s="150"/>
      <c r="P97" s="155"/>
      <c r="Q97" s="127"/>
      <c r="R97" s="149"/>
      <c r="S97" s="150"/>
      <c r="T97" s="155"/>
      <c r="U97" s="150"/>
      <c r="V97" s="155"/>
      <c r="W97" s="150"/>
      <c r="X97" s="155"/>
      <c r="Y97" s="150"/>
      <c r="Z97" s="155"/>
      <c r="AA97" s="150"/>
      <c r="AB97" s="155"/>
      <c r="AC97" s="152"/>
      <c r="AD97" s="151"/>
      <c r="AE97" s="152"/>
      <c r="AF97" s="151"/>
      <c r="AG97" s="153"/>
      <c r="AH97" s="154"/>
      <c r="AI97" s="153"/>
      <c r="AJ97" s="154"/>
      <c r="AK97" s="8"/>
      <c r="AL97" s="8"/>
    </row>
    <row r="98" spans="2:38" ht="15">
      <c r="B98" s="8"/>
      <c r="D98" s="125"/>
      <c r="E98" s="150"/>
      <c r="F98" s="155"/>
      <c r="G98" s="150"/>
      <c r="H98" s="155"/>
      <c r="I98" s="127"/>
      <c r="J98" s="149"/>
      <c r="K98" s="150"/>
      <c r="L98" s="155"/>
      <c r="M98" s="150"/>
      <c r="N98" s="155"/>
      <c r="O98" s="150"/>
      <c r="P98" s="155"/>
      <c r="Q98" s="127"/>
      <c r="R98" s="149"/>
      <c r="S98" s="150"/>
      <c r="T98" s="155"/>
      <c r="U98" s="150"/>
      <c r="V98" s="155"/>
      <c r="W98" s="150"/>
      <c r="X98" s="155"/>
      <c r="Y98" s="150"/>
      <c r="Z98" s="155"/>
      <c r="AA98" s="150"/>
      <c r="AB98" s="155"/>
      <c r="AC98" s="152"/>
      <c r="AD98" s="151"/>
      <c r="AE98" s="152"/>
      <c r="AF98" s="151"/>
      <c r="AG98" s="153"/>
      <c r="AH98" s="154"/>
      <c r="AI98" s="153"/>
      <c r="AJ98" s="154"/>
      <c r="AK98" s="8"/>
      <c r="AL98" s="8"/>
    </row>
    <row r="99" spans="2:38" ht="15">
      <c r="B99" s="8"/>
      <c r="D99" s="125"/>
      <c r="E99" s="150"/>
      <c r="F99" s="155"/>
      <c r="G99" s="150"/>
      <c r="H99" s="155"/>
      <c r="I99" s="127"/>
      <c r="J99" s="149"/>
      <c r="K99" s="150"/>
      <c r="L99" s="155"/>
      <c r="M99" s="150"/>
      <c r="N99" s="155"/>
      <c r="O99" s="150"/>
      <c r="P99" s="155"/>
      <c r="Q99" s="127"/>
      <c r="R99" s="149"/>
      <c r="S99" s="150"/>
      <c r="T99" s="155"/>
      <c r="U99" s="150"/>
      <c r="V99" s="155"/>
      <c r="W99" s="150"/>
      <c r="X99" s="155"/>
      <c r="Y99" s="150"/>
      <c r="Z99" s="155"/>
      <c r="AA99" s="150"/>
      <c r="AB99" s="155"/>
      <c r="AC99" s="152"/>
      <c r="AD99" s="151"/>
      <c r="AE99" s="152"/>
      <c r="AF99" s="151"/>
      <c r="AG99" s="153"/>
      <c r="AH99" s="154"/>
      <c r="AI99" s="153"/>
      <c r="AJ99" s="154"/>
      <c r="AK99" s="8"/>
      <c r="AL99" s="8"/>
    </row>
    <row r="100" spans="2:38" ht="15">
      <c r="B100" s="8"/>
      <c r="D100" s="125"/>
      <c r="E100" s="150"/>
      <c r="F100" s="155"/>
      <c r="G100" s="150"/>
      <c r="H100" s="155"/>
      <c r="I100" s="127"/>
      <c r="J100" s="149"/>
      <c r="K100" s="150"/>
      <c r="L100" s="155"/>
      <c r="M100" s="150"/>
      <c r="N100" s="155"/>
      <c r="O100" s="150"/>
      <c r="P100" s="155"/>
      <c r="Q100" s="127"/>
      <c r="R100" s="149"/>
      <c r="S100" s="150"/>
      <c r="T100" s="155"/>
      <c r="U100" s="150"/>
      <c r="V100" s="155"/>
      <c r="W100" s="150"/>
      <c r="X100" s="155"/>
      <c r="Y100" s="150"/>
      <c r="Z100" s="155"/>
      <c r="AA100" s="150"/>
      <c r="AB100" s="155"/>
      <c r="AC100" s="152"/>
      <c r="AD100" s="151"/>
      <c r="AE100" s="152"/>
      <c r="AF100" s="151"/>
      <c r="AG100" s="153"/>
      <c r="AH100" s="154"/>
      <c r="AI100" s="153"/>
      <c r="AJ100" s="154"/>
      <c r="AK100" s="8"/>
      <c r="AL100" s="8"/>
    </row>
    <row r="101" spans="2:38" ht="15">
      <c r="B101" s="8"/>
      <c r="D101" s="125"/>
      <c r="E101" s="150"/>
      <c r="F101" s="155"/>
      <c r="G101" s="150"/>
      <c r="H101" s="155"/>
      <c r="I101" s="127"/>
      <c r="J101" s="149"/>
      <c r="K101" s="150"/>
      <c r="L101" s="155"/>
      <c r="M101" s="150"/>
      <c r="N101" s="155"/>
      <c r="O101" s="150"/>
      <c r="P101" s="155"/>
      <c r="Q101" s="127"/>
      <c r="R101" s="149"/>
      <c r="S101" s="150"/>
      <c r="T101" s="155"/>
      <c r="U101" s="150"/>
      <c r="V101" s="155"/>
      <c r="W101" s="150"/>
      <c r="X101" s="155"/>
      <c r="Y101" s="150"/>
      <c r="Z101" s="155"/>
      <c r="AA101" s="150"/>
      <c r="AB101" s="155"/>
      <c r="AC101" s="152"/>
      <c r="AD101" s="151"/>
      <c r="AE101" s="152"/>
      <c r="AF101" s="151"/>
      <c r="AG101" s="153"/>
      <c r="AH101" s="154"/>
      <c r="AI101" s="153"/>
      <c r="AJ101" s="154"/>
      <c r="AK101" s="8"/>
      <c r="AL101" s="8"/>
    </row>
    <row r="102" spans="2:38" ht="15">
      <c r="B102" s="8"/>
      <c r="D102" s="125"/>
      <c r="E102" s="150"/>
      <c r="F102" s="155"/>
      <c r="G102" s="150"/>
      <c r="H102" s="155"/>
      <c r="I102" s="127"/>
      <c r="J102" s="149"/>
      <c r="K102" s="150"/>
      <c r="L102" s="155"/>
      <c r="M102" s="150"/>
      <c r="N102" s="155"/>
      <c r="O102" s="150"/>
      <c r="P102" s="155"/>
      <c r="Q102" s="127"/>
      <c r="R102" s="149"/>
      <c r="S102" s="150"/>
      <c r="T102" s="155"/>
      <c r="U102" s="150"/>
      <c r="V102" s="155"/>
      <c r="W102" s="150"/>
      <c r="X102" s="155"/>
      <c r="Y102" s="150"/>
      <c r="Z102" s="155"/>
      <c r="AA102" s="150"/>
      <c r="AB102" s="155"/>
      <c r="AC102" s="152"/>
      <c r="AD102" s="151"/>
      <c r="AE102" s="152"/>
      <c r="AF102" s="151"/>
      <c r="AG102" s="153"/>
      <c r="AH102" s="154"/>
      <c r="AI102" s="153"/>
      <c r="AJ102" s="154"/>
      <c r="AK102" s="8"/>
      <c r="AL102" s="8"/>
    </row>
    <row r="103" spans="2:38" ht="15">
      <c r="B103" s="8"/>
      <c r="D103" s="125"/>
      <c r="E103" s="150"/>
      <c r="F103" s="155"/>
      <c r="G103" s="150"/>
      <c r="H103" s="155"/>
      <c r="I103" s="127"/>
      <c r="J103" s="149"/>
      <c r="K103" s="150"/>
      <c r="L103" s="155"/>
      <c r="M103" s="150"/>
      <c r="N103" s="155"/>
      <c r="O103" s="150"/>
      <c r="P103" s="155"/>
      <c r="Q103" s="127"/>
      <c r="R103" s="149"/>
      <c r="S103" s="150"/>
      <c r="T103" s="155"/>
      <c r="U103" s="150"/>
      <c r="V103" s="155"/>
      <c r="W103" s="150"/>
      <c r="X103" s="155"/>
      <c r="Y103" s="150"/>
      <c r="Z103" s="155"/>
      <c r="AA103" s="150"/>
      <c r="AB103" s="155"/>
      <c r="AC103" s="152"/>
      <c r="AD103" s="151"/>
      <c r="AE103" s="152"/>
      <c r="AF103" s="151"/>
      <c r="AG103" s="153"/>
      <c r="AH103" s="154"/>
      <c r="AI103" s="153"/>
      <c r="AJ103" s="154"/>
      <c r="AK103" s="8"/>
      <c r="AL103" s="8"/>
    </row>
    <row r="104" spans="2:38" ht="15">
      <c r="B104" s="8"/>
      <c r="D104" s="125"/>
      <c r="E104" s="150"/>
      <c r="F104" s="155"/>
      <c r="G104" s="150"/>
      <c r="H104" s="155"/>
      <c r="I104" s="127"/>
      <c r="J104" s="149"/>
      <c r="K104" s="150"/>
      <c r="L104" s="155"/>
      <c r="M104" s="150"/>
      <c r="N104" s="155"/>
      <c r="O104" s="150"/>
      <c r="P104" s="155"/>
      <c r="Q104" s="127"/>
      <c r="R104" s="149"/>
      <c r="S104" s="150"/>
      <c r="T104" s="155"/>
      <c r="U104" s="150"/>
      <c r="V104" s="155"/>
      <c r="W104" s="150"/>
      <c r="X104" s="155"/>
      <c r="Y104" s="150"/>
      <c r="Z104" s="155"/>
      <c r="AA104" s="150"/>
      <c r="AB104" s="155"/>
      <c r="AC104" s="152"/>
      <c r="AD104" s="151"/>
      <c r="AE104" s="152"/>
      <c r="AF104" s="151"/>
      <c r="AG104" s="153"/>
      <c r="AH104" s="154"/>
      <c r="AI104" s="153"/>
      <c r="AJ104" s="154"/>
      <c r="AK104" s="8"/>
      <c r="AL104" s="8"/>
    </row>
    <row r="105" spans="2:38" ht="15">
      <c r="B105" s="8"/>
      <c r="D105" s="125"/>
      <c r="E105" s="150"/>
      <c r="F105" s="155"/>
      <c r="G105" s="150"/>
      <c r="H105" s="155"/>
      <c r="I105" s="127"/>
      <c r="J105" s="149"/>
      <c r="K105" s="150"/>
      <c r="L105" s="155"/>
      <c r="M105" s="150"/>
      <c r="N105" s="155"/>
      <c r="O105" s="150"/>
      <c r="P105" s="155"/>
      <c r="Q105" s="127"/>
      <c r="R105" s="149"/>
      <c r="S105" s="150"/>
      <c r="T105" s="155"/>
      <c r="U105" s="150"/>
      <c r="V105" s="155"/>
      <c r="W105" s="150"/>
      <c r="X105" s="155"/>
      <c r="Y105" s="150"/>
      <c r="Z105" s="155"/>
      <c r="AA105" s="150"/>
      <c r="AB105" s="155"/>
      <c r="AC105" s="152"/>
      <c r="AD105" s="151"/>
      <c r="AE105" s="152"/>
      <c r="AF105" s="151"/>
      <c r="AG105" s="153"/>
      <c r="AH105" s="154"/>
      <c r="AI105" s="153"/>
      <c r="AJ105" s="154"/>
      <c r="AK105" s="8"/>
      <c r="AL105" s="8"/>
    </row>
    <row r="106" spans="2:38" ht="15">
      <c r="B106" s="8"/>
      <c r="D106" s="125"/>
      <c r="E106" s="150"/>
      <c r="F106" s="155"/>
      <c r="G106" s="150"/>
      <c r="H106" s="155"/>
      <c r="I106" s="127"/>
      <c r="J106" s="149"/>
      <c r="K106" s="150"/>
      <c r="L106" s="155"/>
      <c r="M106" s="150"/>
      <c r="N106" s="155"/>
      <c r="O106" s="150"/>
      <c r="P106" s="155"/>
      <c r="Q106" s="127"/>
      <c r="R106" s="149"/>
      <c r="S106" s="150"/>
      <c r="T106" s="155"/>
      <c r="U106" s="150"/>
      <c r="V106" s="155"/>
      <c r="W106" s="150"/>
      <c r="X106" s="155"/>
      <c r="Y106" s="150"/>
      <c r="Z106" s="155"/>
      <c r="AA106" s="150"/>
      <c r="AB106" s="155"/>
      <c r="AC106" s="152"/>
      <c r="AD106" s="151"/>
      <c r="AE106" s="152"/>
      <c r="AF106" s="151"/>
      <c r="AG106" s="153"/>
      <c r="AH106" s="154"/>
      <c r="AI106" s="153"/>
      <c r="AJ106" s="154"/>
      <c r="AK106" s="8"/>
      <c r="AL106" s="8"/>
    </row>
    <row r="107" spans="2:38" ht="15">
      <c r="B107" s="8"/>
      <c r="D107" s="125"/>
      <c r="E107" s="150"/>
      <c r="F107" s="155"/>
      <c r="G107" s="150"/>
      <c r="H107" s="155"/>
      <c r="I107" s="127"/>
      <c r="J107" s="149"/>
      <c r="K107" s="150"/>
      <c r="L107" s="155"/>
      <c r="M107" s="150"/>
      <c r="N107" s="155"/>
      <c r="O107" s="150"/>
      <c r="P107" s="155"/>
      <c r="Q107" s="127"/>
      <c r="R107" s="149"/>
      <c r="S107" s="150"/>
      <c r="T107" s="155"/>
      <c r="U107" s="150"/>
      <c r="V107" s="155"/>
      <c r="W107" s="150"/>
      <c r="X107" s="155"/>
      <c r="Y107" s="150"/>
      <c r="Z107" s="155"/>
      <c r="AA107" s="150"/>
      <c r="AB107" s="155"/>
      <c r="AC107" s="152"/>
      <c r="AD107" s="151"/>
      <c r="AE107" s="152"/>
      <c r="AF107" s="151"/>
      <c r="AG107" s="153"/>
      <c r="AH107" s="154"/>
      <c r="AI107" s="153"/>
      <c r="AJ107" s="154"/>
      <c r="AK107" s="8"/>
      <c r="AL107" s="8"/>
    </row>
    <row r="108" spans="2:38" ht="15">
      <c r="B108" s="8"/>
      <c r="D108" s="125"/>
      <c r="E108" s="150"/>
      <c r="F108" s="155"/>
      <c r="G108" s="150"/>
      <c r="H108" s="155"/>
      <c r="I108" s="127"/>
      <c r="J108" s="149"/>
      <c r="K108" s="150"/>
      <c r="L108" s="155"/>
      <c r="M108" s="150"/>
      <c r="N108" s="155"/>
      <c r="O108" s="150"/>
      <c r="P108" s="155"/>
      <c r="Q108" s="127"/>
      <c r="R108" s="149"/>
      <c r="S108" s="150"/>
      <c r="T108" s="155"/>
      <c r="U108" s="150"/>
      <c r="V108" s="155"/>
      <c r="W108" s="150"/>
      <c r="X108" s="155"/>
      <c r="Y108" s="150"/>
      <c r="Z108" s="155"/>
      <c r="AA108" s="150"/>
      <c r="AB108" s="155"/>
      <c r="AC108" s="152"/>
      <c r="AD108" s="151"/>
      <c r="AE108" s="152"/>
      <c r="AF108" s="151"/>
      <c r="AG108" s="153"/>
      <c r="AH108" s="154"/>
      <c r="AI108" s="153"/>
      <c r="AJ108" s="154"/>
      <c r="AK108" s="8"/>
      <c r="AL108" s="8"/>
    </row>
    <row r="109" spans="2:38" ht="15">
      <c r="B109" s="8"/>
      <c r="D109" s="125"/>
      <c r="E109" s="150"/>
      <c r="F109" s="155"/>
      <c r="G109" s="150"/>
      <c r="H109" s="155"/>
      <c r="I109" s="127"/>
      <c r="J109" s="149"/>
      <c r="K109" s="150"/>
      <c r="L109" s="155"/>
      <c r="M109" s="150"/>
      <c r="N109" s="155"/>
      <c r="O109" s="150"/>
      <c r="P109" s="155"/>
      <c r="Q109" s="127"/>
      <c r="R109" s="149"/>
      <c r="S109" s="150"/>
      <c r="T109" s="155"/>
      <c r="U109" s="150"/>
      <c r="V109" s="155"/>
      <c r="W109" s="150"/>
      <c r="X109" s="155"/>
      <c r="Y109" s="150"/>
      <c r="Z109" s="155"/>
      <c r="AA109" s="150"/>
      <c r="AB109" s="155"/>
      <c r="AC109" s="152"/>
      <c r="AD109" s="151"/>
      <c r="AE109" s="152"/>
      <c r="AF109" s="151"/>
      <c r="AG109" s="153"/>
      <c r="AH109" s="154"/>
      <c r="AI109" s="153"/>
      <c r="AJ109" s="154"/>
      <c r="AK109" s="8"/>
      <c r="AL109" s="8"/>
    </row>
  </sheetData>
  <sheetProtection/>
  <mergeCells count="31">
    <mergeCell ref="D4:D5"/>
    <mergeCell ref="E4:F4"/>
    <mergeCell ref="I4:J4"/>
    <mergeCell ref="M4:N4"/>
    <mergeCell ref="Q4:R4"/>
    <mergeCell ref="K3:L3"/>
    <mergeCell ref="I3:J3"/>
    <mergeCell ref="Y4:Z4"/>
    <mergeCell ref="AG3:AH3"/>
    <mergeCell ref="Y3:Z3"/>
    <mergeCell ref="AA3:AB3"/>
    <mergeCell ref="U4:V4"/>
    <mergeCell ref="E3:F3"/>
    <mergeCell ref="AC3:AD3"/>
    <mergeCell ref="Q3:R3"/>
    <mergeCell ref="AC4:AD4"/>
    <mergeCell ref="G3:H3"/>
    <mergeCell ref="G4:H4"/>
    <mergeCell ref="O3:P3"/>
    <mergeCell ref="O4:P4"/>
    <mergeCell ref="M3:N3"/>
    <mergeCell ref="W4:X4"/>
    <mergeCell ref="K4:L4"/>
    <mergeCell ref="AE3:AF3"/>
    <mergeCell ref="AA4:AB4"/>
    <mergeCell ref="AE4:AF4"/>
    <mergeCell ref="AI3:AJ3"/>
    <mergeCell ref="S3:T3"/>
    <mergeCell ref="S4:T4"/>
    <mergeCell ref="U3:V3"/>
    <mergeCell ref="W3:X3"/>
  </mergeCells>
  <printOptions/>
  <pageMargins left="0.25" right="0.25" top="0.75" bottom="0.75" header="0.3" footer="0.3"/>
  <pageSetup fitToHeight="1" fitToWidth="1" horizontalDpi="600" verticalDpi="600" orientation="landscape" scale="38" r:id="rId1"/>
  <headerFooter>
    <oddFooter>&amp;CBurman Energy Consultants Group Inc. - Northern Ontario Wires 2006-2011 LRAM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9"/>
  <sheetViews>
    <sheetView tabSelected="1" workbookViewId="0" topLeftCell="A1">
      <pane xSplit="3" ySplit="3" topLeftCell="T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68" sqref="X68"/>
    </sheetView>
  </sheetViews>
  <sheetFormatPr defaultColWidth="9.140625" defaultRowHeight="15"/>
  <cols>
    <col min="1" max="1" width="3.421875" style="8" customWidth="1"/>
    <col min="2" max="2" width="34.421875" style="0" customWidth="1"/>
    <col min="3" max="3" width="13.8515625" style="219" customWidth="1"/>
    <col min="4" max="4" width="10.28125" style="28" bestFit="1" customWidth="1"/>
    <col min="5" max="5" width="9.140625" style="126" customWidth="1"/>
    <col min="6" max="6" width="9.421875" style="126" bestFit="1" customWidth="1"/>
    <col min="7" max="7" width="14.140625" style="6" bestFit="1" customWidth="1"/>
    <col min="8" max="8" width="11.140625" style="32" bestFit="1" customWidth="1"/>
    <col min="9" max="9" width="9.140625" style="124" customWidth="1"/>
    <col min="10" max="10" width="9.57421875" style="49" bestFit="1" customWidth="1"/>
    <col min="11" max="11" width="13.57421875" style="3" customWidth="1"/>
    <col min="12" max="12" width="13.140625" style="28" customWidth="1"/>
    <col min="13" max="13" width="9.140625" style="126" customWidth="1"/>
    <col min="14" max="14" width="9.57421875" style="7" bestFit="1" customWidth="1"/>
    <col min="15" max="15" width="14.00390625" style="6" customWidth="1"/>
    <col min="16" max="16" width="13.00390625" style="32" customWidth="1"/>
    <col min="17" max="17" width="9.140625" style="124" customWidth="1"/>
    <col min="18" max="18" width="9.57421875" style="49" bestFit="1" customWidth="1"/>
    <col min="19" max="19" width="12.7109375" style="3" customWidth="1"/>
    <col min="20" max="20" width="13.140625" style="28" customWidth="1"/>
    <col min="21" max="21" width="9.140625" style="126" customWidth="1"/>
    <col min="22" max="22" width="9.57421875" style="7" bestFit="1" customWidth="1"/>
    <col min="23" max="23" width="14.00390625" style="6" customWidth="1"/>
    <col min="24" max="24" width="13.140625" style="35" customWidth="1"/>
    <col min="25" max="25" width="9.140625" style="179" customWidth="1"/>
    <col min="26" max="26" width="9.57421875" style="180" bestFit="1" customWidth="1"/>
    <col min="27" max="27" width="14.00390625" style="232" customWidth="1"/>
    <col min="28" max="30" width="14.00390625" style="131" customWidth="1"/>
    <col min="31" max="31" width="14.00390625" style="232" customWidth="1"/>
    <col min="32" max="32" width="19.28125" style="232" bestFit="1" customWidth="1"/>
    <col min="33" max="33" width="11.57421875" style="0" customWidth="1"/>
  </cols>
  <sheetData>
    <row r="1" spans="1:33" ht="15">
      <c r="A1" s="201" t="s">
        <v>57</v>
      </c>
      <c r="B1" s="11"/>
      <c r="C1" s="218"/>
      <c r="D1" s="152"/>
      <c r="E1" s="123"/>
      <c r="F1" s="123"/>
      <c r="G1" s="85"/>
      <c r="H1" s="152"/>
      <c r="I1" s="123"/>
      <c r="J1" s="86"/>
      <c r="K1" s="85"/>
      <c r="L1" s="152"/>
      <c r="M1" s="123"/>
      <c r="N1" s="86"/>
      <c r="O1" s="85"/>
      <c r="P1" s="152"/>
      <c r="Q1" s="123"/>
      <c r="R1" s="86"/>
      <c r="S1" s="85"/>
      <c r="T1" s="152"/>
      <c r="U1" s="123"/>
      <c r="V1" s="86"/>
      <c r="W1" s="85"/>
      <c r="X1" s="152"/>
      <c r="Y1" s="123"/>
      <c r="Z1" s="86"/>
      <c r="AA1" s="85"/>
      <c r="AB1" s="152"/>
      <c r="AC1" s="152"/>
      <c r="AD1" s="152"/>
      <c r="AE1" s="85"/>
      <c r="AF1" s="85"/>
      <c r="AG1" s="87"/>
    </row>
    <row r="2" spans="1:33" ht="15">
      <c r="A2" s="216" t="s">
        <v>9</v>
      </c>
      <c r="B2" s="4"/>
      <c r="C2" s="88"/>
      <c r="D2" s="152"/>
      <c r="E2" s="123"/>
      <c r="F2" s="86"/>
      <c r="G2" s="85"/>
      <c r="H2" s="161"/>
      <c r="I2" s="99"/>
      <c r="J2" s="100"/>
      <c r="K2" s="101"/>
      <c r="L2" s="161"/>
      <c r="M2" s="99"/>
      <c r="N2" s="100"/>
      <c r="O2" s="101"/>
      <c r="P2" s="161"/>
      <c r="Q2" s="99"/>
      <c r="R2" s="100"/>
      <c r="S2" s="101"/>
      <c r="T2" s="161"/>
      <c r="U2" s="99"/>
      <c r="V2" s="100"/>
      <c r="W2" s="101"/>
      <c r="X2" s="161"/>
      <c r="Y2" s="99"/>
      <c r="Z2" s="100"/>
      <c r="AA2" s="101"/>
      <c r="AB2" s="161"/>
      <c r="AC2" s="161"/>
      <c r="AD2" s="161"/>
      <c r="AE2" s="101"/>
      <c r="AF2" s="102"/>
      <c r="AG2" s="87"/>
    </row>
    <row r="3" spans="1:33" s="172" customFormat="1" ht="15.75" thickBot="1">
      <c r="A3" s="170"/>
      <c r="B3" s="170"/>
      <c r="C3" s="355"/>
      <c r="D3" s="506">
        <v>2006</v>
      </c>
      <c r="E3" s="507"/>
      <c r="F3" s="507"/>
      <c r="G3" s="508"/>
      <c r="H3" s="522">
        <v>2007</v>
      </c>
      <c r="I3" s="523"/>
      <c r="J3" s="523"/>
      <c r="K3" s="524"/>
      <c r="L3" s="506">
        <v>2008</v>
      </c>
      <c r="M3" s="507"/>
      <c r="N3" s="507"/>
      <c r="O3" s="508"/>
      <c r="P3" s="486">
        <v>2009</v>
      </c>
      <c r="Q3" s="487"/>
      <c r="R3" s="487"/>
      <c r="S3" s="488"/>
      <c r="T3" s="506">
        <v>2010</v>
      </c>
      <c r="U3" s="507"/>
      <c r="V3" s="507"/>
      <c r="W3" s="508"/>
      <c r="X3" s="486">
        <v>2011</v>
      </c>
      <c r="Y3" s="487"/>
      <c r="Z3" s="487"/>
      <c r="AA3" s="488"/>
      <c r="AB3" s="493">
        <v>2012</v>
      </c>
      <c r="AC3" s="494"/>
      <c r="AD3" s="494"/>
      <c r="AE3" s="495"/>
      <c r="AF3" s="413"/>
      <c r="AG3" s="170"/>
    </row>
    <row r="4" spans="1:32" s="172" customFormat="1" ht="15" customHeight="1">
      <c r="A4" s="356" t="s">
        <v>3</v>
      </c>
      <c r="B4" s="357"/>
      <c r="C4" s="528" t="s">
        <v>10</v>
      </c>
      <c r="D4" s="527" t="s">
        <v>14</v>
      </c>
      <c r="E4" s="515" t="s">
        <v>11</v>
      </c>
      <c r="F4" s="517" t="s">
        <v>12</v>
      </c>
      <c r="G4" s="519" t="s">
        <v>13</v>
      </c>
      <c r="H4" s="530" t="s">
        <v>14</v>
      </c>
      <c r="I4" s="500" t="s">
        <v>11</v>
      </c>
      <c r="J4" s="525" t="s">
        <v>12</v>
      </c>
      <c r="K4" s="509" t="s">
        <v>13</v>
      </c>
      <c r="L4" s="511" t="s">
        <v>14</v>
      </c>
      <c r="M4" s="515" t="s">
        <v>11</v>
      </c>
      <c r="N4" s="517" t="s">
        <v>12</v>
      </c>
      <c r="O4" s="519" t="s">
        <v>13</v>
      </c>
      <c r="P4" s="491" t="s">
        <v>51</v>
      </c>
      <c r="Q4" s="500" t="s">
        <v>11</v>
      </c>
      <c r="R4" s="502" t="s">
        <v>12</v>
      </c>
      <c r="S4" s="504" t="s">
        <v>13</v>
      </c>
      <c r="T4" s="511" t="s">
        <v>14</v>
      </c>
      <c r="U4" s="515" t="s">
        <v>11</v>
      </c>
      <c r="V4" s="517" t="s">
        <v>12</v>
      </c>
      <c r="W4" s="519" t="s">
        <v>13</v>
      </c>
      <c r="X4" s="491" t="s">
        <v>14</v>
      </c>
      <c r="Y4" s="500" t="s">
        <v>11</v>
      </c>
      <c r="Z4" s="502" t="s">
        <v>12</v>
      </c>
      <c r="AA4" s="504" t="s">
        <v>13</v>
      </c>
      <c r="AB4" s="496" t="s">
        <v>14</v>
      </c>
      <c r="AC4" s="496" t="s">
        <v>11</v>
      </c>
      <c r="AD4" s="496" t="s">
        <v>12</v>
      </c>
      <c r="AE4" s="498" t="s">
        <v>13</v>
      </c>
      <c r="AF4" s="489" t="s">
        <v>15</v>
      </c>
    </row>
    <row r="5" spans="1:32" s="172" customFormat="1" ht="15">
      <c r="A5" s="358" t="s">
        <v>4</v>
      </c>
      <c r="B5" s="195"/>
      <c r="C5" s="501"/>
      <c r="D5" s="512"/>
      <c r="E5" s="516"/>
      <c r="F5" s="518"/>
      <c r="G5" s="520"/>
      <c r="H5" s="531"/>
      <c r="I5" s="513"/>
      <c r="J5" s="526"/>
      <c r="K5" s="510"/>
      <c r="L5" s="512"/>
      <c r="M5" s="516"/>
      <c r="N5" s="518"/>
      <c r="O5" s="520"/>
      <c r="P5" s="529"/>
      <c r="Q5" s="513"/>
      <c r="R5" s="514"/>
      <c r="S5" s="521"/>
      <c r="T5" s="512"/>
      <c r="U5" s="516"/>
      <c r="V5" s="518"/>
      <c r="W5" s="520"/>
      <c r="X5" s="492"/>
      <c r="Y5" s="501"/>
      <c r="Z5" s="503"/>
      <c r="AA5" s="505"/>
      <c r="AB5" s="497"/>
      <c r="AC5" s="497"/>
      <c r="AD5" s="497"/>
      <c r="AE5" s="499"/>
      <c r="AF5" s="490"/>
    </row>
    <row r="6" spans="1:33" ht="15">
      <c r="A6" s="359" t="s">
        <v>22</v>
      </c>
      <c r="B6" s="198"/>
      <c r="C6" s="222"/>
      <c r="D6" s="130"/>
      <c r="E6" s="5"/>
      <c r="F6" s="5"/>
      <c r="H6" s="131"/>
      <c r="I6" s="103"/>
      <c r="J6" s="133"/>
      <c r="L6" s="130"/>
      <c r="M6" s="5"/>
      <c r="N6" s="134"/>
      <c r="P6" s="34"/>
      <c r="Q6" s="103"/>
      <c r="R6" s="133"/>
      <c r="T6" s="130"/>
      <c r="U6" s="5"/>
      <c r="V6" s="134"/>
      <c r="X6" s="131"/>
      <c r="Y6" s="230"/>
      <c r="Z6" s="231"/>
      <c r="AB6" s="401"/>
      <c r="AC6" s="401"/>
      <c r="AD6" s="401"/>
      <c r="AE6" s="398"/>
      <c r="AF6" s="414"/>
      <c r="AG6" s="104"/>
    </row>
    <row r="7" spans="1:33" s="139" customFormat="1" ht="15">
      <c r="A7" s="360" t="s">
        <v>66</v>
      </c>
      <c r="B7" s="197"/>
      <c r="C7" s="223"/>
      <c r="D7" s="141"/>
      <c r="E7" s="135"/>
      <c r="F7" s="135"/>
      <c r="G7" s="137"/>
      <c r="H7" s="141"/>
      <c r="I7" s="135"/>
      <c r="J7" s="136"/>
      <c r="K7" s="137"/>
      <c r="L7" s="141"/>
      <c r="M7" s="135"/>
      <c r="N7" s="136"/>
      <c r="O7" s="137"/>
      <c r="P7" s="141"/>
      <c r="Q7" s="135"/>
      <c r="R7" s="136"/>
      <c r="S7" s="137"/>
      <c r="T7" s="141"/>
      <c r="U7" s="135"/>
      <c r="V7" s="136"/>
      <c r="W7" s="137"/>
      <c r="X7" s="141"/>
      <c r="Y7" s="135"/>
      <c r="Z7" s="136"/>
      <c r="AA7" s="137"/>
      <c r="AB7" s="160"/>
      <c r="AC7" s="160"/>
      <c r="AD7" s="160"/>
      <c r="AE7" s="397"/>
      <c r="AF7" s="414"/>
      <c r="AG7" s="146"/>
    </row>
    <row r="8" spans="1:33" s="286" customFormat="1" ht="15">
      <c r="A8" s="361" t="s">
        <v>30</v>
      </c>
      <c r="B8" s="177"/>
      <c r="C8" s="272">
        <v>2006</v>
      </c>
      <c r="D8" s="275">
        <f>'[4]Attachment A - Load Impacts'!E8</f>
        <v>5973.373573389906</v>
      </c>
      <c r="E8" s="276" t="s">
        <v>16</v>
      </c>
      <c r="F8" s="276">
        <v>0.0107</v>
      </c>
      <c r="G8" s="277">
        <f>(1/4)*D8*0.0098+(3/4)*D8*F8</f>
        <v>62.571088181259256</v>
      </c>
      <c r="H8" s="278">
        <f>'[4]Attachment A - Load Impacts'!I8</f>
        <v>5973.373573389906</v>
      </c>
      <c r="I8" s="279" t="s">
        <v>16</v>
      </c>
      <c r="J8" s="280">
        <v>0.0108</v>
      </c>
      <c r="K8" s="281">
        <f aca="true" t="shared" si="0" ref="K8:K37">(1/3)*H8*F8+(2/3)*H8*J8</f>
        <v>64.31332214016464</v>
      </c>
      <c r="L8" s="275">
        <f>'[4]Attachment A - Load Impacts'!M8</f>
        <v>5973.373573389906</v>
      </c>
      <c r="M8" s="276" t="s">
        <v>16</v>
      </c>
      <c r="N8" s="282">
        <v>0.0108</v>
      </c>
      <c r="O8" s="277">
        <f aca="true" t="shared" si="1" ref="O8:O29">(1/3)*L8*J8+(2/3)*L8*N8</f>
        <v>64.51243459261099</v>
      </c>
      <c r="P8" s="283">
        <f>'[4]Attachment A - Load Impacts'!Q8</f>
        <v>5973.373573389906</v>
      </c>
      <c r="Q8" s="279" t="s">
        <v>16</v>
      </c>
      <c r="R8" s="280">
        <v>0.0144</v>
      </c>
      <c r="S8" s="281">
        <f>(1/3)*P8*N8+(2/3)*P8*R8</f>
        <v>78.84853116874675</v>
      </c>
      <c r="T8" s="275">
        <f>'[4]Attachment A - Load Impacts'!U8</f>
        <v>5973.373573389906</v>
      </c>
      <c r="U8" s="276" t="s">
        <v>16</v>
      </c>
      <c r="V8" s="282">
        <v>0.0133</v>
      </c>
      <c r="W8" s="277">
        <f aca="true" t="shared" si="2" ref="W8:W29">(1/3)*T8*R8+(2/3)*T8*V8</f>
        <v>81.63610550299538</v>
      </c>
      <c r="X8" s="278">
        <f>'[4]Attachment A - Load Impacts'!Y8</f>
        <v>5973.373573389906</v>
      </c>
      <c r="Y8" s="273" t="s">
        <v>16</v>
      </c>
      <c r="Z8" s="284">
        <v>0.0134</v>
      </c>
      <c r="AA8" s="285">
        <f aca="true" t="shared" si="3" ref="AA8:AA29">(1/3)*X8*V8+(2/3)*X8*Z8</f>
        <v>79.8440934309784</v>
      </c>
      <c r="AB8" s="291">
        <f>'[4]Attachment A - Load Impacts'!AC8</f>
        <v>0</v>
      </c>
      <c r="AC8" s="276" t="s">
        <v>16</v>
      </c>
      <c r="AD8" s="282">
        <v>0.0134</v>
      </c>
      <c r="AE8" s="277">
        <f aca="true" t="shared" si="4" ref="AE8:AE29">(1/3)*AB8*Z8+(2/3)*AB8*AD8</f>
        <v>0</v>
      </c>
      <c r="AF8" s="415">
        <f>G8+K8+O8+S8+W8+AA8+AE8</f>
        <v>431.72557501675544</v>
      </c>
      <c r="AG8" s="104"/>
    </row>
    <row r="9" spans="1:33" s="286" customFormat="1" ht="15">
      <c r="A9" s="361" t="s">
        <v>78</v>
      </c>
      <c r="B9" s="177"/>
      <c r="C9" s="132" t="s">
        <v>79</v>
      </c>
      <c r="D9" s="275">
        <f>'[4]Attachment A - Load Impacts'!E9</f>
        <v>14745.74933805777</v>
      </c>
      <c r="E9" s="276" t="s">
        <v>16</v>
      </c>
      <c r="F9" s="276">
        <v>0.0107</v>
      </c>
      <c r="G9" s="277">
        <f aca="true" t="shared" si="5" ref="G9:G29">(1/4)*D9*0.0098+(3/4)*D9*F9</f>
        <v>154.46172431615514</v>
      </c>
      <c r="H9" s="278">
        <f>'[4]Attachment A - Load Impacts'!I9</f>
        <v>37701.7808468046</v>
      </c>
      <c r="I9" s="279" t="s">
        <v>16</v>
      </c>
      <c r="J9" s="280">
        <v>0.0108</v>
      </c>
      <c r="K9" s="281">
        <f t="shared" si="0"/>
        <v>405.9225071172628</v>
      </c>
      <c r="L9" s="275">
        <f>'[4]Attachment A - Load Impacts'!M9</f>
        <v>37701.7808468046</v>
      </c>
      <c r="M9" s="276" t="s">
        <v>16</v>
      </c>
      <c r="N9" s="282">
        <v>0.0108</v>
      </c>
      <c r="O9" s="277">
        <f t="shared" si="1"/>
        <v>407.17923314548966</v>
      </c>
      <c r="P9" s="283">
        <f>'[4]Attachment A - Load Impacts'!Q9</f>
        <v>37701.7808468046</v>
      </c>
      <c r="Q9" s="279" t="s">
        <v>16</v>
      </c>
      <c r="R9" s="280">
        <v>0.0144</v>
      </c>
      <c r="S9" s="281">
        <f aca="true" t="shared" si="6" ref="S9:S29">(1/3)*P9*N9+(2/3)*P9*R9</f>
        <v>497.66350717782063</v>
      </c>
      <c r="T9" s="275">
        <f>'[4]Attachment A - Load Impacts'!U9</f>
        <v>37701.7808468046</v>
      </c>
      <c r="U9" s="276" t="s">
        <v>16</v>
      </c>
      <c r="V9" s="282">
        <v>0.0133</v>
      </c>
      <c r="W9" s="277">
        <f t="shared" si="2"/>
        <v>515.2576715729961</v>
      </c>
      <c r="X9" s="278">
        <f>'[4]Attachment A - Load Impacts'!Y9</f>
        <v>37701.7808468046</v>
      </c>
      <c r="Y9" s="273" t="s">
        <v>16</v>
      </c>
      <c r="Z9" s="284">
        <v>0.0134</v>
      </c>
      <c r="AA9" s="285">
        <f t="shared" si="3"/>
        <v>503.9471373189548</v>
      </c>
      <c r="AB9" s="291">
        <f>'[4]Attachment A - Load Impacts'!AC9</f>
        <v>36613.44495274419</v>
      </c>
      <c r="AC9" s="276" t="s">
        <v>16</v>
      </c>
      <c r="AD9" s="282">
        <v>0.0134</v>
      </c>
      <c r="AE9" s="277">
        <f t="shared" si="4"/>
        <v>490.6201623667721</v>
      </c>
      <c r="AF9" s="415">
        <f aca="true" t="shared" si="7" ref="AF9:AF29">G9+K9+O9+S9+W9+AA9+AE9</f>
        <v>2975.0519430154513</v>
      </c>
      <c r="AG9" s="104"/>
    </row>
    <row r="10" spans="1:33" s="407" customFormat="1" ht="15">
      <c r="A10" s="405"/>
      <c r="B10" s="406"/>
      <c r="C10" s="257">
        <v>2006</v>
      </c>
      <c r="D10" s="337">
        <f>'[4]Attachment A - Load Impacts'!E10</f>
        <v>14745.74933805777</v>
      </c>
      <c r="E10" s="338" t="s">
        <v>16</v>
      </c>
      <c r="F10" s="338">
        <v>0.0107</v>
      </c>
      <c r="G10" s="339">
        <f t="shared" si="5"/>
        <v>154.46172431615514</v>
      </c>
      <c r="H10" s="340">
        <f>'[4]Attachment A - Load Impacts'!I10</f>
        <v>14745.74933805777</v>
      </c>
      <c r="I10" s="341" t="s">
        <v>16</v>
      </c>
      <c r="J10" s="342">
        <v>0.0108</v>
      </c>
      <c r="K10" s="343">
        <f t="shared" si="0"/>
        <v>158.76256787308867</v>
      </c>
      <c r="L10" s="337">
        <f>'[4]Attachment A - Load Impacts'!M10</f>
        <v>14745.74933805777</v>
      </c>
      <c r="M10" s="338" t="s">
        <v>16</v>
      </c>
      <c r="N10" s="344">
        <v>0.0108</v>
      </c>
      <c r="O10" s="339">
        <f t="shared" si="1"/>
        <v>159.25409285102393</v>
      </c>
      <c r="P10" s="345">
        <f>'[4]Attachment A - Load Impacts'!Q10</f>
        <v>14745.74933805777</v>
      </c>
      <c r="Q10" s="341" t="s">
        <v>16</v>
      </c>
      <c r="R10" s="342">
        <v>0.0144</v>
      </c>
      <c r="S10" s="343">
        <f t="shared" si="6"/>
        <v>194.64389126236256</v>
      </c>
      <c r="T10" s="337">
        <f>'[4]Attachment A - Load Impacts'!U10</f>
        <v>14745.74933805777</v>
      </c>
      <c r="U10" s="338" t="s">
        <v>16</v>
      </c>
      <c r="V10" s="344">
        <v>0.0133</v>
      </c>
      <c r="W10" s="339">
        <f t="shared" si="2"/>
        <v>201.52524095345618</v>
      </c>
      <c r="X10" s="340">
        <f>'[4]Attachment A - Load Impacts'!Y10</f>
        <v>14745.74933805777</v>
      </c>
      <c r="Y10" s="238" t="s">
        <v>16</v>
      </c>
      <c r="Z10" s="346">
        <v>0.0134</v>
      </c>
      <c r="AA10" s="347">
        <f t="shared" si="3"/>
        <v>197.10151615203887</v>
      </c>
      <c r="AB10" s="348">
        <f>'[4]Attachment A - Load Impacts'!AC10</f>
        <v>14745.74933805777</v>
      </c>
      <c r="AC10" s="338" t="s">
        <v>16</v>
      </c>
      <c r="AD10" s="344">
        <v>0.0134</v>
      </c>
      <c r="AE10" s="339">
        <f t="shared" si="4"/>
        <v>197.59304112997415</v>
      </c>
      <c r="AF10" s="416">
        <f t="shared" si="7"/>
        <v>1263.3420745380995</v>
      </c>
      <c r="AG10" s="256"/>
    </row>
    <row r="11" spans="1:33" s="407" customFormat="1" ht="15">
      <c r="A11" s="405"/>
      <c r="B11" s="406"/>
      <c r="C11" s="257">
        <v>2007</v>
      </c>
      <c r="D11" s="337">
        <f>'[4]Attachment A - Load Impacts'!E11</f>
        <v>0</v>
      </c>
      <c r="E11" s="338" t="s">
        <v>16</v>
      </c>
      <c r="F11" s="338">
        <v>0.0107</v>
      </c>
      <c r="G11" s="339">
        <f t="shared" si="5"/>
        <v>0</v>
      </c>
      <c r="H11" s="340">
        <f>'[4]Attachment A - Load Impacts'!I11</f>
        <v>22956.031508746826</v>
      </c>
      <c r="I11" s="341" t="s">
        <v>16</v>
      </c>
      <c r="J11" s="342">
        <v>0.0108</v>
      </c>
      <c r="K11" s="343">
        <f t="shared" si="0"/>
        <v>247.15993924417415</v>
      </c>
      <c r="L11" s="337">
        <f>'[4]Attachment A - Load Impacts'!M11</f>
        <v>22956.031508746826</v>
      </c>
      <c r="M11" s="338" t="s">
        <v>16</v>
      </c>
      <c r="N11" s="344">
        <v>0.0108</v>
      </c>
      <c r="O11" s="339">
        <f t="shared" si="1"/>
        <v>247.9251402944657</v>
      </c>
      <c r="P11" s="345">
        <f>'[4]Attachment A - Load Impacts'!Q11</f>
        <v>22956.031508746826</v>
      </c>
      <c r="Q11" s="341" t="s">
        <v>16</v>
      </c>
      <c r="R11" s="342">
        <v>0.0144</v>
      </c>
      <c r="S11" s="343">
        <f t="shared" si="6"/>
        <v>303.0196159154581</v>
      </c>
      <c r="T11" s="337">
        <f>'[4]Attachment A - Load Impacts'!U11</f>
        <v>22956.031508746826</v>
      </c>
      <c r="U11" s="338" t="s">
        <v>16</v>
      </c>
      <c r="V11" s="344">
        <v>0.0133</v>
      </c>
      <c r="W11" s="339">
        <f t="shared" si="2"/>
        <v>313.7324306195399</v>
      </c>
      <c r="X11" s="340">
        <f>'[4]Attachment A - Load Impacts'!Y11</f>
        <v>22956.031508746826</v>
      </c>
      <c r="Y11" s="238" t="s">
        <v>16</v>
      </c>
      <c r="Z11" s="346">
        <v>0.0134</v>
      </c>
      <c r="AA11" s="347">
        <f t="shared" si="3"/>
        <v>306.84562116691586</v>
      </c>
      <c r="AB11" s="348">
        <f>'[4]Attachment A - Load Impacts'!AC11</f>
        <v>21867.695614686418</v>
      </c>
      <c r="AC11" s="338" t="s">
        <v>16</v>
      </c>
      <c r="AD11" s="344">
        <v>0.0134</v>
      </c>
      <c r="AE11" s="339">
        <f t="shared" si="4"/>
        <v>293.027121236798</v>
      </c>
      <c r="AF11" s="416">
        <f t="shared" si="7"/>
        <v>1711.7098684773516</v>
      </c>
      <c r="AG11" s="256"/>
    </row>
    <row r="12" spans="1:33" s="286" customFormat="1" ht="15">
      <c r="A12" s="361" t="s">
        <v>33</v>
      </c>
      <c r="B12" s="177"/>
      <c r="C12" s="132" t="s">
        <v>77</v>
      </c>
      <c r="D12" s="275">
        <f>'[4]Attachment A - Load Impacts'!E12</f>
        <v>382617.3267668635</v>
      </c>
      <c r="E12" s="276" t="s">
        <v>16</v>
      </c>
      <c r="F12" s="276">
        <v>0.0107</v>
      </c>
      <c r="G12" s="277">
        <f t="shared" si="5"/>
        <v>4007.916497882896</v>
      </c>
      <c r="H12" s="278">
        <f>'[4]Attachment A - Load Impacts'!I12</f>
        <v>520225.67308161693</v>
      </c>
      <c r="I12" s="279" t="s">
        <v>16</v>
      </c>
      <c r="J12" s="280">
        <v>0.0108</v>
      </c>
      <c r="K12" s="281">
        <f t="shared" si="0"/>
        <v>5601.096413512076</v>
      </c>
      <c r="L12" s="275">
        <f>'[4]Attachment A - Load Impacts'!M12</f>
        <v>518542.7332480567</v>
      </c>
      <c r="M12" s="276" t="s">
        <v>16</v>
      </c>
      <c r="N12" s="282">
        <v>0.0108</v>
      </c>
      <c r="O12" s="277">
        <f t="shared" si="1"/>
        <v>5600.261519079013</v>
      </c>
      <c r="P12" s="283">
        <f>'[4]Attachment A - Load Impacts'!Q12</f>
        <v>518542.7332480567</v>
      </c>
      <c r="Q12" s="279" t="s">
        <v>16</v>
      </c>
      <c r="R12" s="280">
        <v>0.0144</v>
      </c>
      <c r="S12" s="281">
        <f t="shared" si="6"/>
        <v>6844.764078874348</v>
      </c>
      <c r="T12" s="275">
        <f>'[4]Attachment A - Load Impacts'!U12</f>
        <v>185256.89398116095</v>
      </c>
      <c r="U12" s="276" t="s">
        <v>16</v>
      </c>
      <c r="V12" s="282">
        <v>0.0133</v>
      </c>
      <c r="W12" s="277">
        <f t="shared" si="2"/>
        <v>2531.8442177425327</v>
      </c>
      <c r="X12" s="278">
        <f>'[4]Attachment A - Load Impacts'!Y12</f>
        <v>185256.89398116095</v>
      </c>
      <c r="Y12" s="273" t="s">
        <v>16</v>
      </c>
      <c r="Z12" s="284">
        <v>0.0134</v>
      </c>
      <c r="AA12" s="285">
        <f t="shared" si="3"/>
        <v>2476.2671495481845</v>
      </c>
      <c r="AB12" s="291">
        <f>'[4]Attachment A - Load Impacts'!AC12</f>
        <v>180615.10073650733</v>
      </c>
      <c r="AC12" s="276" t="s">
        <v>16</v>
      </c>
      <c r="AD12" s="282">
        <v>0.0134</v>
      </c>
      <c r="AE12" s="277">
        <f t="shared" si="4"/>
        <v>2420.2423498691983</v>
      </c>
      <c r="AF12" s="415">
        <f t="shared" si="7"/>
        <v>29482.392226508247</v>
      </c>
      <c r="AG12" s="104"/>
    </row>
    <row r="13" spans="1:33" s="407" customFormat="1" ht="15">
      <c r="A13" s="405"/>
      <c r="B13" s="406"/>
      <c r="C13" s="257">
        <v>2006</v>
      </c>
      <c r="D13" s="337">
        <f>'[4]Attachment A - Load Impacts'!E13</f>
        <v>382617.3267668635</v>
      </c>
      <c r="E13" s="338" t="s">
        <v>16</v>
      </c>
      <c r="F13" s="338">
        <v>0.0107</v>
      </c>
      <c r="G13" s="339">
        <f t="shared" si="5"/>
        <v>4007.916497882896</v>
      </c>
      <c r="H13" s="340">
        <f>'[4]Attachment A - Load Impacts'!I13</f>
        <v>382617.3267668635</v>
      </c>
      <c r="I13" s="341" t="s">
        <v>16</v>
      </c>
      <c r="J13" s="342">
        <v>0.0108</v>
      </c>
      <c r="K13" s="343">
        <f t="shared" si="0"/>
        <v>4119.513218189897</v>
      </c>
      <c r="L13" s="337">
        <f>'[4]Attachment A - Load Impacts'!M13</f>
        <v>382617.3267668635</v>
      </c>
      <c r="M13" s="338" t="s">
        <v>16</v>
      </c>
      <c r="N13" s="344">
        <v>0.0108</v>
      </c>
      <c r="O13" s="339">
        <f t="shared" si="1"/>
        <v>4132.267129082126</v>
      </c>
      <c r="P13" s="345">
        <f>'[4]Attachment A - Load Impacts'!Q13</f>
        <v>382617.3267668635</v>
      </c>
      <c r="Q13" s="341" t="s">
        <v>16</v>
      </c>
      <c r="R13" s="342">
        <v>0.0144</v>
      </c>
      <c r="S13" s="343">
        <f t="shared" si="6"/>
        <v>5050.548713322598</v>
      </c>
      <c r="T13" s="337">
        <f>'[4]Attachment A - Load Impacts'!U13</f>
        <v>49331.48749996775</v>
      </c>
      <c r="U13" s="338" t="s">
        <v>16</v>
      </c>
      <c r="V13" s="344">
        <v>0.0133</v>
      </c>
      <c r="W13" s="339">
        <f t="shared" si="2"/>
        <v>674.1969958328925</v>
      </c>
      <c r="X13" s="340">
        <f>'[4]Attachment A - Load Impacts'!Y13</f>
        <v>49331.48749996775</v>
      </c>
      <c r="Y13" s="238" t="s">
        <v>16</v>
      </c>
      <c r="Z13" s="346">
        <v>0.0134</v>
      </c>
      <c r="AA13" s="347">
        <f t="shared" si="3"/>
        <v>659.3975495829022</v>
      </c>
      <c r="AB13" s="348">
        <f>'[4]Attachment A - Load Impacts'!AC13</f>
        <v>49331.48749996775</v>
      </c>
      <c r="AC13" s="338" t="s">
        <v>16</v>
      </c>
      <c r="AD13" s="344">
        <v>0.0134</v>
      </c>
      <c r="AE13" s="339">
        <f t="shared" si="4"/>
        <v>661.0419324995678</v>
      </c>
      <c r="AF13" s="416">
        <f t="shared" si="7"/>
        <v>19304.88203639288</v>
      </c>
      <c r="AG13" s="256"/>
    </row>
    <row r="14" spans="1:33" s="407" customFormat="1" ht="15">
      <c r="A14" s="405"/>
      <c r="B14" s="406"/>
      <c r="C14" s="257">
        <v>2007</v>
      </c>
      <c r="D14" s="337">
        <f>'[4]Attachment A - Load Impacts'!E14</f>
        <v>0</v>
      </c>
      <c r="E14" s="338" t="s">
        <v>16</v>
      </c>
      <c r="F14" s="338">
        <v>0.0107</v>
      </c>
      <c r="G14" s="339">
        <f t="shared" si="5"/>
        <v>0</v>
      </c>
      <c r="H14" s="340">
        <f>'[4]Attachment A - Load Impacts'!I14</f>
        <v>137608.3463147534</v>
      </c>
      <c r="I14" s="341" t="s">
        <v>16</v>
      </c>
      <c r="J14" s="342">
        <v>0.0108</v>
      </c>
      <c r="K14" s="343">
        <f t="shared" si="0"/>
        <v>1481.5831953221782</v>
      </c>
      <c r="L14" s="337">
        <f>'[4]Attachment A - Load Impacts'!M14</f>
        <v>135925.4064811932</v>
      </c>
      <c r="M14" s="338" t="s">
        <v>16</v>
      </c>
      <c r="N14" s="344">
        <v>0.0108</v>
      </c>
      <c r="O14" s="339">
        <f t="shared" si="1"/>
        <v>1467.9943899968866</v>
      </c>
      <c r="P14" s="345">
        <f>'[4]Attachment A - Load Impacts'!Q14</f>
        <v>135925.4064811932</v>
      </c>
      <c r="Q14" s="341" t="s">
        <v>16</v>
      </c>
      <c r="R14" s="342">
        <v>0.0144</v>
      </c>
      <c r="S14" s="343">
        <f t="shared" si="6"/>
        <v>1794.21536555175</v>
      </c>
      <c r="T14" s="337">
        <f>'[4]Attachment A - Load Impacts'!U14</f>
        <v>135925.4064811932</v>
      </c>
      <c r="U14" s="338" t="s">
        <v>16</v>
      </c>
      <c r="V14" s="344">
        <v>0.0133</v>
      </c>
      <c r="W14" s="339">
        <f t="shared" si="2"/>
        <v>1857.64722190964</v>
      </c>
      <c r="X14" s="340">
        <f>'[4]Attachment A - Load Impacts'!Y14</f>
        <v>135925.4064811932</v>
      </c>
      <c r="Y14" s="238" t="s">
        <v>16</v>
      </c>
      <c r="Z14" s="346">
        <v>0.0134</v>
      </c>
      <c r="AA14" s="347">
        <f t="shared" si="3"/>
        <v>1816.8695999652823</v>
      </c>
      <c r="AB14" s="348">
        <f>'[4]Attachment A - Load Impacts'!AC14</f>
        <v>131283.6132365396</v>
      </c>
      <c r="AC14" s="338" t="s">
        <v>16</v>
      </c>
      <c r="AD14" s="344">
        <v>0.0134</v>
      </c>
      <c r="AE14" s="339">
        <f t="shared" si="4"/>
        <v>1759.2004173696305</v>
      </c>
      <c r="AF14" s="416">
        <f t="shared" si="7"/>
        <v>10177.510190115368</v>
      </c>
      <c r="AG14" s="256"/>
    </row>
    <row r="15" spans="1:33" s="286" customFormat="1" ht="15">
      <c r="A15" s="362" t="s">
        <v>23</v>
      </c>
      <c r="B15" s="288"/>
      <c r="C15" s="132" t="s">
        <v>91</v>
      </c>
      <c r="D15" s="275">
        <f>'[4]Attachment A - Load Impacts'!E15</f>
        <v>0</v>
      </c>
      <c r="E15" s="276" t="s">
        <v>16</v>
      </c>
      <c r="F15" s="276">
        <v>0.0107</v>
      </c>
      <c r="G15" s="277">
        <f t="shared" si="5"/>
        <v>0</v>
      </c>
      <c r="H15" s="278">
        <f>'[4]Attachment A - Load Impacts'!I15</f>
        <v>5897.462264485884</v>
      </c>
      <c r="I15" s="279" t="s">
        <v>16</v>
      </c>
      <c r="J15" s="280">
        <v>0.0108</v>
      </c>
      <c r="K15" s="281">
        <f t="shared" si="0"/>
        <v>63.49601038096468</v>
      </c>
      <c r="L15" s="275">
        <f>'[4]Attachment A - Load Impacts'!M15</f>
        <v>40423.48226448589</v>
      </c>
      <c r="M15" s="276" t="s">
        <v>16</v>
      </c>
      <c r="N15" s="282">
        <v>0.0108</v>
      </c>
      <c r="O15" s="277">
        <f t="shared" si="1"/>
        <v>436.57360845644763</v>
      </c>
      <c r="P15" s="283">
        <f>'[4]Attachment A - Load Impacts'!Q15</f>
        <v>56764.004801928495</v>
      </c>
      <c r="Q15" s="279" t="s">
        <v>16</v>
      </c>
      <c r="R15" s="280">
        <v>0.0144</v>
      </c>
      <c r="S15" s="281">
        <f t="shared" si="6"/>
        <v>749.284863385456</v>
      </c>
      <c r="T15" s="275">
        <f>'[4]Attachment A - Load Impacts'!U15</f>
        <v>81615.40785737942</v>
      </c>
      <c r="U15" s="276" t="s">
        <v>16</v>
      </c>
      <c r="V15" s="282">
        <v>0.0133</v>
      </c>
      <c r="W15" s="277">
        <f t="shared" si="2"/>
        <v>1115.4105740508521</v>
      </c>
      <c r="X15" s="278">
        <f>'[4]Attachment A - Load Impacts'!Y15</f>
        <v>81615.40785737942</v>
      </c>
      <c r="Y15" s="273" t="s">
        <v>16</v>
      </c>
      <c r="Z15" s="284">
        <v>0.0134</v>
      </c>
      <c r="AA15" s="285">
        <f t="shared" si="3"/>
        <v>1090.9259516936384</v>
      </c>
      <c r="AB15" s="291">
        <f>'[4]Attachment A - Load Impacts'!AC15</f>
        <v>81579.94785737943</v>
      </c>
      <c r="AC15" s="276" t="s">
        <v>16</v>
      </c>
      <c r="AD15" s="282">
        <v>0.0134</v>
      </c>
      <c r="AE15" s="277">
        <f t="shared" si="4"/>
        <v>1093.1713012888843</v>
      </c>
      <c r="AF15" s="415">
        <f t="shared" si="7"/>
        <v>4548.862309256243</v>
      </c>
      <c r="AG15" s="104"/>
    </row>
    <row r="16" spans="1:33" s="407" customFormat="1" ht="15">
      <c r="A16" s="408"/>
      <c r="B16" s="409"/>
      <c r="C16" s="257">
        <v>2007</v>
      </c>
      <c r="D16" s="337">
        <f>'[4]Attachment A - Load Impacts'!E16</f>
        <v>0</v>
      </c>
      <c r="E16" s="338" t="s">
        <v>16</v>
      </c>
      <c r="F16" s="338">
        <v>0.0107</v>
      </c>
      <c r="G16" s="339">
        <f t="shared" si="5"/>
        <v>0</v>
      </c>
      <c r="H16" s="340">
        <f>'[4]Attachment A - Load Impacts'!I16</f>
        <v>5897.462264485884</v>
      </c>
      <c r="I16" s="341" t="s">
        <v>16</v>
      </c>
      <c r="J16" s="342">
        <v>0.0108</v>
      </c>
      <c r="K16" s="343">
        <f t="shared" si="0"/>
        <v>63.49601038096468</v>
      </c>
      <c r="L16" s="337">
        <f>'[4]Attachment A - Load Impacts'!M16</f>
        <v>5897.462264485884</v>
      </c>
      <c r="M16" s="338" t="s">
        <v>16</v>
      </c>
      <c r="N16" s="344">
        <v>0.0108</v>
      </c>
      <c r="O16" s="339">
        <f t="shared" si="1"/>
        <v>63.69259245644754</v>
      </c>
      <c r="P16" s="345">
        <f>'[4]Attachment A - Load Impacts'!Q16</f>
        <v>5897.462264485884</v>
      </c>
      <c r="Q16" s="341" t="s">
        <v>16</v>
      </c>
      <c r="R16" s="342">
        <v>0.0144</v>
      </c>
      <c r="S16" s="343">
        <f t="shared" si="6"/>
        <v>77.84650189121365</v>
      </c>
      <c r="T16" s="337">
        <f>'[4]Attachment A - Load Impacts'!U16</f>
        <v>5897.462264485884</v>
      </c>
      <c r="U16" s="338" t="s">
        <v>16</v>
      </c>
      <c r="V16" s="344">
        <v>0.0133</v>
      </c>
      <c r="W16" s="339">
        <f t="shared" si="2"/>
        <v>80.59865094797374</v>
      </c>
      <c r="X16" s="340">
        <f>'[4]Attachment A - Load Impacts'!Y16</f>
        <v>5897.462264485884</v>
      </c>
      <c r="Y16" s="238" t="s">
        <v>16</v>
      </c>
      <c r="Z16" s="346">
        <v>0.0134</v>
      </c>
      <c r="AA16" s="347">
        <f t="shared" si="3"/>
        <v>78.82941226862798</v>
      </c>
      <c r="AB16" s="348">
        <f>'[4]Attachment A - Load Impacts'!AC16</f>
        <v>5897.462264485884</v>
      </c>
      <c r="AC16" s="338" t="s">
        <v>16</v>
      </c>
      <c r="AD16" s="344">
        <v>0.0134</v>
      </c>
      <c r="AE16" s="339">
        <f t="shared" si="4"/>
        <v>79.02599434411084</v>
      </c>
      <c r="AF16" s="416">
        <f t="shared" si="7"/>
        <v>443.4891622893384</v>
      </c>
      <c r="AG16" s="256"/>
    </row>
    <row r="17" spans="1:33" s="407" customFormat="1" ht="15">
      <c r="A17" s="408"/>
      <c r="B17" s="409"/>
      <c r="C17" s="257">
        <v>2008</v>
      </c>
      <c r="D17" s="337">
        <f>'[4]Attachment A - Load Impacts'!E17</f>
        <v>0</v>
      </c>
      <c r="E17" s="338" t="s">
        <v>16</v>
      </c>
      <c r="F17" s="338">
        <v>0.0107</v>
      </c>
      <c r="G17" s="339">
        <f t="shared" si="5"/>
        <v>0</v>
      </c>
      <c r="H17" s="340">
        <f>'[4]Attachment A - Load Impacts'!I17</f>
        <v>0</v>
      </c>
      <c r="I17" s="341" t="s">
        <v>16</v>
      </c>
      <c r="J17" s="342">
        <v>0.0108</v>
      </c>
      <c r="K17" s="343">
        <f t="shared" si="0"/>
        <v>0</v>
      </c>
      <c r="L17" s="337">
        <f>'[4]Attachment A - Load Impacts'!M17</f>
        <v>34526.020000000004</v>
      </c>
      <c r="M17" s="338" t="s">
        <v>16</v>
      </c>
      <c r="N17" s="344">
        <v>0.0108</v>
      </c>
      <c r="O17" s="339">
        <f t="shared" si="1"/>
        <v>372.88101600000005</v>
      </c>
      <c r="P17" s="345">
        <f>'[4]Attachment A - Load Impacts'!Q17</f>
        <v>34526.020000000004</v>
      </c>
      <c r="Q17" s="341" t="s">
        <v>16</v>
      </c>
      <c r="R17" s="342">
        <v>0.0144</v>
      </c>
      <c r="S17" s="343">
        <f t="shared" si="6"/>
        <v>455.743464</v>
      </c>
      <c r="T17" s="337">
        <f>'[4]Attachment A - Load Impacts'!U17</f>
        <v>34526.020000000004</v>
      </c>
      <c r="U17" s="338" t="s">
        <v>16</v>
      </c>
      <c r="V17" s="344">
        <v>0.0133</v>
      </c>
      <c r="W17" s="339">
        <f t="shared" si="2"/>
        <v>471.8556066666667</v>
      </c>
      <c r="X17" s="340">
        <f>'[4]Attachment A - Load Impacts'!Y17</f>
        <v>34526.020000000004</v>
      </c>
      <c r="Y17" s="238" t="s">
        <v>16</v>
      </c>
      <c r="Z17" s="346">
        <v>0.0134</v>
      </c>
      <c r="AA17" s="347">
        <f t="shared" si="3"/>
        <v>461.4978006666667</v>
      </c>
      <c r="AB17" s="348">
        <f>'[4]Attachment A - Load Impacts'!AC17</f>
        <v>34490.560000000005</v>
      </c>
      <c r="AC17" s="338" t="s">
        <v>16</v>
      </c>
      <c r="AD17" s="344">
        <v>0.0134</v>
      </c>
      <c r="AE17" s="339">
        <f t="shared" si="4"/>
        <v>462.17350400000004</v>
      </c>
      <c r="AF17" s="416">
        <f t="shared" si="7"/>
        <v>2224.1513913333333</v>
      </c>
      <c r="AG17" s="256"/>
    </row>
    <row r="18" spans="1:33" s="407" customFormat="1" ht="15">
      <c r="A18" s="408"/>
      <c r="B18" s="409"/>
      <c r="C18" s="257">
        <v>2009</v>
      </c>
      <c r="D18" s="337">
        <f>'[4]Attachment A - Load Impacts'!E18</f>
        <v>0</v>
      </c>
      <c r="E18" s="338" t="s">
        <v>16</v>
      </c>
      <c r="F18" s="338">
        <v>0.0107</v>
      </c>
      <c r="G18" s="339">
        <f t="shared" si="5"/>
        <v>0</v>
      </c>
      <c r="H18" s="340">
        <f>'[4]Attachment A - Load Impacts'!I18</f>
        <v>0</v>
      </c>
      <c r="I18" s="341" t="s">
        <v>16</v>
      </c>
      <c r="J18" s="342">
        <v>0.0108</v>
      </c>
      <c r="K18" s="343">
        <f t="shared" si="0"/>
        <v>0</v>
      </c>
      <c r="L18" s="337">
        <f>'[4]Attachment A - Load Impacts'!M18</f>
        <v>0</v>
      </c>
      <c r="M18" s="338" t="s">
        <v>16</v>
      </c>
      <c r="N18" s="344">
        <v>0.0108</v>
      </c>
      <c r="O18" s="339">
        <f t="shared" si="1"/>
        <v>0</v>
      </c>
      <c r="P18" s="345">
        <f>'[4]Attachment A - Load Impacts'!Q18</f>
        <v>16340.522537442606</v>
      </c>
      <c r="Q18" s="341" t="s">
        <v>16</v>
      </c>
      <c r="R18" s="342">
        <v>0.0144</v>
      </c>
      <c r="S18" s="343">
        <f t="shared" si="6"/>
        <v>215.69489749424238</v>
      </c>
      <c r="T18" s="337">
        <f>'[4]Attachment A - Load Impacts'!U18</f>
        <v>16340.522537442606</v>
      </c>
      <c r="U18" s="338" t="s">
        <v>16</v>
      </c>
      <c r="V18" s="344">
        <v>0.0133</v>
      </c>
      <c r="W18" s="339">
        <f t="shared" si="2"/>
        <v>223.32047467838228</v>
      </c>
      <c r="X18" s="340">
        <f>'[4]Attachment A - Load Impacts'!Y18</f>
        <v>16340.522537442606</v>
      </c>
      <c r="Y18" s="238" t="s">
        <v>16</v>
      </c>
      <c r="Z18" s="346">
        <v>0.0134</v>
      </c>
      <c r="AA18" s="347">
        <f t="shared" si="3"/>
        <v>218.41831791714952</v>
      </c>
      <c r="AB18" s="348">
        <f>'[4]Attachment A - Load Impacts'!AC18</f>
        <v>16340.522537442606</v>
      </c>
      <c r="AC18" s="338" t="s">
        <v>16</v>
      </c>
      <c r="AD18" s="344">
        <v>0.0134</v>
      </c>
      <c r="AE18" s="339">
        <f t="shared" si="4"/>
        <v>218.96300200173093</v>
      </c>
      <c r="AF18" s="416">
        <f t="shared" si="7"/>
        <v>876.3966920915052</v>
      </c>
      <c r="AG18" s="256"/>
    </row>
    <row r="19" spans="1:33" s="407" customFormat="1" ht="15">
      <c r="A19" s="408"/>
      <c r="B19" s="409"/>
      <c r="C19" s="257">
        <v>2010</v>
      </c>
      <c r="D19" s="337">
        <f>'[4]Attachment A - Load Impacts'!E19</f>
        <v>0</v>
      </c>
      <c r="E19" s="338" t="s">
        <v>16</v>
      </c>
      <c r="F19" s="338">
        <v>0.0107</v>
      </c>
      <c r="G19" s="339">
        <f t="shared" si="5"/>
        <v>0</v>
      </c>
      <c r="H19" s="340">
        <f>'[4]Attachment A - Load Impacts'!I19</f>
        <v>0</v>
      </c>
      <c r="I19" s="341" t="s">
        <v>16</v>
      </c>
      <c r="J19" s="342">
        <v>0.0108</v>
      </c>
      <c r="K19" s="343">
        <f t="shared" si="0"/>
        <v>0</v>
      </c>
      <c r="L19" s="337">
        <f>'[4]Attachment A - Load Impacts'!M19</f>
        <v>0</v>
      </c>
      <c r="M19" s="338" t="s">
        <v>16</v>
      </c>
      <c r="N19" s="344">
        <v>0.0108</v>
      </c>
      <c r="O19" s="339">
        <f t="shared" si="1"/>
        <v>0</v>
      </c>
      <c r="P19" s="345">
        <f>'[4]Attachment A - Load Impacts'!Q19</f>
        <v>0</v>
      </c>
      <c r="Q19" s="341" t="s">
        <v>16</v>
      </c>
      <c r="R19" s="342">
        <v>0.0144</v>
      </c>
      <c r="S19" s="343">
        <f t="shared" si="6"/>
        <v>0</v>
      </c>
      <c r="T19" s="337">
        <f>'[4]Attachment A - Load Impacts'!U19</f>
        <v>24851.403055450934</v>
      </c>
      <c r="U19" s="338" t="s">
        <v>16</v>
      </c>
      <c r="V19" s="344">
        <v>0.0133</v>
      </c>
      <c r="W19" s="339">
        <f t="shared" si="2"/>
        <v>339.6358417578294</v>
      </c>
      <c r="X19" s="340">
        <f>'[4]Attachment A - Load Impacts'!Y19</f>
        <v>24851.403055450934</v>
      </c>
      <c r="Y19" s="238" t="s">
        <v>16</v>
      </c>
      <c r="Z19" s="346">
        <v>0.0134</v>
      </c>
      <c r="AA19" s="347">
        <f t="shared" si="3"/>
        <v>332.1804208411941</v>
      </c>
      <c r="AB19" s="348">
        <f>'[4]Attachment A - Load Impacts'!AC19</f>
        <v>24851.403055450934</v>
      </c>
      <c r="AC19" s="338" t="s">
        <v>16</v>
      </c>
      <c r="AD19" s="344">
        <v>0.0134</v>
      </c>
      <c r="AE19" s="339">
        <f t="shared" si="4"/>
        <v>333.0088009430425</v>
      </c>
      <c r="AF19" s="416">
        <f t="shared" si="7"/>
        <v>1004.825063542066</v>
      </c>
      <c r="AG19" s="256"/>
    </row>
    <row r="20" spans="1:33" s="286" customFormat="1" ht="15">
      <c r="A20" s="362" t="s">
        <v>24</v>
      </c>
      <c r="B20" s="288"/>
      <c r="C20" s="273">
        <v>2007</v>
      </c>
      <c r="D20" s="275">
        <f>'[4]Attachment A - Load Impacts'!E20</f>
        <v>0</v>
      </c>
      <c r="E20" s="276" t="s">
        <v>16</v>
      </c>
      <c r="F20" s="276">
        <v>0.0107</v>
      </c>
      <c r="G20" s="277">
        <f t="shared" si="5"/>
        <v>0</v>
      </c>
      <c r="H20" s="278">
        <f>'[4]Attachment A - Load Impacts'!I20</f>
        <v>202113.00127970357</v>
      </c>
      <c r="I20" s="279" t="s">
        <v>16</v>
      </c>
      <c r="J20" s="280">
        <v>0.0108</v>
      </c>
      <c r="K20" s="281">
        <f t="shared" si="0"/>
        <v>2176.083313778142</v>
      </c>
      <c r="L20" s="275">
        <f>'[4]Attachment A - Load Impacts'!M20</f>
        <v>34066.63782646505</v>
      </c>
      <c r="M20" s="276" t="s">
        <v>16</v>
      </c>
      <c r="N20" s="282">
        <v>0.0108</v>
      </c>
      <c r="O20" s="381">
        <f t="shared" si="1"/>
        <v>367.9196885258225</v>
      </c>
      <c r="P20" s="283">
        <f>'[4]Attachment A - Load Impacts'!Q20</f>
        <v>12894.771201782945</v>
      </c>
      <c r="Q20" s="279" t="s">
        <v>16</v>
      </c>
      <c r="R20" s="280">
        <v>0.0144</v>
      </c>
      <c r="S20" s="281">
        <f t="shared" si="6"/>
        <v>170.21097986353487</v>
      </c>
      <c r="T20" s="275">
        <f>'[4]Attachment A - Load Impacts'!U20</f>
        <v>12894.771201782945</v>
      </c>
      <c r="U20" s="276" t="s">
        <v>16</v>
      </c>
      <c r="V20" s="282">
        <v>0.0133</v>
      </c>
      <c r="W20" s="277">
        <f t="shared" si="2"/>
        <v>176.22853975770025</v>
      </c>
      <c r="X20" s="278">
        <f>'[4]Attachment A - Load Impacts'!Y20</f>
        <v>12894.771201782945</v>
      </c>
      <c r="Y20" s="273" t="s">
        <v>16</v>
      </c>
      <c r="Z20" s="284">
        <v>0.0134</v>
      </c>
      <c r="AA20" s="285">
        <f t="shared" si="3"/>
        <v>172.36010839716536</v>
      </c>
      <c r="AB20" s="291">
        <f>'[4]Attachment A - Load Impacts'!AC20</f>
        <v>12894.771201782945</v>
      </c>
      <c r="AC20" s="276" t="s">
        <v>16</v>
      </c>
      <c r="AD20" s="282">
        <v>0.0134</v>
      </c>
      <c r="AE20" s="277">
        <f t="shared" si="4"/>
        <v>172.78993410389148</v>
      </c>
      <c r="AF20" s="415">
        <f t="shared" si="7"/>
        <v>3235.592564426256</v>
      </c>
      <c r="AG20" s="104"/>
    </row>
    <row r="21" spans="1:33" s="286" customFormat="1" ht="15">
      <c r="A21" s="362" t="s">
        <v>36</v>
      </c>
      <c r="B21" s="288"/>
      <c r="C21" s="273">
        <v>2007</v>
      </c>
      <c r="D21" s="275">
        <f>'[4]Attachment A - Load Impacts'!E21</f>
        <v>0</v>
      </c>
      <c r="E21" s="276" t="s">
        <v>16</v>
      </c>
      <c r="F21" s="276">
        <v>0.0107</v>
      </c>
      <c r="G21" s="277">
        <f t="shared" si="5"/>
        <v>0</v>
      </c>
      <c r="H21" s="278">
        <f>'[4]Attachment A - Load Impacts'!I21</f>
        <v>12506.85085479235</v>
      </c>
      <c r="I21" s="279" t="s">
        <v>16</v>
      </c>
      <c r="J21" s="280">
        <v>0.0108</v>
      </c>
      <c r="K21" s="281">
        <f t="shared" si="0"/>
        <v>134.65709420326428</v>
      </c>
      <c r="L21" s="275">
        <f>'[4]Attachment A - Load Impacts'!M21</f>
        <v>12506.85085479235</v>
      </c>
      <c r="M21" s="276" t="s">
        <v>16</v>
      </c>
      <c r="N21" s="282">
        <v>0.0108</v>
      </c>
      <c r="O21" s="381">
        <f t="shared" si="1"/>
        <v>135.07398923175737</v>
      </c>
      <c r="P21" s="283">
        <f>'[4]Attachment A - Load Impacts'!Q21</f>
        <v>12506.85085479235</v>
      </c>
      <c r="Q21" s="279" t="s">
        <v>16</v>
      </c>
      <c r="R21" s="280">
        <v>0.0144</v>
      </c>
      <c r="S21" s="281">
        <f t="shared" si="6"/>
        <v>165.090431283259</v>
      </c>
      <c r="T21" s="275">
        <f>'[4]Attachment A - Load Impacts'!U21</f>
        <v>12506.85085479235</v>
      </c>
      <c r="U21" s="276" t="s">
        <v>16</v>
      </c>
      <c r="V21" s="282">
        <v>0.0133</v>
      </c>
      <c r="W21" s="277">
        <f t="shared" si="2"/>
        <v>170.92696168216207</v>
      </c>
      <c r="X21" s="278">
        <f>'[4]Attachment A - Load Impacts'!Y21</f>
        <v>12506.85085479235</v>
      </c>
      <c r="Y21" s="273" t="s">
        <v>16</v>
      </c>
      <c r="Z21" s="284">
        <v>0.0134</v>
      </c>
      <c r="AA21" s="285">
        <f t="shared" si="3"/>
        <v>167.17490642572437</v>
      </c>
      <c r="AB21" s="291">
        <f>'[4]Attachment A - Load Impacts'!AC21</f>
        <v>12506.85085479235</v>
      </c>
      <c r="AC21" s="276" t="s">
        <v>16</v>
      </c>
      <c r="AD21" s="282">
        <v>0.0134</v>
      </c>
      <c r="AE21" s="277">
        <f t="shared" si="4"/>
        <v>167.59180145421746</v>
      </c>
      <c r="AF21" s="415">
        <f t="shared" si="7"/>
        <v>940.5151842803847</v>
      </c>
      <c r="AG21" s="104"/>
    </row>
    <row r="22" spans="1:33" s="286" customFormat="1" ht="15">
      <c r="A22" s="361" t="s">
        <v>29</v>
      </c>
      <c r="B22" s="177"/>
      <c r="C22" s="132" t="s">
        <v>86</v>
      </c>
      <c r="D22" s="275">
        <f>'[4]Attachment A - Load Impacts'!E22</f>
        <v>0</v>
      </c>
      <c r="E22" s="276" t="s">
        <v>16</v>
      </c>
      <c r="F22" s="276">
        <v>0.0107</v>
      </c>
      <c r="G22" s="277">
        <f t="shared" si="5"/>
        <v>0</v>
      </c>
      <c r="H22" s="278">
        <f>'[4]Attachment A - Load Impacts'!I22</f>
        <v>0</v>
      </c>
      <c r="I22" s="279" t="s">
        <v>16</v>
      </c>
      <c r="J22" s="280">
        <v>0.0108</v>
      </c>
      <c r="K22" s="281">
        <f t="shared" si="0"/>
        <v>0</v>
      </c>
      <c r="L22" s="275">
        <f>'[4]Attachment A - Load Impacts'!M22</f>
        <v>24167.02174144537</v>
      </c>
      <c r="M22" s="276" t="s">
        <v>16</v>
      </c>
      <c r="N22" s="282">
        <v>0.0108</v>
      </c>
      <c r="O22" s="277">
        <f t="shared" si="1"/>
        <v>261.00383480760996</v>
      </c>
      <c r="P22" s="283">
        <f>'[4]Attachment A - Load Impacts'!Q22</f>
        <v>55519.175269069245</v>
      </c>
      <c r="Q22" s="279" t="s">
        <v>16</v>
      </c>
      <c r="R22" s="280">
        <v>0.0144</v>
      </c>
      <c r="S22" s="281">
        <f t="shared" si="6"/>
        <v>732.8531135517139</v>
      </c>
      <c r="T22" s="275">
        <f>'[4]Attachment A - Load Impacts'!U22</f>
        <v>55932.46011178389</v>
      </c>
      <c r="U22" s="276" t="s">
        <v>16</v>
      </c>
      <c r="V22" s="282">
        <v>0.0133</v>
      </c>
      <c r="W22" s="277">
        <f t="shared" si="2"/>
        <v>764.4102881943797</v>
      </c>
      <c r="X22" s="278">
        <f>'[4]Attachment A - Load Impacts'!Y22</f>
        <v>55932.46011178389</v>
      </c>
      <c r="Y22" s="273" t="s">
        <v>16</v>
      </c>
      <c r="Z22" s="284">
        <v>0.0134</v>
      </c>
      <c r="AA22" s="285">
        <f t="shared" si="3"/>
        <v>747.6305501608446</v>
      </c>
      <c r="AB22" s="291">
        <f>'[4]Attachment A - Load Impacts'!AC22</f>
        <v>55820.96219106952</v>
      </c>
      <c r="AC22" s="276" t="s">
        <v>16</v>
      </c>
      <c r="AD22" s="282">
        <v>0.0134</v>
      </c>
      <c r="AE22" s="277">
        <f t="shared" si="4"/>
        <v>748.0008933603315</v>
      </c>
      <c r="AF22" s="415">
        <f t="shared" si="7"/>
        <v>3253.89868007488</v>
      </c>
      <c r="AG22" s="104"/>
    </row>
    <row r="23" spans="1:33" s="407" customFormat="1" ht="15">
      <c r="A23" s="405"/>
      <c r="B23" s="406"/>
      <c r="C23" s="257">
        <v>2008</v>
      </c>
      <c r="D23" s="337">
        <f>'[4]Attachment A - Load Impacts'!E23</f>
        <v>0</v>
      </c>
      <c r="E23" s="338" t="s">
        <v>16</v>
      </c>
      <c r="F23" s="338">
        <v>0.0107</v>
      </c>
      <c r="G23" s="339">
        <f t="shared" si="5"/>
        <v>0</v>
      </c>
      <c r="H23" s="340">
        <f>'[4]Attachment A - Load Impacts'!I23</f>
        <v>0</v>
      </c>
      <c r="I23" s="341" t="s">
        <v>16</v>
      </c>
      <c r="J23" s="342">
        <v>0.0108</v>
      </c>
      <c r="K23" s="343">
        <f t="shared" si="0"/>
        <v>0</v>
      </c>
      <c r="L23" s="337">
        <f>'[4]Attachment A - Load Impacts'!M23</f>
        <v>24167.02174144537</v>
      </c>
      <c r="M23" s="338" t="s">
        <v>16</v>
      </c>
      <c r="N23" s="344">
        <v>0.0108</v>
      </c>
      <c r="O23" s="339">
        <f t="shared" si="1"/>
        <v>261.00383480760996</v>
      </c>
      <c r="P23" s="345">
        <f>'[4]Attachment A - Load Impacts'!Q23</f>
        <v>24167.02174144537</v>
      </c>
      <c r="Q23" s="341" t="s">
        <v>16</v>
      </c>
      <c r="R23" s="342">
        <v>0.0144</v>
      </c>
      <c r="S23" s="343">
        <f t="shared" si="6"/>
        <v>319.00468698707886</v>
      </c>
      <c r="T23" s="337">
        <f>'[4]Attachment A - Load Impacts'!U23</f>
        <v>24167.02174144537</v>
      </c>
      <c r="U23" s="338" t="s">
        <v>16</v>
      </c>
      <c r="V23" s="344">
        <v>0.0133</v>
      </c>
      <c r="W23" s="339">
        <f t="shared" si="2"/>
        <v>330.28263046642</v>
      </c>
      <c r="X23" s="340">
        <f>'[4]Attachment A - Load Impacts'!Y23</f>
        <v>24167.02174144537</v>
      </c>
      <c r="Y23" s="238" t="s">
        <v>16</v>
      </c>
      <c r="Z23" s="346">
        <v>0.0134</v>
      </c>
      <c r="AA23" s="347">
        <f t="shared" si="3"/>
        <v>323.0325239439864</v>
      </c>
      <c r="AB23" s="348">
        <f>'[4]Attachment A - Load Impacts'!AC23</f>
        <v>24167.02174144537</v>
      </c>
      <c r="AC23" s="338" t="s">
        <v>16</v>
      </c>
      <c r="AD23" s="344">
        <v>0.0134</v>
      </c>
      <c r="AE23" s="339">
        <f t="shared" si="4"/>
        <v>323.83809133536795</v>
      </c>
      <c r="AF23" s="416">
        <f t="shared" si="7"/>
        <v>1557.1617675404632</v>
      </c>
      <c r="AG23" s="256"/>
    </row>
    <row r="24" spans="1:33" s="407" customFormat="1" ht="15">
      <c r="A24" s="405"/>
      <c r="B24" s="406"/>
      <c r="C24" s="257">
        <v>2009</v>
      </c>
      <c r="D24" s="337">
        <f>'[4]Attachment A - Load Impacts'!E24</f>
        <v>0</v>
      </c>
      <c r="E24" s="338" t="s">
        <v>16</v>
      </c>
      <c r="F24" s="338">
        <v>0.0107</v>
      </c>
      <c r="G24" s="339">
        <f t="shared" si="5"/>
        <v>0</v>
      </c>
      <c r="H24" s="340">
        <f>'[4]Attachment A - Load Impacts'!I24</f>
        <v>0</v>
      </c>
      <c r="I24" s="341" t="s">
        <v>16</v>
      </c>
      <c r="J24" s="342">
        <v>0.0108</v>
      </c>
      <c r="K24" s="343">
        <f t="shared" si="0"/>
        <v>0</v>
      </c>
      <c r="L24" s="337">
        <f>'[4]Attachment A - Load Impacts'!M24</f>
        <v>0</v>
      </c>
      <c r="M24" s="338" t="s">
        <v>16</v>
      </c>
      <c r="N24" s="344">
        <v>0.0108</v>
      </c>
      <c r="O24" s="339">
        <f t="shared" si="1"/>
        <v>0</v>
      </c>
      <c r="P24" s="345">
        <f>'[4]Attachment A - Load Impacts'!Q24</f>
        <v>31352.153527623876</v>
      </c>
      <c r="Q24" s="341" t="s">
        <v>16</v>
      </c>
      <c r="R24" s="342">
        <v>0.0144</v>
      </c>
      <c r="S24" s="343">
        <f t="shared" si="6"/>
        <v>413.84842656463513</v>
      </c>
      <c r="T24" s="337">
        <f>'[4]Attachment A - Load Impacts'!U24</f>
        <v>31352.153527623876</v>
      </c>
      <c r="U24" s="338" t="s">
        <v>16</v>
      </c>
      <c r="V24" s="344">
        <v>0.0133</v>
      </c>
      <c r="W24" s="339">
        <f t="shared" si="2"/>
        <v>428.47943154419295</v>
      </c>
      <c r="X24" s="340">
        <f>'[4]Attachment A - Load Impacts'!Y24</f>
        <v>31352.153527623876</v>
      </c>
      <c r="Y24" s="238" t="s">
        <v>16</v>
      </c>
      <c r="Z24" s="346">
        <v>0.0134</v>
      </c>
      <c r="AA24" s="347">
        <f t="shared" si="3"/>
        <v>419.0737854859058</v>
      </c>
      <c r="AB24" s="348">
        <f>'[4]Attachment A - Load Impacts'!AC24</f>
        <v>31240.65560690951</v>
      </c>
      <c r="AC24" s="338" t="s">
        <v>16</v>
      </c>
      <c r="AD24" s="344">
        <v>0.0134</v>
      </c>
      <c r="AE24" s="339">
        <f t="shared" si="4"/>
        <v>418.6247851325875</v>
      </c>
      <c r="AF24" s="416">
        <f t="shared" si="7"/>
        <v>1680.0264287273212</v>
      </c>
      <c r="AG24" s="256"/>
    </row>
    <row r="25" spans="1:33" s="407" customFormat="1" ht="15">
      <c r="A25" s="405"/>
      <c r="B25" s="406"/>
      <c r="C25" s="257">
        <v>2010</v>
      </c>
      <c r="D25" s="337">
        <f>'[4]Attachment A - Load Impacts'!E25</f>
        <v>0</v>
      </c>
      <c r="E25" s="338" t="s">
        <v>16</v>
      </c>
      <c r="F25" s="338">
        <v>0.0107</v>
      </c>
      <c r="G25" s="339">
        <f t="shared" si="5"/>
        <v>0</v>
      </c>
      <c r="H25" s="340">
        <f>'[4]Attachment A - Load Impacts'!I25</f>
        <v>0</v>
      </c>
      <c r="I25" s="341" t="s">
        <v>16</v>
      </c>
      <c r="J25" s="342">
        <v>0.0108</v>
      </c>
      <c r="K25" s="343">
        <f t="shared" si="0"/>
        <v>0</v>
      </c>
      <c r="L25" s="337">
        <f>'[4]Attachment A - Load Impacts'!M25</f>
        <v>0</v>
      </c>
      <c r="M25" s="338" t="s">
        <v>16</v>
      </c>
      <c r="N25" s="344">
        <v>0.0108</v>
      </c>
      <c r="O25" s="339">
        <f t="shared" si="1"/>
        <v>0</v>
      </c>
      <c r="P25" s="345">
        <f>'[4]Attachment A - Load Impacts'!Q25</f>
        <v>0</v>
      </c>
      <c r="Q25" s="341" t="s">
        <v>16</v>
      </c>
      <c r="R25" s="342">
        <v>0.0144</v>
      </c>
      <c r="S25" s="343">
        <f t="shared" si="6"/>
        <v>0</v>
      </c>
      <c r="T25" s="337">
        <f>'[4]Attachment A - Load Impacts'!U25</f>
        <v>413.2848427146421</v>
      </c>
      <c r="U25" s="338" t="s">
        <v>16</v>
      </c>
      <c r="V25" s="344">
        <v>0.0133</v>
      </c>
      <c r="W25" s="339">
        <f t="shared" si="2"/>
        <v>5.6482261837667735</v>
      </c>
      <c r="X25" s="340">
        <f>'[4]Attachment A - Load Impacts'!Y25</f>
        <v>413.2848427146421</v>
      </c>
      <c r="Y25" s="238" t="s">
        <v>16</v>
      </c>
      <c r="Z25" s="346">
        <v>0.0134</v>
      </c>
      <c r="AA25" s="347">
        <f t="shared" si="3"/>
        <v>5.524240730952382</v>
      </c>
      <c r="AB25" s="348">
        <f>'[4]Attachment A - Load Impacts'!AC25</f>
        <v>413.2848427146421</v>
      </c>
      <c r="AC25" s="338" t="s">
        <v>16</v>
      </c>
      <c r="AD25" s="344">
        <v>0.0134</v>
      </c>
      <c r="AE25" s="339">
        <f t="shared" si="4"/>
        <v>5.538016892376204</v>
      </c>
      <c r="AF25" s="416">
        <f t="shared" si="7"/>
        <v>16.710483807095358</v>
      </c>
      <c r="AG25" s="256"/>
    </row>
    <row r="26" spans="1:33" s="286" customFormat="1" ht="15">
      <c r="A26" s="362" t="s">
        <v>40</v>
      </c>
      <c r="B26" s="288"/>
      <c r="C26" s="273" t="s">
        <v>86</v>
      </c>
      <c r="D26" s="275">
        <f>'[4]Attachment A - Load Impacts'!E26</f>
        <v>0</v>
      </c>
      <c r="E26" s="276" t="s">
        <v>16</v>
      </c>
      <c r="F26" s="276">
        <v>0.0107</v>
      </c>
      <c r="G26" s="277">
        <f t="shared" si="5"/>
        <v>0</v>
      </c>
      <c r="H26" s="278">
        <f>'[4]Attachment A - Load Impacts'!I26</f>
        <v>0</v>
      </c>
      <c r="I26" s="279" t="s">
        <v>16</v>
      </c>
      <c r="J26" s="280">
        <v>0.0108</v>
      </c>
      <c r="K26" s="281">
        <f t="shared" si="0"/>
        <v>0</v>
      </c>
      <c r="L26" s="275">
        <f>'[4]Attachment A - Load Impacts'!M26</f>
        <v>122677.81873053055</v>
      </c>
      <c r="M26" s="276" t="s">
        <v>16</v>
      </c>
      <c r="N26" s="282">
        <v>0.0108</v>
      </c>
      <c r="O26" s="277">
        <f t="shared" si="1"/>
        <v>1324.9204422897296</v>
      </c>
      <c r="P26" s="283">
        <f>'[4]Attachment A - Load Impacts'!Q26</f>
        <v>176660.75627522846</v>
      </c>
      <c r="Q26" s="279" t="s">
        <v>16</v>
      </c>
      <c r="R26" s="280">
        <v>0.0144</v>
      </c>
      <c r="S26" s="281">
        <f t="shared" si="6"/>
        <v>2331.9219828330156</v>
      </c>
      <c r="T26" s="275">
        <f>'[4]Attachment A - Load Impacts'!U26</f>
        <v>194032.68501833754</v>
      </c>
      <c r="U26" s="276" t="s">
        <v>16</v>
      </c>
      <c r="V26" s="282">
        <v>0.0133</v>
      </c>
      <c r="W26" s="277">
        <f t="shared" si="2"/>
        <v>2651.780028583946</v>
      </c>
      <c r="X26" s="278">
        <f>'[4]Attachment A - Load Impacts'!Y26</f>
        <v>191655.4969361495</v>
      </c>
      <c r="Y26" s="273" t="s">
        <v>16</v>
      </c>
      <c r="Z26" s="284">
        <v>0.0134</v>
      </c>
      <c r="AA26" s="285">
        <f t="shared" si="3"/>
        <v>2561.795142379865</v>
      </c>
      <c r="AB26" s="291">
        <f>'[4]Attachment A - Load Impacts'!AC26</f>
        <v>172630.83932826272</v>
      </c>
      <c r="AC26" s="276" t="s">
        <v>16</v>
      </c>
      <c r="AD26" s="282">
        <v>0.0134</v>
      </c>
      <c r="AE26" s="277">
        <f t="shared" si="4"/>
        <v>2313.2532469987204</v>
      </c>
      <c r="AF26" s="415">
        <f t="shared" si="7"/>
        <v>11183.670843085278</v>
      </c>
      <c r="AG26" s="104"/>
    </row>
    <row r="27" spans="1:33" s="407" customFormat="1" ht="15">
      <c r="A27" s="408"/>
      <c r="B27" s="409"/>
      <c r="C27" s="238">
        <v>2008</v>
      </c>
      <c r="D27" s="337">
        <f>'[4]Attachment A - Load Impacts'!E27</f>
        <v>0</v>
      </c>
      <c r="E27" s="338" t="s">
        <v>16</v>
      </c>
      <c r="F27" s="338">
        <v>0.0107</v>
      </c>
      <c r="G27" s="339">
        <f t="shared" si="5"/>
        <v>0</v>
      </c>
      <c r="H27" s="340">
        <f>'[4]Attachment A - Load Impacts'!I27</f>
        <v>0</v>
      </c>
      <c r="I27" s="341" t="s">
        <v>16</v>
      </c>
      <c r="J27" s="342">
        <v>0.0108</v>
      </c>
      <c r="K27" s="343">
        <f t="shared" si="0"/>
        <v>0</v>
      </c>
      <c r="L27" s="337">
        <f>'[4]Attachment A - Load Impacts'!M27</f>
        <v>122677.81873053055</v>
      </c>
      <c r="M27" s="338" t="s">
        <v>16</v>
      </c>
      <c r="N27" s="344">
        <v>0.0108</v>
      </c>
      <c r="O27" s="339">
        <f t="shared" si="1"/>
        <v>1324.9204422897296</v>
      </c>
      <c r="P27" s="345">
        <f>'[4]Attachment A - Load Impacts'!Q27</f>
        <v>122144.15248812805</v>
      </c>
      <c r="Q27" s="341" t="s">
        <v>16</v>
      </c>
      <c r="R27" s="342">
        <v>0.0144</v>
      </c>
      <c r="S27" s="343">
        <f t="shared" si="6"/>
        <v>1612.30281284329</v>
      </c>
      <c r="T27" s="337">
        <f>'[4]Attachment A - Load Impacts'!U27</f>
        <v>122144.15248812805</v>
      </c>
      <c r="U27" s="338" t="s">
        <v>16</v>
      </c>
      <c r="V27" s="344">
        <v>0.0133</v>
      </c>
      <c r="W27" s="339">
        <f t="shared" si="2"/>
        <v>1669.3034173377498</v>
      </c>
      <c r="X27" s="340">
        <f>'[4]Attachment A - Load Impacts'!Y27</f>
        <v>122144.15248812805</v>
      </c>
      <c r="Y27" s="238" t="s">
        <v>16</v>
      </c>
      <c r="Z27" s="346">
        <v>0.0134</v>
      </c>
      <c r="AA27" s="347">
        <f t="shared" si="3"/>
        <v>1632.6601715913114</v>
      </c>
      <c r="AB27" s="348">
        <f>'[4]Attachment A - Load Impacts'!AC27</f>
        <v>103671.90586358267</v>
      </c>
      <c r="AC27" s="338" t="s">
        <v>16</v>
      </c>
      <c r="AD27" s="344">
        <v>0.0134</v>
      </c>
      <c r="AE27" s="339">
        <f t="shared" si="4"/>
        <v>1389.2035385720078</v>
      </c>
      <c r="AF27" s="416">
        <f t="shared" si="7"/>
        <v>7628.390382634088</v>
      </c>
      <c r="AG27" s="256"/>
    </row>
    <row r="28" spans="1:33" s="407" customFormat="1" ht="15">
      <c r="A28" s="408"/>
      <c r="B28" s="409"/>
      <c r="C28" s="238">
        <v>2009</v>
      </c>
      <c r="D28" s="337">
        <f>'[4]Attachment A - Load Impacts'!E28</f>
        <v>0</v>
      </c>
      <c r="E28" s="338" t="s">
        <v>16</v>
      </c>
      <c r="F28" s="338">
        <v>0.0107</v>
      </c>
      <c r="G28" s="339">
        <f t="shared" si="5"/>
        <v>0</v>
      </c>
      <c r="H28" s="340">
        <f>'[4]Attachment A - Load Impacts'!I28</f>
        <v>0</v>
      </c>
      <c r="I28" s="341" t="s">
        <v>16</v>
      </c>
      <c r="J28" s="342">
        <v>0.0108</v>
      </c>
      <c r="K28" s="343">
        <f t="shared" si="0"/>
        <v>0</v>
      </c>
      <c r="L28" s="337">
        <f>'[4]Attachment A - Load Impacts'!M28</f>
        <v>0</v>
      </c>
      <c r="M28" s="338" t="s">
        <v>16</v>
      </c>
      <c r="N28" s="344">
        <v>0.0108</v>
      </c>
      <c r="O28" s="339">
        <f t="shared" si="1"/>
        <v>0</v>
      </c>
      <c r="P28" s="345">
        <f>'[4]Attachment A - Load Impacts'!Q28</f>
        <v>54516.603787100416</v>
      </c>
      <c r="Q28" s="341" t="s">
        <v>16</v>
      </c>
      <c r="R28" s="342">
        <v>0.0144</v>
      </c>
      <c r="S28" s="343">
        <f t="shared" si="6"/>
        <v>719.6191699897255</v>
      </c>
      <c r="T28" s="337">
        <f>'[4]Attachment A - Load Impacts'!U28</f>
        <v>52254.417540181166</v>
      </c>
      <c r="U28" s="338" t="s">
        <v>16</v>
      </c>
      <c r="V28" s="344">
        <v>0.0133</v>
      </c>
      <c r="W28" s="339">
        <f t="shared" si="2"/>
        <v>714.1437063824759</v>
      </c>
      <c r="X28" s="340">
        <f>'[4]Attachment A - Load Impacts'!Y28</f>
        <v>52254.417540181166</v>
      </c>
      <c r="Y28" s="238" t="s">
        <v>16</v>
      </c>
      <c r="Z28" s="346">
        <v>0.0134</v>
      </c>
      <c r="AA28" s="347">
        <f t="shared" si="3"/>
        <v>698.4673811204216</v>
      </c>
      <c r="AB28" s="348">
        <f>'[4]Attachment A - Load Impacts'!AC28</f>
        <v>52251.223696412526</v>
      </c>
      <c r="AC28" s="338" t="s">
        <v>16</v>
      </c>
      <c r="AD28" s="344">
        <v>0.0134</v>
      </c>
      <c r="AE28" s="339">
        <f t="shared" si="4"/>
        <v>700.1663975319278</v>
      </c>
      <c r="AF28" s="416">
        <f t="shared" si="7"/>
        <v>2832.396655024551</v>
      </c>
      <c r="AG28" s="256"/>
    </row>
    <row r="29" spans="1:33" s="407" customFormat="1" ht="15">
      <c r="A29" s="408"/>
      <c r="B29" s="409"/>
      <c r="C29" s="238">
        <v>2010</v>
      </c>
      <c r="D29" s="337">
        <f>'[4]Attachment A - Load Impacts'!E29</f>
        <v>0</v>
      </c>
      <c r="E29" s="338" t="s">
        <v>16</v>
      </c>
      <c r="F29" s="338">
        <v>0.0107</v>
      </c>
      <c r="G29" s="339">
        <f t="shared" si="5"/>
        <v>0</v>
      </c>
      <c r="H29" s="340">
        <f>'[4]Attachment A - Load Impacts'!I29</f>
        <v>0</v>
      </c>
      <c r="I29" s="341" t="s">
        <v>16</v>
      </c>
      <c r="J29" s="342">
        <v>0.0108</v>
      </c>
      <c r="K29" s="343">
        <f t="shared" si="0"/>
        <v>0</v>
      </c>
      <c r="L29" s="337">
        <f>'[4]Attachment A - Load Impacts'!M29</f>
        <v>0</v>
      </c>
      <c r="M29" s="338" t="s">
        <v>16</v>
      </c>
      <c r="N29" s="344">
        <v>0.0108</v>
      </c>
      <c r="O29" s="339">
        <f t="shared" si="1"/>
        <v>0</v>
      </c>
      <c r="P29" s="345">
        <f>'[4]Attachment A - Load Impacts'!Q29</f>
        <v>0</v>
      </c>
      <c r="Q29" s="341" t="s">
        <v>16</v>
      </c>
      <c r="R29" s="342">
        <v>0.0144</v>
      </c>
      <c r="S29" s="343">
        <f t="shared" si="6"/>
        <v>0</v>
      </c>
      <c r="T29" s="337">
        <f>'[4]Attachment A - Load Impacts'!U29</f>
        <v>19634.11499002831</v>
      </c>
      <c r="U29" s="338" t="s">
        <v>16</v>
      </c>
      <c r="V29" s="344">
        <v>0.0133</v>
      </c>
      <c r="W29" s="339">
        <f t="shared" si="2"/>
        <v>268.33290486372016</v>
      </c>
      <c r="X29" s="340">
        <f>'[4]Attachment A - Load Impacts'!Y29</f>
        <v>17256.92690784026</v>
      </c>
      <c r="Y29" s="238" t="s">
        <v>16</v>
      </c>
      <c r="Z29" s="346">
        <v>0.0134</v>
      </c>
      <c r="AA29" s="347">
        <f t="shared" si="3"/>
        <v>230.66758966813148</v>
      </c>
      <c r="AB29" s="348">
        <f>'[4]Attachment A - Load Impacts'!AC29</f>
        <v>16707.70976826753</v>
      </c>
      <c r="AC29" s="338" t="s">
        <v>16</v>
      </c>
      <c r="AD29" s="344">
        <v>0.0134</v>
      </c>
      <c r="AE29" s="339">
        <f t="shared" si="4"/>
        <v>223.88331089478487</v>
      </c>
      <c r="AF29" s="416">
        <f t="shared" si="7"/>
        <v>722.8838054266365</v>
      </c>
      <c r="AG29" s="256"/>
    </row>
    <row r="30" spans="1:33" ht="15">
      <c r="A30" s="364"/>
      <c r="B30" s="200"/>
      <c r="C30" s="221"/>
      <c r="D30" s="163"/>
      <c r="E30" s="156"/>
      <c r="F30" s="156"/>
      <c r="G30" s="417">
        <f>G8+G9+G12+G15+G20+G21+G22+G26</f>
        <v>4224.949310380311</v>
      </c>
      <c r="H30" s="278"/>
      <c r="I30" s="103"/>
      <c r="J30" s="133"/>
      <c r="K30" s="417">
        <f>K8+K9+K12+K15+K20+K21+K22+K26</f>
        <v>8445.568661131874</v>
      </c>
      <c r="L30" s="275"/>
      <c r="M30" s="5"/>
      <c r="N30" s="134"/>
      <c r="O30" s="417">
        <f>O8+O9+O12+O15+O20+O21+O22+O26</f>
        <v>8597.44475012848</v>
      </c>
      <c r="P30" s="34"/>
      <c r="Q30" s="103"/>
      <c r="R30" s="133"/>
      <c r="S30" s="417">
        <f>S8+S9+S12+S15+S20+S21+S22+S26</f>
        <v>11570.637488137894</v>
      </c>
      <c r="T30" s="130"/>
      <c r="U30" s="5"/>
      <c r="V30" s="134"/>
      <c r="W30" s="417">
        <f>W8+W9+W12+W15+W20+W21+W22+W26</f>
        <v>8007.494387087565</v>
      </c>
      <c r="X30" s="131"/>
      <c r="Y30" s="230"/>
      <c r="Z30" s="231"/>
      <c r="AA30" s="417">
        <f>AA8+AA9+AA12+AA15+AA20+AA21+AA22+AA26</f>
        <v>7799.945039355356</v>
      </c>
      <c r="AB30" s="28"/>
      <c r="AC30" s="28"/>
      <c r="AD30" s="28"/>
      <c r="AE30" s="417">
        <f>AE8+AE9+AE12+AE15+AE20+AE21+AE22+AE26</f>
        <v>7405.6696894420165</v>
      </c>
      <c r="AF30" s="417">
        <f>AF8+AF9+AF12+AF15+AF20+AF21+AF22+AF26</f>
        <v>56051.7093256635</v>
      </c>
      <c r="AG30" s="104"/>
    </row>
    <row r="31" spans="1:33" s="139" customFormat="1" ht="15">
      <c r="A31" s="360" t="s">
        <v>76</v>
      </c>
      <c r="B31" s="209"/>
      <c r="C31" s="220"/>
      <c r="D31" s="182"/>
      <c r="E31" s="183"/>
      <c r="F31" s="183"/>
      <c r="G31" s="137"/>
      <c r="H31" s="184"/>
      <c r="I31" s="185"/>
      <c r="J31" s="186"/>
      <c r="K31" s="187"/>
      <c r="L31" s="141"/>
      <c r="M31" s="135"/>
      <c r="N31" s="136"/>
      <c r="O31" s="137"/>
      <c r="P31" s="141"/>
      <c r="Q31" s="135"/>
      <c r="R31" s="136"/>
      <c r="S31" s="137"/>
      <c r="T31" s="141"/>
      <c r="U31" s="135"/>
      <c r="V31" s="136"/>
      <c r="W31" s="137"/>
      <c r="X31" s="141"/>
      <c r="Y31" s="135"/>
      <c r="Z31" s="136"/>
      <c r="AA31" s="137"/>
      <c r="AB31" s="160"/>
      <c r="AC31" s="160"/>
      <c r="AD31" s="160"/>
      <c r="AE31" s="397"/>
      <c r="AF31" s="414"/>
      <c r="AG31" s="188"/>
    </row>
    <row r="32" spans="1:33" ht="15">
      <c r="A32" s="365"/>
      <c r="B32" s="215"/>
      <c r="C32" s="214"/>
      <c r="D32" s="163"/>
      <c r="E32" s="156"/>
      <c r="F32" s="156">
        <v>0.0101</v>
      </c>
      <c r="H32" s="162"/>
      <c r="I32" s="157"/>
      <c r="J32" s="158">
        <v>0.0102</v>
      </c>
      <c r="K32" s="159">
        <f t="shared" si="0"/>
        <v>0</v>
      </c>
      <c r="L32" s="130"/>
      <c r="M32" s="5"/>
      <c r="N32" s="134"/>
      <c r="P32" s="131"/>
      <c r="Q32" s="103"/>
      <c r="R32" s="133"/>
      <c r="T32" s="130"/>
      <c r="U32" s="5"/>
      <c r="V32" s="134"/>
      <c r="X32" s="131"/>
      <c r="Y32" s="230"/>
      <c r="Z32" s="231"/>
      <c r="AB32" s="28"/>
      <c r="AC32" s="28"/>
      <c r="AD32" s="28"/>
      <c r="AE32" s="145"/>
      <c r="AF32" s="414"/>
      <c r="AG32" s="87"/>
    </row>
    <row r="33" spans="1:33" s="289" customFormat="1" ht="15">
      <c r="A33" s="362" t="s">
        <v>42</v>
      </c>
      <c r="B33" s="290"/>
      <c r="C33" s="273" t="s">
        <v>86</v>
      </c>
      <c r="D33" s="326"/>
      <c r="E33" s="327" t="s">
        <v>16</v>
      </c>
      <c r="F33" s="328">
        <v>0.0101</v>
      </c>
      <c r="G33" s="329"/>
      <c r="H33" s="331"/>
      <c r="I33" s="332" t="s">
        <v>16</v>
      </c>
      <c r="J33" s="333">
        <v>0.0102</v>
      </c>
      <c r="K33" s="334">
        <f t="shared" si="0"/>
        <v>0</v>
      </c>
      <c r="L33" s="291">
        <f>'[4]Attachment A - Load Impacts'!M32</f>
        <v>280.0862603021797</v>
      </c>
      <c r="M33" s="292" t="s">
        <v>16</v>
      </c>
      <c r="N33" s="295">
        <v>0.0102</v>
      </c>
      <c r="O33" s="277">
        <f>(1/3)*L33*J33+(2/3)*L33*N33</f>
        <v>2.856879855082233</v>
      </c>
      <c r="P33" s="293">
        <f>'[4]Attachment A - Load Impacts'!Q32</f>
        <v>9287.456481027732</v>
      </c>
      <c r="Q33" s="294" t="s">
        <v>16</v>
      </c>
      <c r="R33" s="280">
        <v>0.0138</v>
      </c>
      <c r="S33" s="281">
        <f>(1/3)*P33*N33+(2/3)*P33*R33</f>
        <v>117.02195166094941</v>
      </c>
      <c r="T33" s="291">
        <f>'[4]Attachment A - Load Impacts'!U32</f>
        <v>39720.88946453883</v>
      </c>
      <c r="U33" s="292" t="s">
        <v>16</v>
      </c>
      <c r="V33" s="295">
        <v>0.0132</v>
      </c>
      <c r="W33" s="277">
        <f>(1/3)*T33*R33+(2/3)*T33*V33</f>
        <v>532.2599188248203</v>
      </c>
      <c r="X33" s="293">
        <f>'[4]Attachment A - Load Impacts'!Y32</f>
        <v>39720.88946453883</v>
      </c>
      <c r="Y33" s="296" t="s">
        <v>16</v>
      </c>
      <c r="Z33" s="297">
        <v>0.0133</v>
      </c>
      <c r="AA33" s="285">
        <f>(1/3)*X33*V33+(2/3)*X33*Z33</f>
        <v>526.9638002295484</v>
      </c>
      <c r="AB33" s="291">
        <f>'[4]Attachment A - Load Impacts'!AC32</f>
        <v>39720.88946453883</v>
      </c>
      <c r="AC33" s="292" t="s">
        <v>16</v>
      </c>
      <c r="AD33" s="295">
        <v>0.0133</v>
      </c>
      <c r="AE33" s="277">
        <f aca="true" t="shared" si="8" ref="AE33:AE40">(1/3)*AB33*Z33+(2/3)*AB33*AD33</f>
        <v>528.2878298783663</v>
      </c>
      <c r="AF33" s="415">
        <f aca="true" t="shared" si="9" ref="AF33:AF40">G33+K33+O33+S33+W33+AA33+AE33</f>
        <v>1707.3903804487663</v>
      </c>
      <c r="AG33" s="177"/>
    </row>
    <row r="34" spans="1:33" s="411" customFormat="1" ht="15">
      <c r="A34" s="408"/>
      <c r="B34" s="410"/>
      <c r="C34" s="251">
        <v>2008</v>
      </c>
      <c r="D34" s="348"/>
      <c r="E34" s="349"/>
      <c r="F34" s="338"/>
      <c r="G34" s="339"/>
      <c r="H34" s="351"/>
      <c r="I34" s="352"/>
      <c r="J34" s="342">
        <v>0.0102</v>
      </c>
      <c r="K34" s="343"/>
      <c r="L34" s="348">
        <f>'[4]Attachment A - Load Impacts'!M33</f>
        <v>280.0862603021797</v>
      </c>
      <c r="M34" s="349" t="s">
        <v>16</v>
      </c>
      <c r="N34" s="350">
        <v>0.0102</v>
      </c>
      <c r="O34" s="339">
        <f aca="true" t="shared" si="10" ref="O34:O40">(1/3)*L34*J34+(2/3)*L34*N34</f>
        <v>2.856879855082233</v>
      </c>
      <c r="P34" s="351">
        <f>'[4]Attachment A - Load Impacts'!Q33</f>
        <v>280.0862603021797</v>
      </c>
      <c r="Q34" s="352" t="s">
        <v>16</v>
      </c>
      <c r="R34" s="342">
        <v>0.0138</v>
      </c>
      <c r="S34" s="343">
        <f aca="true" t="shared" si="11" ref="S34:S40">(1/3)*P34*N34+(2/3)*P34*R34</f>
        <v>3.529086879807464</v>
      </c>
      <c r="T34" s="348">
        <f>'[4]Attachment A - Load Impacts'!U33</f>
        <v>280.0862603021797</v>
      </c>
      <c r="U34" s="349" t="s">
        <v>16</v>
      </c>
      <c r="V34" s="350">
        <v>0.0132</v>
      </c>
      <c r="W34" s="339">
        <f aca="true" t="shared" si="12" ref="W34:W40">(1/3)*T34*R34+(2/3)*T34*V34</f>
        <v>3.753155888049208</v>
      </c>
      <c r="X34" s="351">
        <f>'[4]Attachment A - Load Impacts'!Y33</f>
        <v>280.0862603021797</v>
      </c>
      <c r="Y34" s="251" t="s">
        <v>16</v>
      </c>
      <c r="Z34" s="353">
        <v>0.0133</v>
      </c>
      <c r="AA34" s="347">
        <f aca="true" t="shared" si="13" ref="AA34:AA40">(1/3)*X34*V34+(2/3)*X34*Z34</f>
        <v>3.7158110533422506</v>
      </c>
      <c r="AB34" s="348">
        <f>'[4]Attachment A - Load Impacts'!AC33</f>
        <v>280.0862603021797</v>
      </c>
      <c r="AC34" s="349" t="s">
        <v>16</v>
      </c>
      <c r="AD34" s="350">
        <v>0.0133</v>
      </c>
      <c r="AE34" s="339">
        <f t="shared" si="8"/>
        <v>3.72514726201899</v>
      </c>
      <c r="AF34" s="416">
        <f t="shared" si="9"/>
        <v>17.580080938300146</v>
      </c>
      <c r="AG34" s="406"/>
    </row>
    <row r="35" spans="1:33" s="411" customFormat="1" ht="15">
      <c r="A35" s="408"/>
      <c r="B35" s="410"/>
      <c r="C35" s="251">
        <v>2009</v>
      </c>
      <c r="D35" s="348"/>
      <c r="E35" s="349"/>
      <c r="F35" s="338"/>
      <c r="G35" s="339"/>
      <c r="H35" s="351"/>
      <c r="I35" s="352"/>
      <c r="J35" s="342">
        <v>0.0102</v>
      </c>
      <c r="K35" s="343"/>
      <c r="L35" s="348">
        <f>'[4]Attachment A - Load Impacts'!M34</f>
        <v>0</v>
      </c>
      <c r="M35" s="349" t="s">
        <v>16</v>
      </c>
      <c r="N35" s="350">
        <v>0.0102</v>
      </c>
      <c r="O35" s="339">
        <f t="shared" si="10"/>
        <v>0</v>
      </c>
      <c r="P35" s="351">
        <f>'[4]Attachment A - Load Impacts'!Q34</f>
        <v>9007.370220725552</v>
      </c>
      <c r="Q35" s="352" t="s">
        <v>16</v>
      </c>
      <c r="R35" s="342">
        <v>0.0138</v>
      </c>
      <c r="S35" s="343">
        <f t="shared" si="11"/>
        <v>113.49286478114195</v>
      </c>
      <c r="T35" s="348">
        <f>'[4]Attachment A - Load Impacts'!U34</f>
        <v>9007.370220725552</v>
      </c>
      <c r="U35" s="349" t="s">
        <v>16</v>
      </c>
      <c r="V35" s="350">
        <v>0.0132</v>
      </c>
      <c r="W35" s="339">
        <f t="shared" si="12"/>
        <v>120.69876095772239</v>
      </c>
      <c r="X35" s="351">
        <f>'[4]Attachment A - Load Impacts'!Y34</f>
        <v>9007.370220725552</v>
      </c>
      <c r="Y35" s="251" t="s">
        <v>16</v>
      </c>
      <c r="Z35" s="353">
        <v>0.0133</v>
      </c>
      <c r="AA35" s="347">
        <f t="shared" si="13"/>
        <v>119.49777826162565</v>
      </c>
      <c r="AB35" s="348">
        <f>'[4]Attachment A - Load Impacts'!AC34</f>
        <v>9007.370220725552</v>
      </c>
      <c r="AC35" s="349" t="s">
        <v>16</v>
      </c>
      <c r="AD35" s="350">
        <v>0.0133</v>
      </c>
      <c r="AE35" s="339">
        <f t="shared" si="8"/>
        <v>119.79802393564984</v>
      </c>
      <c r="AF35" s="416">
        <f t="shared" si="9"/>
        <v>473.4874279361398</v>
      </c>
      <c r="AG35" s="406"/>
    </row>
    <row r="36" spans="1:33" s="411" customFormat="1" ht="15">
      <c r="A36" s="408"/>
      <c r="B36" s="410"/>
      <c r="C36" s="251">
        <v>2010</v>
      </c>
      <c r="D36" s="348"/>
      <c r="E36" s="349"/>
      <c r="F36" s="338"/>
      <c r="G36" s="339"/>
      <c r="H36" s="351"/>
      <c r="I36" s="352"/>
      <c r="J36" s="342">
        <v>0.0102</v>
      </c>
      <c r="K36" s="343"/>
      <c r="L36" s="348">
        <f>'[4]Attachment A - Load Impacts'!M35</f>
        <v>0</v>
      </c>
      <c r="M36" s="349" t="s">
        <v>16</v>
      </c>
      <c r="N36" s="350">
        <v>0.0102</v>
      </c>
      <c r="O36" s="339">
        <f t="shared" si="10"/>
        <v>0</v>
      </c>
      <c r="P36" s="351">
        <f>'[4]Attachment A - Load Impacts'!Q35</f>
        <v>0</v>
      </c>
      <c r="Q36" s="352" t="s">
        <v>16</v>
      </c>
      <c r="R36" s="342">
        <v>0.0138</v>
      </c>
      <c r="S36" s="343">
        <f t="shared" si="11"/>
        <v>0</v>
      </c>
      <c r="T36" s="348">
        <f>'[4]Attachment A - Load Impacts'!U35</f>
        <v>30433.432983511095</v>
      </c>
      <c r="U36" s="349" t="s">
        <v>16</v>
      </c>
      <c r="V36" s="350">
        <v>0.0132</v>
      </c>
      <c r="W36" s="339">
        <f t="shared" si="12"/>
        <v>407.80800197904864</v>
      </c>
      <c r="X36" s="351">
        <f>'[4]Attachment A - Load Impacts'!Y35</f>
        <v>30433.432983511095</v>
      </c>
      <c r="Y36" s="251" t="s">
        <v>16</v>
      </c>
      <c r="Z36" s="353">
        <v>0.0133</v>
      </c>
      <c r="AA36" s="347">
        <f t="shared" si="13"/>
        <v>403.75021091458046</v>
      </c>
      <c r="AB36" s="348">
        <f>'[4]Attachment A - Load Impacts'!AC35</f>
        <v>30433.432983511095</v>
      </c>
      <c r="AC36" s="349" t="s">
        <v>16</v>
      </c>
      <c r="AD36" s="350">
        <v>0.0133</v>
      </c>
      <c r="AE36" s="339">
        <f t="shared" si="8"/>
        <v>404.7646586806975</v>
      </c>
      <c r="AF36" s="416">
        <f t="shared" si="9"/>
        <v>1216.3228715743267</v>
      </c>
      <c r="AG36" s="406"/>
    </row>
    <row r="37" spans="1:33" s="286" customFormat="1" ht="15">
      <c r="A37" s="362" t="s">
        <v>43</v>
      </c>
      <c r="B37" s="290"/>
      <c r="C37" s="274" t="s">
        <v>85</v>
      </c>
      <c r="D37" s="326"/>
      <c r="E37" s="327" t="s">
        <v>16</v>
      </c>
      <c r="F37" s="328">
        <v>0.0101</v>
      </c>
      <c r="G37" s="329"/>
      <c r="H37" s="335"/>
      <c r="I37" s="332" t="s">
        <v>16</v>
      </c>
      <c r="J37" s="333">
        <v>0.0102</v>
      </c>
      <c r="K37" s="334">
        <f t="shared" si="0"/>
        <v>0</v>
      </c>
      <c r="L37" s="291">
        <f>'[4]Attachment A - Load Impacts'!M36</f>
        <v>0</v>
      </c>
      <c r="M37" s="292" t="s">
        <v>16</v>
      </c>
      <c r="N37" s="295">
        <v>0.0102</v>
      </c>
      <c r="O37" s="277">
        <f t="shared" si="10"/>
        <v>0</v>
      </c>
      <c r="P37" s="293">
        <f>'[4]Attachment A - Load Impacts'!Q36</f>
        <v>0</v>
      </c>
      <c r="Q37" s="294" t="s">
        <v>16</v>
      </c>
      <c r="R37" s="280">
        <v>0.0138</v>
      </c>
      <c r="S37" s="281">
        <f t="shared" si="11"/>
        <v>0</v>
      </c>
      <c r="T37" s="291">
        <f>'[4]Attachment A - Load Impacts'!U36</f>
        <v>291111.3298525536</v>
      </c>
      <c r="U37" s="292" t="s">
        <v>16</v>
      </c>
      <c r="V37" s="295">
        <v>0.0132</v>
      </c>
      <c r="W37" s="277">
        <f t="shared" si="12"/>
        <v>3900.8918200242183</v>
      </c>
      <c r="X37" s="293">
        <f>'[4]Attachment A - Load Impacts'!Y36</f>
        <v>291111.3298525536</v>
      </c>
      <c r="Y37" s="296" t="s">
        <v>16</v>
      </c>
      <c r="Z37" s="297">
        <v>0.0133</v>
      </c>
      <c r="AA37" s="285">
        <f t="shared" si="13"/>
        <v>3862.0769760438775</v>
      </c>
      <c r="AB37" s="291">
        <f>'[4]Attachment A - Load Impacts'!AC36</f>
        <v>291111.3298525536</v>
      </c>
      <c r="AC37" s="292" t="s">
        <v>16</v>
      </c>
      <c r="AD37" s="295">
        <v>0.0133</v>
      </c>
      <c r="AE37" s="277">
        <f t="shared" si="8"/>
        <v>3871.7806870389622</v>
      </c>
      <c r="AF37" s="415">
        <f t="shared" si="9"/>
        <v>11634.749483107058</v>
      </c>
      <c r="AG37" s="104"/>
    </row>
    <row r="38" spans="1:33" s="407" customFormat="1" ht="15">
      <c r="A38" s="408"/>
      <c r="B38" s="410"/>
      <c r="C38" s="249">
        <v>2009</v>
      </c>
      <c r="D38" s="348"/>
      <c r="E38" s="349"/>
      <c r="F38" s="349"/>
      <c r="G38" s="339"/>
      <c r="H38" s="412"/>
      <c r="I38" s="352"/>
      <c r="J38" s="342"/>
      <c r="K38" s="343"/>
      <c r="L38" s="348">
        <f>'[4]Attachment A - Load Impacts'!M37</f>
        <v>0</v>
      </c>
      <c r="M38" s="349" t="s">
        <v>16</v>
      </c>
      <c r="N38" s="350">
        <v>0.0102</v>
      </c>
      <c r="O38" s="339">
        <f t="shared" si="10"/>
        <v>0</v>
      </c>
      <c r="P38" s="351">
        <f>'[4]Attachment A - Load Impacts'!Q37</f>
        <v>0</v>
      </c>
      <c r="Q38" s="352" t="s">
        <v>16</v>
      </c>
      <c r="R38" s="342">
        <v>0.0138</v>
      </c>
      <c r="S38" s="343">
        <f t="shared" si="11"/>
        <v>0</v>
      </c>
      <c r="T38" s="348">
        <f>'[4]Attachment A - Load Impacts'!U37</f>
        <v>0</v>
      </c>
      <c r="U38" s="349" t="s">
        <v>16</v>
      </c>
      <c r="V38" s="350">
        <v>0.0132</v>
      </c>
      <c r="W38" s="339">
        <f t="shared" si="12"/>
        <v>0</v>
      </c>
      <c r="X38" s="351">
        <f>'[4]Attachment A - Load Impacts'!Y37</f>
        <v>0</v>
      </c>
      <c r="Y38" s="251" t="s">
        <v>16</v>
      </c>
      <c r="Z38" s="353">
        <v>0.0133</v>
      </c>
      <c r="AA38" s="347">
        <f t="shared" si="13"/>
        <v>0</v>
      </c>
      <c r="AB38" s="348">
        <f>'[4]Attachment A - Load Impacts'!AC37</f>
        <v>0</v>
      </c>
      <c r="AC38" s="349" t="s">
        <v>16</v>
      </c>
      <c r="AD38" s="350">
        <v>0.0133</v>
      </c>
      <c r="AE38" s="339">
        <f t="shared" si="8"/>
        <v>0</v>
      </c>
      <c r="AF38" s="416">
        <f t="shared" si="9"/>
        <v>0</v>
      </c>
      <c r="AG38" s="256"/>
    </row>
    <row r="39" spans="1:33" s="407" customFormat="1" ht="15">
      <c r="A39" s="408"/>
      <c r="B39" s="410"/>
      <c r="C39" s="249">
        <v>2010</v>
      </c>
      <c r="D39" s="348"/>
      <c r="E39" s="349"/>
      <c r="F39" s="349"/>
      <c r="G39" s="339"/>
      <c r="H39" s="412"/>
      <c r="I39" s="352"/>
      <c r="J39" s="342"/>
      <c r="K39" s="343"/>
      <c r="L39" s="348">
        <f>'[4]Attachment A - Load Impacts'!M38</f>
        <v>0</v>
      </c>
      <c r="M39" s="349" t="s">
        <v>16</v>
      </c>
      <c r="N39" s="350">
        <v>0.0102</v>
      </c>
      <c r="O39" s="339">
        <f t="shared" si="10"/>
        <v>0</v>
      </c>
      <c r="P39" s="351">
        <f>'[4]Attachment A - Load Impacts'!Q38</f>
        <v>0</v>
      </c>
      <c r="Q39" s="352" t="s">
        <v>16</v>
      </c>
      <c r="R39" s="342">
        <v>0.0138</v>
      </c>
      <c r="S39" s="343">
        <f t="shared" si="11"/>
        <v>0</v>
      </c>
      <c r="T39" s="348">
        <f>'[4]Attachment A - Load Impacts'!U38</f>
        <v>291111.3298525536</v>
      </c>
      <c r="U39" s="349" t="s">
        <v>16</v>
      </c>
      <c r="V39" s="350">
        <v>0.0132</v>
      </c>
      <c r="W39" s="339">
        <f t="shared" si="12"/>
        <v>3900.8918200242183</v>
      </c>
      <c r="X39" s="351">
        <f>'[4]Attachment A - Load Impacts'!Y38</f>
        <v>291111.3298525536</v>
      </c>
      <c r="Y39" s="251" t="s">
        <v>16</v>
      </c>
      <c r="Z39" s="353">
        <v>0.0133</v>
      </c>
      <c r="AA39" s="347">
        <f t="shared" si="13"/>
        <v>3862.0769760438775</v>
      </c>
      <c r="AB39" s="348">
        <f>'[4]Attachment A - Load Impacts'!AC38</f>
        <v>291111.3298525536</v>
      </c>
      <c r="AC39" s="349" t="s">
        <v>16</v>
      </c>
      <c r="AD39" s="350">
        <v>0.0133</v>
      </c>
      <c r="AE39" s="339">
        <f t="shared" si="8"/>
        <v>3871.7806870389622</v>
      </c>
      <c r="AF39" s="416">
        <f t="shared" si="9"/>
        <v>11634.749483107058</v>
      </c>
      <c r="AG39" s="256"/>
    </row>
    <row r="40" spans="1:33" s="286" customFormat="1" ht="15">
      <c r="A40" s="361" t="s">
        <v>87</v>
      </c>
      <c r="B40" s="299"/>
      <c r="C40" s="221">
        <v>2010</v>
      </c>
      <c r="D40" s="330"/>
      <c r="E40" s="327"/>
      <c r="F40" s="327"/>
      <c r="G40" s="329"/>
      <c r="H40" s="336"/>
      <c r="I40" s="332"/>
      <c r="J40" s="333">
        <v>0.0102</v>
      </c>
      <c r="K40" s="334"/>
      <c r="L40" s="291">
        <f>'[4]Attachment A - Load Impacts'!M39</f>
        <v>0</v>
      </c>
      <c r="M40" s="292" t="s">
        <v>16</v>
      </c>
      <c r="N40" s="295">
        <v>0.0102</v>
      </c>
      <c r="O40" s="277">
        <f t="shared" si="10"/>
        <v>0</v>
      </c>
      <c r="P40" s="293">
        <f>'[4]Attachment A - Load Impacts'!Q39</f>
        <v>0</v>
      </c>
      <c r="Q40" s="294" t="s">
        <v>16</v>
      </c>
      <c r="R40" s="280">
        <v>0.0138</v>
      </c>
      <c r="S40" s="281">
        <f t="shared" si="11"/>
        <v>0</v>
      </c>
      <c r="T40" s="291">
        <f>'[4]Attachment A - Load Impacts'!U39</f>
        <v>3094.464935512759</v>
      </c>
      <c r="U40" s="292" t="s">
        <v>16</v>
      </c>
      <c r="V40" s="295">
        <v>0.0132</v>
      </c>
      <c r="W40" s="277">
        <f t="shared" si="12"/>
        <v>41.465830135870966</v>
      </c>
      <c r="X40" s="293">
        <f>'[4]Attachment A - Load Impacts'!Y39</f>
        <v>3094.464935512759</v>
      </c>
      <c r="Y40" s="296" t="s">
        <v>16</v>
      </c>
      <c r="Z40" s="297">
        <v>0.0133</v>
      </c>
      <c r="AA40" s="285">
        <f t="shared" si="13"/>
        <v>41.05323481113593</v>
      </c>
      <c r="AB40" s="291">
        <f>'[4]Attachment A - Load Impacts'!AC39</f>
        <v>3094.464935512759</v>
      </c>
      <c r="AC40" s="292" t="s">
        <v>16</v>
      </c>
      <c r="AD40" s="295">
        <v>0.0133</v>
      </c>
      <c r="AE40" s="277">
        <f t="shared" si="8"/>
        <v>41.15638364231969</v>
      </c>
      <c r="AF40" s="415">
        <f t="shared" si="9"/>
        <v>123.67544858932658</v>
      </c>
      <c r="AG40" s="104"/>
    </row>
    <row r="41" spans="1:33" ht="15">
      <c r="A41" s="366"/>
      <c r="B41" s="199"/>
      <c r="C41" s="221"/>
      <c r="D41" s="165"/>
      <c r="E41" s="164"/>
      <c r="F41" s="164"/>
      <c r="H41" s="193"/>
      <c r="I41" s="191"/>
      <c r="J41" s="192"/>
      <c r="K41" s="417">
        <f>K33+K37+K40</f>
        <v>0</v>
      </c>
      <c r="L41" s="38"/>
      <c r="O41" s="417">
        <f>O33+O37+O40</f>
        <v>2.856879855082233</v>
      </c>
      <c r="P41" s="37"/>
      <c r="S41" s="417">
        <f>S33+S37+S40</f>
        <v>117.02195166094941</v>
      </c>
      <c r="T41" s="38"/>
      <c r="W41" s="417">
        <f>W33+W37+W40</f>
        <v>4474.61756898491</v>
      </c>
      <c r="X41" s="181"/>
      <c r="AA41" s="417">
        <f>AA33+AA37+AA40</f>
        <v>4430.094011084561</v>
      </c>
      <c r="AB41" s="401"/>
      <c r="AC41" s="401"/>
      <c r="AD41" s="401"/>
      <c r="AE41" s="417">
        <f>AE33+AE37+AE40</f>
        <v>4441.224900559648</v>
      </c>
      <c r="AF41" s="417">
        <f>AF33+AF37+AF40</f>
        <v>13465.815312145152</v>
      </c>
      <c r="AG41" s="8"/>
    </row>
    <row r="42" spans="1:33" s="139" customFormat="1" ht="15">
      <c r="A42" s="360" t="s">
        <v>68</v>
      </c>
      <c r="B42" s="197"/>
      <c r="C42" s="220"/>
      <c r="D42" s="189"/>
      <c r="E42" s="190"/>
      <c r="F42" s="190"/>
      <c r="G42" s="137"/>
      <c r="H42" s="167"/>
      <c r="I42" s="143"/>
      <c r="J42" s="144"/>
      <c r="K42" s="137"/>
      <c r="L42" s="167"/>
      <c r="M42" s="143"/>
      <c r="N42" s="144"/>
      <c r="O42" s="137"/>
      <c r="P42" s="167"/>
      <c r="Q42" s="143"/>
      <c r="R42" s="144"/>
      <c r="S42" s="137"/>
      <c r="T42" s="167"/>
      <c r="U42" s="143"/>
      <c r="V42" s="144"/>
      <c r="W42" s="137"/>
      <c r="X42" s="167"/>
      <c r="Y42" s="143"/>
      <c r="Z42" s="144"/>
      <c r="AA42" s="137"/>
      <c r="AB42" s="160"/>
      <c r="AC42" s="160"/>
      <c r="AD42" s="160"/>
      <c r="AE42" s="397"/>
      <c r="AF42" s="414"/>
      <c r="AG42" s="138"/>
    </row>
    <row r="43" spans="1:33" ht="15">
      <c r="A43" s="361"/>
      <c r="B43" s="207"/>
      <c r="C43" s="421"/>
      <c r="L43" s="38"/>
      <c r="T43" s="38"/>
      <c r="X43" s="181"/>
      <c r="AB43" s="401"/>
      <c r="AC43" s="401"/>
      <c r="AD43" s="401"/>
      <c r="AE43" s="398"/>
      <c r="AF43" s="414"/>
      <c r="AG43" s="8"/>
    </row>
    <row r="44" spans="1:33" s="289" customFormat="1" ht="15">
      <c r="A44" s="362" t="s">
        <v>45</v>
      </c>
      <c r="B44" s="288"/>
      <c r="C44" s="273" t="s">
        <v>92</v>
      </c>
      <c r="D44" s="300">
        <f>'[4]Attachment A - Load Impacts'!F42</f>
        <v>310.49424805963304</v>
      </c>
      <c r="E44" s="292" t="s">
        <v>17</v>
      </c>
      <c r="F44" s="292">
        <v>2.0293</v>
      </c>
      <c r="G44" s="277">
        <f>D44*F44</f>
        <v>630.0859775874134</v>
      </c>
      <c r="H44" s="301">
        <f>'[4]Attachment A - Load Impacts'!J42</f>
        <v>337.4192275530149</v>
      </c>
      <c r="I44" s="296" t="s">
        <v>17</v>
      </c>
      <c r="J44" s="297">
        <v>2.0476</v>
      </c>
      <c r="K44" s="281">
        <f>H44*J44</f>
        <v>690.8996103375533</v>
      </c>
      <c r="L44" s="300">
        <f>'[4]Attachment A - Load Impacts'!N42</f>
        <v>428.9613788007773</v>
      </c>
      <c r="M44" s="292" t="s">
        <v>17</v>
      </c>
      <c r="N44" s="295">
        <v>2.0558</v>
      </c>
      <c r="O44" s="277">
        <f>L44*N44</f>
        <v>881.858802538638</v>
      </c>
      <c r="P44" s="301">
        <f>'[4]Attachment A - Load Impacts'!R42</f>
        <v>178.37837945873764</v>
      </c>
      <c r="Q44" s="296" t="s">
        <v>17</v>
      </c>
      <c r="R44" s="297">
        <v>1.0111</v>
      </c>
      <c r="S44" s="281">
        <f>P44*R44</f>
        <v>180.35837947072966</v>
      </c>
      <c r="T44" s="300">
        <f>'[4]Attachment A - Load Impacts'!V42</f>
        <v>0</v>
      </c>
      <c r="U44" s="292" t="s">
        <v>17</v>
      </c>
      <c r="V44" s="295">
        <v>0.678</v>
      </c>
      <c r="W44" s="277">
        <f>T44*V44</f>
        <v>0</v>
      </c>
      <c r="X44" s="301">
        <f>'[4]Attachment A - Load Impacts'!Z42</f>
        <v>0</v>
      </c>
      <c r="Y44" s="296" t="s">
        <v>17</v>
      </c>
      <c r="Z44" s="297">
        <v>0.6806</v>
      </c>
      <c r="AA44" s="285">
        <f>X44*Z44</f>
        <v>0</v>
      </c>
      <c r="AB44" s="402"/>
      <c r="AC44" s="402"/>
      <c r="AD44" s="402"/>
      <c r="AE44" s="399"/>
      <c r="AF44" s="415">
        <f>G44+K44+O44+S44+W44+AA44+AE44</f>
        <v>2383.2027699343344</v>
      </c>
      <c r="AG44" s="177"/>
    </row>
    <row r="45" spans="1:33" s="253" customFormat="1" ht="15">
      <c r="A45" s="363"/>
      <c r="B45" s="254"/>
      <c r="C45" s="255">
        <v>2006</v>
      </c>
      <c r="D45" s="239">
        <f>'[4]Attachment A - Load Impacts'!F43</f>
        <v>310.49424805963304</v>
      </c>
      <c r="E45" s="240" t="s">
        <v>17</v>
      </c>
      <c r="F45" s="240">
        <v>2.0293</v>
      </c>
      <c r="G45" s="241">
        <f aca="true" t="shared" si="14" ref="G45:G61">D45*F45</f>
        <v>630.0859775874134</v>
      </c>
      <c r="H45" s="242">
        <f>'[4]Attachment A - Load Impacts'!J43</f>
        <v>0</v>
      </c>
      <c r="I45" s="243" t="s">
        <v>17</v>
      </c>
      <c r="J45" s="246">
        <v>2.0476</v>
      </c>
      <c r="K45" s="244">
        <f aca="true" t="shared" si="15" ref="K45:K61">H45*J45</f>
        <v>0</v>
      </c>
      <c r="L45" s="239">
        <f>'[4]Attachment A - Load Impacts'!N43</f>
        <v>0</v>
      </c>
      <c r="M45" s="240" t="s">
        <v>17</v>
      </c>
      <c r="N45" s="245">
        <v>2.0558</v>
      </c>
      <c r="O45" s="260">
        <f aca="true" t="shared" si="16" ref="O45:O61">L45*N45</f>
        <v>0</v>
      </c>
      <c r="P45" s="242">
        <f>'[4]Attachment A - Load Impacts'!R43</f>
        <v>0</v>
      </c>
      <c r="Q45" s="243" t="s">
        <v>17</v>
      </c>
      <c r="R45" s="246">
        <v>1.0111</v>
      </c>
      <c r="S45" s="244">
        <f aca="true" t="shared" si="17" ref="S45:S61">P45*R45</f>
        <v>0</v>
      </c>
      <c r="T45" s="239">
        <f>'[4]Attachment A - Load Impacts'!V43</f>
        <v>0</v>
      </c>
      <c r="U45" s="292" t="s">
        <v>17</v>
      </c>
      <c r="V45" s="295">
        <v>0.678</v>
      </c>
      <c r="W45" s="241">
        <f aca="true" t="shared" si="18" ref="W45:W61">T45*V45</f>
        <v>0</v>
      </c>
      <c r="X45" s="242">
        <f>'[4]Attachment A - Load Impacts'!Z43</f>
        <v>0</v>
      </c>
      <c r="Y45" s="243" t="s">
        <v>17</v>
      </c>
      <c r="Z45" s="246">
        <v>0.6806</v>
      </c>
      <c r="AA45" s="247">
        <f aca="true" t="shared" si="19" ref="AA45:AA61">X45*Z45</f>
        <v>0</v>
      </c>
      <c r="AB45" s="403"/>
      <c r="AC45" s="403"/>
      <c r="AD45" s="403"/>
      <c r="AE45" s="400"/>
      <c r="AF45" s="418">
        <f aca="true" t="shared" si="20" ref="AF45:AF61">+G45+K45+O45+S45+W45+AA45</f>
        <v>630.0859775874134</v>
      </c>
      <c r="AG45" s="252"/>
    </row>
    <row r="46" spans="1:33" s="253" customFormat="1" ht="15">
      <c r="A46" s="363"/>
      <c r="B46" s="254"/>
      <c r="C46" s="255">
        <v>2007</v>
      </c>
      <c r="D46" s="239">
        <f>'[4]Attachment A - Load Impacts'!F44</f>
        <v>0</v>
      </c>
      <c r="E46" s="240" t="s">
        <v>17</v>
      </c>
      <c r="F46" s="240">
        <v>2.0293</v>
      </c>
      <c r="G46" s="241">
        <f t="shared" si="14"/>
        <v>0</v>
      </c>
      <c r="H46" s="242">
        <f>'[4]Attachment A - Load Impacts'!J44</f>
        <v>337.4192275530149</v>
      </c>
      <c r="I46" s="243" t="s">
        <v>17</v>
      </c>
      <c r="J46" s="246">
        <v>2.0476</v>
      </c>
      <c r="K46" s="244">
        <f t="shared" si="15"/>
        <v>690.8996103375533</v>
      </c>
      <c r="L46" s="239">
        <f>'[4]Attachment A - Load Impacts'!N44</f>
        <v>0</v>
      </c>
      <c r="M46" s="240" t="s">
        <v>17</v>
      </c>
      <c r="N46" s="245">
        <v>2.0558</v>
      </c>
      <c r="O46" s="260">
        <f t="shared" si="16"/>
        <v>0</v>
      </c>
      <c r="P46" s="242">
        <f>'[4]Attachment A - Load Impacts'!R44</f>
        <v>0</v>
      </c>
      <c r="Q46" s="243" t="s">
        <v>17</v>
      </c>
      <c r="R46" s="246">
        <v>1.0111</v>
      </c>
      <c r="S46" s="244">
        <f t="shared" si="17"/>
        <v>0</v>
      </c>
      <c r="T46" s="239">
        <f>'[4]Attachment A - Load Impacts'!V44</f>
        <v>0</v>
      </c>
      <c r="U46" s="292" t="s">
        <v>17</v>
      </c>
      <c r="V46" s="295">
        <v>0.678</v>
      </c>
      <c r="W46" s="241">
        <f t="shared" si="18"/>
        <v>0</v>
      </c>
      <c r="X46" s="242">
        <f>'[4]Attachment A - Load Impacts'!Z44</f>
        <v>0</v>
      </c>
      <c r="Y46" s="243" t="s">
        <v>17</v>
      </c>
      <c r="Z46" s="246">
        <v>0.6806</v>
      </c>
      <c r="AA46" s="247">
        <f t="shared" si="19"/>
        <v>0</v>
      </c>
      <c r="AB46" s="403"/>
      <c r="AC46" s="403"/>
      <c r="AD46" s="403"/>
      <c r="AE46" s="400"/>
      <c r="AF46" s="418">
        <f t="shared" si="20"/>
        <v>690.8996103375533</v>
      </c>
      <c r="AG46" s="252"/>
    </row>
    <row r="47" spans="1:33" s="253" customFormat="1" ht="15">
      <c r="A47" s="363"/>
      <c r="B47" s="254"/>
      <c r="C47" s="255">
        <v>2008</v>
      </c>
      <c r="D47" s="239">
        <f>'[4]Attachment A - Load Impacts'!F45</f>
        <v>0</v>
      </c>
      <c r="E47" s="240" t="s">
        <v>17</v>
      </c>
      <c r="F47" s="240">
        <v>2.0293</v>
      </c>
      <c r="G47" s="241">
        <f t="shared" si="14"/>
        <v>0</v>
      </c>
      <c r="H47" s="242">
        <f>'[4]Attachment A - Load Impacts'!J45</f>
        <v>0</v>
      </c>
      <c r="I47" s="243" t="s">
        <v>17</v>
      </c>
      <c r="J47" s="246">
        <v>2.0476</v>
      </c>
      <c r="K47" s="244">
        <f t="shared" si="15"/>
        <v>0</v>
      </c>
      <c r="L47" s="239">
        <f>'[4]Attachment A - Load Impacts'!N45</f>
        <v>428.9613788007773</v>
      </c>
      <c r="M47" s="240" t="s">
        <v>17</v>
      </c>
      <c r="N47" s="245">
        <v>2.0558</v>
      </c>
      <c r="O47" s="260">
        <f t="shared" si="16"/>
        <v>881.858802538638</v>
      </c>
      <c r="P47" s="242">
        <f>'[4]Attachment A - Load Impacts'!R45</f>
        <v>0</v>
      </c>
      <c r="Q47" s="243" t="s">
        <v>17</v>
      </c>
      <c r="R47" s="246">
        <v>1.0111</v>
      </c>
      <c r="S47" s="244">
        <f t="shared" si="17"/>
        <v>0</v>
      </c>
      <c r="T47" s="239">
        <f>'[4]Attachment A - Load Impacts'!V45</f>
        <v>0</v>
      </c>
      <c r="U47" s="292" t="s">
        <v>17</v>
      </c>
      <c r="V47" s="295">
        <v>0.678</v>
      </c>
      <c r="W47" s="241">
        <f t="shared" si="18"/>
        <v>0</v>
      </c>
      <c r="X47" s="242">
        <f>'[4]Attachment A - Load Impacts'!Z45</f>
        <v>0</v>
      </c>
      <c r="Y47" s="243" t="s">
        <v>17</v>
      </c>
      <c r="Z47" s="246">
        <v>0.6806</v>
      </c>
      <c r="AA47" s="247">
        <f t="shared" si="19"/>
        <v>0</v>
      </c>
      <c r="AB47" s="403"/>
      <c r="AC47" s="403"/>
      <c r="AD47" s="403"/>
      <c r="AE47" s="400"/>
      <c r="AF47" s="418">
        <f t="shared" si="20"/>
        <v>881.858802538638</v>
      </c>
      <c r="AG47" s="252"/>
    </row>
    <row r="48" spans="1:33" s="253" customFormat="1" ht="15">
      <c r="A48" s="363"/>
      <c r="B48" s="254"/>
      <c r="C48" s="255">
        <v>2009</v>
      </c>
      <c r="D48" s="239">
        <f>'[4]Attachment A - Load Impacts'!F46</f>
        <v>0</v>
      </c>
      <c r="E48" s="240" t="s">
        <v>17</v>
      </c>
      <c r="F48" s="240">
        <v>2.0293</v>
      </c>
      <c r="G48" s="241">
        <f t="shared" si="14"/>
        <v>0</v>
      </c>
      <c r="H48" s="242">
        <f>'[4]Attachment A - Load Impacts'!J46</f>
        <v>0</v>
      </c>
      <c r="I48" s="243" t="s">
        <v>17</v>
      </c>
      <c r="J48" s="246">
        <v>2.0476</v>
      </c>
      <c r="K48" s="244">
        <f t="shared" si="15"/>
        <v>0</v>
      </c>
      <c r="L48" s="239">
        <f>'[4]Attachment A - Load Impacts'!N46</f>
        <v>0</v>
      </c>
      <c r="M48" s="240" t="s">
        <v>17</v>
      </c>
      <c r="N48" s="245">
        <v>2.0558</v>
      </c>
      <c r="O48" s="241">
        <f t="shared" si="16"/>
        <v>0</v>
      </c>
      <c r="P48" s="242">
        <f>'[4]Attachment A - Load Impacts'!R46</f>
        <v>178.37837945873764</v>
      </c>
      <c r="Q48" s="243" t="s">
        <v>17</v>
      </c>
      <c r="R48" s="246">
        <v>1.0111</v>
      </c>
      <c r="S48" s="244">
        <f t="shared" si="17"/>
        <v>180.35837947072966</v>
      </c>
      <c r="T48" s="239">
        <f>'[4]Attachment A - Load Impacts'!V46</f>
        <v>0</v>
      </c>
      <c r="U48" s="292" t="s">
        <v>17</v>
      </c>
      <c r="V48" s="295">
        <v>0.678</v>
      </c>
      <c r="W48" s="241">
        <f t="shared" si="18"/>
        <v>0</v>
      </c>
      <c r="X48" s="242">
        <f>'[4]Attachment A - Load Impacts'!Z46</f>
        <v>0</v>
      </c>
      <c r="Y48" s="243" t="s">
        <v>17</v>
      </c>
      <c r="Z48" s="246">
        <v>0.6806</v>
      </c>
      <c r="AA48" s="247">
        <f t="shared" si="19"/>
        <v>0</v>
      </c>
      <c r="AB48" s="403"/>
      <c r="AC48" s="403"/>
      <c r="AD48" s="403"/>
      <c r="AE48" s="400"/>
      <c r="AF48" s="418">
        <f t="shared" si="20"/>
        <v>180.35837947072966</v>
      </c>
      <c r="AG48" s="252"/>
    </row>
    <row r="49" spans="1:33" s="286" customFormat="1" ht="15">
      <c r="A49" s="362" t="s">
        <v>80</v>
      </c>
      <c r="B49" s="288"/>
      <c r="C49" s="273" t="s">
        <v>85</v>
      </c>
      <c r="D49" s="300">
        <f>'[4]Attachment A - Load Impacts'!F47</f>
        <v>0</v>
      </c>
      <c r="E49" s="292" t="s">
        <v>17</v>
      </c>
      <c r="F49" s="292">
        <v>2.0293</v>
      </c>
      <c r="G49" s="277">
        <f t="shared" si="14"/>
        <v>0</v>
      </c>
      <c r="H49" s="301">
        <f>'[4]Attachment A - Load Impacts'!J47</f>
        <v>0</v>
      </c>
      <c r="I49" s="296" t="s">
        <v>17</v>
      </c>
      <c r="J49" s="297">
        <v>2.0476</v>
      </c>
      <c r="K49" s="281">
        <f t="shared" si="15"/>
        <v>0</v>
      </c>
      <c r="L49" s="300">
        <f>'[4]Attachment A - Load Impacts'!N47</f>
        <v>0</v>
      </c>
      <c r="M49" s="292" t="s">
        <v>17</v>
      </c>
      <c r="N49" s="295">
        <v>2.0558</v>
      </c>
      <c r="O49" s="277">
        <f t="shared" si="16"/>
        <v>0</v>
      </c>
      <c r="P49" s="301">
        <f>'[4]Attachment A - Load Impacts'!R47</f>
        <v>121.12426336998448</v>
      </c>
      <c r="Q49" s="296" t="s">
        <v>17</v>
      </c>
      <c r="R49" s="297">
        <v>1.0111</v>
      </c>
      <c r="S49" s="281">
        <f t="shared" si="17"/>
        <v>122.46874269339132</v>
      </c>
      <c r="T49" s="300">
        <f>'[4]Attachment A - Load Impacts'!V47</f>
        <v>123.04335912637978</v>
      </c>
      <c r="U49" s="292" t="s">
        <v>17</v>
      </c>
      <c r="V49" s="295">
        <v>0.678</v>
      </c>
      <c r="W49" s="277">
        <f t="shared" si="18"/>
        <v>83.4233974876855</v>
      </c>
      <c r="X49" s="301">
        <f>'[4]Attachment A - Load Impacts'!Z47</f>
        <v>0</v>
      </c>
      <c r="Y49" s="296" t="s">
        <v>17</v>
      </c>
      <c r="Z49" s="297">
        <v>0.6806</v>
      </c>
      <c r="AA49" s="285">
        <f t="shared" si="19"/>
        <v>0</v>
      </c>
      <c r="AB49" s="402"/>
      <c r="AC49" s="402"/>
      <c r="AD49" s="402"/>
      <c r="AE49" s="399"/>
      <c r="AF49" s="415">
        <f t="shared" si="20"/>
        <v>205.89214018107683</v>
      </c>
      <c r="AG49" s="104"/>
    </row>
    <row r="50" spans="1:33" s="250" customFormat="1" ht="15">
      <c r="A50" s="363"/>
      <c r="B50" s="254"/>
      <c r="C50" s="255">
        <v>2009</v>
      </c>
      <c r="D50" s="239">
        <f>'[4]Attachment A - Load Impacts'!F48</f>
        <v>0</v>
      </c>
      <c r="E50" s="240" t="s">
        <v>17</v>
      </c>
      <c r="F50" s="240">
        <v>2.0293</v>
      </c>
      <c r="G50" s="241">
        <f t="shared" si="14"/>
        <v>0</v>
      </c>
      <c r="H50" s="242">
        <f>'[4]Attachment A - Load Impacts'!J48</f>
        <v>0</v>
      </c>
      <c r="I50" s="243" t="s">
        <v>17</v>
      </c>
      <c r="J50" s="246">
        <v>2.0476</v>
      </c>
      <c r="K50" s="244">
        <f t="shared" si="15"/>
        <v>0</v>
      </c>
      <c r="L50" s="239">
        <f>'[4]Attachment A - Load Impacts'!N48</f>
        <v>0</v>
      </c>
      <c r="M50" s="240" t="s">
        <v>17</v>
      </c>
      <c r="N50" s="245">
        <v>2.0558</v>
      </c>
      <c r="O50" s="241">
        <f t="shared" si="16"/>
        <v>0</v>
      </c>
      <c r="P50" s="242">
        <f>'[4]Attachment A - Load Impacts'!R48</f>
        <v>121.12426336998448</v>
      </c>
      <c r="Q50" s="243" t="s">
        <v>17</v>
      </c>
      <c r="R50" s="246">
        <v>1.0111</v>
      </c>
      <c r="S50" s="244">
        <f t="shared" si="17"/>
        <v>122.46874269339132</v>
      </c>
      <c r="T50" s="239">
        <f>'[4]Attachment A - Load Impacts'!V48</f>
        <v>0</v>
      </c>
      <c r="U50" s="292" t="s">
        <v>17</v>
      </c>
      <c r="V50" s="295">
        <v>0.678</v>
      </c>
      <c r="W50" s="241">
        <f t="shared" si="18"/>
        <v>0</v>
      </c>
      <c r="X50" s="242">
        <f>'[4]Attachment A - Load Impacts'!Z48</f>
        <v>0</v>
      </c>
      <c r="Y50" s="243" t="s">
        <v>17</v>
      </c>
      <c r="Z50" s="246">
        <v>0.6806</v>
      </c>
      <c r="AA50" s="247">
        <f t="shared" si="19"/>
        <v>0</v>
      </c>
      <c r="AB50" s="403"/>
      <c r="AC50" s="403"/>
      <c r="AD50" s="403"/>
      <c r="AE50" s="400"/>
      <c r="AF50" s="418">
        <f t="shared" si="20"/>
        <v>122.46874269339132</v>
      </c>
      <c r="AG50" s="248"/>
    </row>
    <row r="51" spans="1:33" s="250" customFormat="1" ht="15">
      <c r="A51" s="363"/>
      <c r="B51" s="254"/>
      <c r="C51" s="255">
        <v>2010</v>
      </c>
      <c r="D51" s="239">
        <f>'[4]Attachment A - Load Impacts'!F49</f>
        <v>0</v>
      </c>
      <c r="E51" s="240" t="s">
        <v>17</v>
      </c>
      <c r="F51" s="240">
        <v>2.0293</v>
      </c>
      <c r="G51" s="241">
        <f t="shared" si="14"/>
        <v>0</v>
      </c>
      <c r="H51" s="242">
        <f>'[4]Attachment A - Load Impacts'!J49</f>
        <v>0</v>
      </c>
      <c r="I51" s="243" t="s">
        <v>17</v>
      </c>
      <c r="J51" s="246">
        <v>2.0476</v>
      </c>
      <c r="K51" s="244">
        <f t="shared" si="15"/>
        <v>0</v>
      </c>
      <c r="L51" s="239">
        <f>'[4]Attachment A - Load Impacts'!N49</f>
        <v>0</v>
      </c>
      <c r="M51" s="240" t="s">
        <v>17</v>
      </c>
      <c r="N51" s="245">
        <v>2.0558</v>
      </c>
      <c r="O51" s="241">
        <f t="shared" si="16"/>
        <v>0</v>
      </c>
      <c r="P51" s="242">
        <f>'[4]Attachment A - Load Impacts'!R49</f>
        <v>0</v>
      </c>
      <c r="Q51" s="243" t="s">
        <v>17</v>
      </c>
      <c r="R51" s="246">
        <v>1.0111</v>
      </c>
      <c r="S51" s="244">
        <f t="shared" si="17"/>
        <v>0</v>
      </c>
      <c r="T51" s="239">
        <f>'[4]Attachment A - Load Impacts'!V49</f>
        <v>123.04335912637978</v>
      </c>
      <c r="U51" s="292" t="s">
        <v>17</v>
      </c>
      <c r="V51" s="295">
        <v>0.678</v>
      </c>
      <c r="W51" s="241">
        <f t="shared" si="18"/>
        <v>83.4233974876855</v>
      </c>
      <c r="X51" s="242">
        <f>'[4]Attachment A - Load Impacts'!Z49</f>
        <v>0</v>
      </c>
      <c r="Y51" s="243" t="s">
        <v>17</v>
      </c>
      <c r="Z51" s="246">
        <v>0.6806</v>
      </c>
      <c r="AA51" s="247">
        <f t="shared" si="19"/>
        <v>0</v>
      </c>
      <c r="AB51" s="403"/>
      <c r="AC51" s="403"/>
      <c r="AD51" s="403"/>
      <c r="AE51" s="400"/>
      <c r="AF51" s="418">
        <f t="shared" si="20"/>
        <v>83.4233974876855</v>
      </c>
      <c r="AG51" s="248"/>
    </row>
    <row r="52" spans="1:32" s="104" customFormat="1" ht="15">
      <c r="A52" s="362" t="s">
        <v>46</v>
      </c>
      <c r="B52" s="288"/>
      <c r="C52" s="273" t="s">
        <v>86</v>
      </c>
      <c r="D52" s="300">
        <f>'[4]Attachment A - Load Impacts'!F50</f>
        <v>0</v>
      </c>
      <c r="E52" s="292" t="s">
        <v>17</v>
      </c>
      <c r="F52" s="292">
        <v>2.0293</v>
      </c>
      <c r="G52" s="277">
        <f t="shared" si="14"/>
        <v>0</v>
      </c>
      <c r="H52" s="301">
        <f>'[4]Attachment A - Load Impacts'!J50</f>
        <v>0</v>
      </c>
      <c r="I52" s="296" t="s">
        <v>17</v>
      </c>
      <c r="J52" s="297">
        <v>2.0476</v>
      </c>
      <c r="K52" s="281">
        <f t="shared" si="15"/>
        <v>0</v>
      </c>
      <c r="L52" s="300">
        <f>'[4]Attachment A - Load Impacts'!N50</f>
        <v>82.95237674454799</v>
      </c>
      <c r="M52" s="292" t="s">
        <v>17</v>
      </c>
      <c r="N52" s="295">
        <v>2.0558</v>
      </c>
      <c r="O52" s="277">
        <f t="shared" si="16"/>
        <v>170.53349611144176</v>
      </c>
      <c r="P52" s="301">
        <f>'[4]Attachment A - Load Impacts'!R50</f>
        <v>173.03466195712068</v>
      </c>
      <c r="Q52" s="296" t="s">
        <v>17</v>
      </c>
      <c r="R52" s="297">
        <v>1.0111</v>
      </c>
      <c r="S52" s="281">
        <f t="shared" si="17"/>
        <v>174.95534670484474</v>
      </c>
      <c r="T52" s="300">
        <f>'[4]Attachment A - Load Impacts'!V50</f>
        <v>260.25221421941</v>
      </c>
      <c r="U52" s="292" t="s">
        <v>17</v>
      </c>
      <c r="V52" s="295">
        <v>0.678</v>
      </c>
      <c r="W52" s="277">
        <f t="shared" si="18"/>
        <v>176.45100124076</v>
      </c>
      <c r="X52" s="301">
        <f>'[4]Attachment A - Load Impacts'!Z50</f>
        <v>0</v>
      </c>
      <c r="Y52" s="296" t="s">
        <v>17</v>
      </c>
      <c r="Z52" s="297">
        <v>0.6806</v>
      </c>
      <c r="AA52" s="285">
        <f t="shared" si="19"/>
        <v>0</v>
      </c>
      <c r="AB52" s="402"/>
      <c r="AC52" s="402"/>
      <c r="AD52" s="402"/>
      <c r="AE52" s="399"/>
      <c r="AF52" s="415">
        <f t="shared" si="20"/>
        <v>521.9398440570465</v>
      </c>
    </row>
    <row r="53" spans="1:32" s="248" customFormat="1" ht="15">
      <c r="A53" s="363"/>
      <c r="B53" s="254"/>
      <c r="C53" s="255">
        <v>2008</v>
      </c>
      <c r="D53" s="239">
        <f>'[4]Attachment A - Load Impacts'!F51</f>
        <v>0</v>
      </c>
      <c r="E53" s="240" t="s">
        <v>17</v>
      </c>
      <c r="F53" s="240">
        <v>2.0293</v>
      </c>
      <c r="G53" s="241">
        <f t="shared" si="14"/>
        <v>0</v>
      </c>
      <c r="H53" s="242">
        <f>'[4]Attachment A - Load Impacts'!J51</f>
        <v>0</v>
      </c>
      <c r="I53" s="243" t="s">
        <v>17</v>
      </c>
      <c r="J53" s="246">
        <v>2.0476</v>
      </c>
      <c r="K53" s="244">
        <f t="shared" si="15"/>
        <v>0</v>
      </c>
      <c r="L53" s="239">
        <f>'[4]Attachment A - Load Impacts'!N51</f>
        <v>82.95237674454799</v>
      </c>
      <c r="M53" s="240" t="s">
        <v>17</v>
      </c>
      <c r="N53" s="245">
        <v>2.0558</v>
      </c>
      <c r="O53" s="260">
        <f t="shared" si="16"/>
        <v>170.53349611144176</v>
      </c>
      <c r="P53" s="242">
        <f>'[4]Attachment A - Load Impacts'!R51</f>
        <v>0</v>
      </c>
      <c r="Q53" s="243" t="s">
        <v>17</v>
      </c>
      <c r="R53" s="246">
        <v>1.0111</v>
      </c>
      <c r="S53" s="244">
        <f t="shared" si="17"/>
        <v>0</v>
      </c>
      <c r="T53" s="239">
        <f>'[4]Attachment A - Load Impacts'!V51</f>
        <v>0</v>
      </c>
      <c r="U53" s="292" t="s">
        <v>17</v>
      </c>
      <c r="V53" s="295">
        <v>0.678</v>
      </c>
      <c r="W53" s="241">
        <f t="shared" si="18"/>
        <v>0</v>
      </c>
      <c r="X53" s="242">
        <f>'[4]Attachment A - Load Impacts'!Z51</f>
        <v>0</v>
      </c>
      <c r="Y53" s="243" t="s">
        <v>17</v>
      </c>
      <c r="Z53" s="246">
        <v>0.6806</v>
      </c>
      <c r="AA53" s="247">
        <f t="shared" si="19"/>
        <v>0</v>
      </c>
      <c r="AB53" s="403"/>
      <c r="AC53" s="403"/>
      <c r="AD53" s="403"/>
      <c r="AE53" s="400"/>
      <c r="AF53" s="418">
        <f t="shared" si="20"/>
        <v>170.53349611144176</v>
      </c>
    </row>
    <row r="54" spans="1:32" s="248" customFormat="1" ht="15">
      <c r="A54" s="363"/>
      <c r="B54" s="254"/>
      <c r="C54" s="255">
        <v>2009</v>
      </c>
      <c r="D54" s="239">
        <f>'[4]Attachment A - Load Impacts'!F52</f>
        <v>0</v>
      </c>
      <c r="E54" s="240" t="s">
        <v>17</v>
      </c>
      <c r="F54" s="240">
        <v>2.0293</v>
      </c>
      <c r="G54" s="241">
        <f t="shared" si="14"/>
        <v>0</v>
      </c>
      <c r="H54" s="242">
        <f>'[4]Attachment A - Load Impacts'!J52</f>
        <v>0</v>
      </c>
      <c r="I54" s="243" t="s">
        <v>17</v>
      </c>
      <c r="J54" s="246">
        <v>2.0476</v>
      </c>
      <c r="K54" s="244">
        <f t="shared" si="15"/>
        <v>0</v>
      </c>
      <c r="L54" s="239">
        <f>'[4]Attachment A - Load Impacts'!N52</f>
        <v>0</v>
      </c>
      <c r="M54" s="240" t="s">
        <v>17</v>
      </c>
      <c r="N54" s="245">
        <v>2.0558</v>
      </c>
      <c r="O54" s="241">
        <f t="shared" si="16"/>
        <v>0</v>
      </c>
      <c r="P54" s="242">
        <f>'[4]Attachment A - Load Impacts'!R52</f>
        <v>173.03466195712068</v>
      </c>
      <c r="Q54" s="243" t="s">
        <v>17</v>
      </c>
      <c r="R54" s="246">
        <v>1.0111</v>
      </c>
      <c r="S54" s="244">
        <f t="shared" si="17"/>
        <v>174.95534670484474</v>
      </c>
      <c r="T54" s="239">
        <f>'[4]Attachment A - Load Impacts'!V52</f>
        <v>0</v>
      </c>
      <c r="U54" s="292" t="s">
        <v>17</v>
      </c>
      <c r="V54" s="295">
        <v>0.678</v>
      </c>
      <c r="W54" s="241">
        <f t="shared" si="18"/>
        <v>0</v>
      </c>
      <c r="X54" s="242">
        <f>'[4]Attachment A - Load Impacts'!Z52</f>
        <v>0</v>
      </c>
      <c r="Y54" s="243" t="s">
        <v>17</v>
      </c>
      <c r="Z54" s="246">
        <v>0.6806</v>
      </c>
      <c r="AA54" s="247">
        <f t="shared" si="19"/>
        <v>0</v>
      </c>
      <c r="AB54" s="403"/>
      <c r="AC54" s="403"/>
      <c r="AD54" s="403"/>
      <c r="AE54" s="400"/>
      <c r="AF54" s="418">
        <f t="shared" si="20"/>
        <v>174.95534670484474</v>
      </c>
    </row>
    <row r="55" spans="1:32" s="248" customFormat="1" ht="15">
      <c r="A55" s="363"/>
      <c r="B55" s="254"/>
      <c r="C55" s="255">
        <v>2010</v>
      </c>
      <c r="D55" s="239">
        <f>'[4]Attachment A - Load Impacts'!F53</f>
        <v>0</v>
      </c>
      <c r="E55" s="240" t="s">
        <v>17</v>
      </c>
      <c r="F55" s="240">
        <v>2.0293</v>
      </c>
      <c r="G55" s="241">
        <f t="shared" si="14"/>
        <v>0</v>
      </c>
      <c r="H55" s="242">
        <f>'[4]Attachment A - Load Impacts'!J53</f>
        <v>0</v>
      </c>
      <c r="I55" s="243" t="s">
        <v>17</v>
      </c>
      <c r="J55" s="246">
        <v>2.0476</v>
      </c>
      <c r="K55" s="244">
        <f t="shared" si="15"/>
        <v>0</v>
      </c>
      <c r="L55" s="239">
        <f>'[4]Attachment A - Load Impacts'!N53</f>
        <v>0</v>
      </c>
      <c r="M55" s="240" t="s">
        <v>17</v>
      </c>
      <c r="N55" s="245">
        <v>2.0558</v>
      </c>
      <c r="O55" s="241">
        <f t="shared" si="16"/>
        <v>0</v>
      </c>
      <c r="P55" s="242">
        <f>'[4]Attachment A - Load Impacts'!R53</f>
        <v>0</v>
      </c>
      <c r="Q55" s="243" t="s">
        <v>17</v>
      </c>
      <c r="R55" s="246">
        <v>1.0111</v>
      </c>
      <c r="S55" s="244">
        <f t="shared" si="17"/>
        <v>0</v>
      </c>
      <c r="T55" s="239">
        <f>'[4]Attachment A - Load Impacts'!V53</f>
        <v>260.25221421941</v>
      </c>
      <c r="U55" s="292" t="s">
        <v>17</v>
      </c>
      <c r="V55" s="295">
        <v>0.678</v>
      </c>
      <c r="W55" s="241">
        <f t="shared" si="18"/>
        <v>176.45100124076</v>
      </c>
      <c r="X55" s="242">
        <f>'[4]Attachment A - Load Impacts'!Z53</f>
        <v>0</v>
      </c>
      <c r="Y55" s="243" t="s">
        <v>17</v>
      </c>
      <c r="Z55" s="246">
        <v>0.6806</v>
      </c>
      <c r="AA55" s="247">
        <f t="shared" si="19"/>
        <v>0</v>
      </c>
      <c r="AB55" s="403"/>
      <c r="AC55" s="403"/>
      <c r="AD55" s="403"/>
      <c r="AE55" s="400"/>
      <c r="AF55" s="418">
        <f t="shared" si="20"/>
        <v>176.45100124076</v>
      </c>
    </row>
    <row r="56" spans="1:32" s="303" customFormat="1" ht="15.75" thickBot="1">
      <c r="A56" s="362" t="s">
        <v>81</v>
      </c>
      <c r="B56" s="290"/>
      <c r="C56" s="302" t="s">
        <v>83</v>
      </c>
      <c r="D56" s="300">
        <f>'[4]Attachment A - Load Impacts'!F54</f>
        <v>15.197384129424812</v>
      </c>
      <c r="E56" s="292" t="s">
        <v>17</v>
      </c>
      <c r="F56" s="292">
        <v>2.0293</v>
      </c>
      <c r="G56" s="277">
        <f t="shared" si="14"/>
        <v>30.840051613841773</v>
      </c>
      <c r="H56" s="301">
        <f>'[4]Attachment A - Load Impacts'!J54</f>
        <v>28.069537127460507</v>
      </c>
      <c r="I56" s="296" t="s">
        <v>17</v>
      </c>
      <c r="J56" s="297">
        <v>2.0476</v>
      </c>
      <c r="K56" s="281">
        <f t="shared" si="15"/>
        <v>57.47518422218813</v>
      </c>
      <c r="L56" s="300">
        <f>'[4]Attachment A - Load Impacts'!N54</f>
        <v>28.50634029068526</v>
      </c>
      <c r="M56" s="292" t="s">
        <v>17</v>
      </c>
      <c r="N56" s="295">
        <v>2.0558</v>
      </c>
      <c r="O56" s="277">
        <f t="shared" si="16"/>
        <v>58.603334369590755</v>
      </c>
      <c r="P56" s="301">
        <f>'[4]Attachment A - Load Impacts'!R54</f>
        <v>29.731426328044087</v>
      </c>
      <c r="Q56" s="296" t="s">
        <v>17</v>
      </c>
      <c r="R56" s="297">
        <v>1.0111</v>
      </c>
      <c r="S56" s="281">
        <f t="shared" si="17"/>
        <v>30.06144516028538</v>
      </c>
      <c r="T56" s="300">
        <f>'[4]Attachment A - Load Impacts'!V54</f>
        <v>30.20249176539121</v>
      </c>
      <c r="U56" s="292" t="s">
        <v>17</v>
      </c>
      <c r="V56" s="295">
        <v>0.678</v>
      </c>
      <c r="W56" s="277">
        <f t="shared" si="18"/>
        <v>20.47728941693524</v>
      </c>
      <c r="X56" s="301">
        <f>'[4]Attachment A - Load Impacts'!Z54</f>
        <v>0</v>
      </c>
      <c r="Y56" s="296" t="s">
        <v>17</v>
      </c>
      <c r="Z56" s="297">
        <v>0.6806</v>
      </c>
      <c r="AA56" s="285">
        <f t="shared" si="19"/>
        <v>0</v>
      </c>
      <c r="AB56" s="402"/>
      <c r="AC56" s="402"/>
      <c r="AD56" s="402"/>
      <c r="AE56" s="399"/>
      <c r="AF56" s="415">
        <f t="shared" si="20"/>
        <v>197.45730478284128</v>
      </c>
    </row>
    <row r="57" spans="1:33" s="250" customFormat="1" ht="15">
      <c r="A57" s="367"/>
      <c r="B57" s="377"/>
      <c r="C57" s="354">
        <v>2006</v>
      </c>
      <c r="D57" s="239">
        <f>'[4]Attachment A - Load Impacts'!F55</f>
        <v>15.197384129424812</v>
      </c>
      <c r="E57" s="240" t="s">
        <v>17</v>
      </c>
      <c r="F57" s="240">
        <v>2.0293</v>
      </c>
      <c r="G57" s="241">
        <f t="shared" si="14"/>
        <v>30.840051613841773</v>
      </c>
      <c r="H57" s="242">
        <f>'[4]Attachment A - Load Impacts'!J55</f>
        <v>0</v>
      </c>
      <c r="I57" s="243" t="s">
        <v>17</v>
      </c>
      <c r="J57" s="246">
        <v>2.0476</v>
      </c>
      <c r="K57" s="244">
        <f t="shared" si="15"/>
        <v>0</v>
      </c>
      <c r="L57" s="239">
        <f>'[4]Attachment A - Load Impacts'!N55</f>
        <v>0</v>
      </c>
      <c r="M57" s="240" t="s">
        <v>17</v>
      </c>
      <c r="N57" s="245">
        <v>2.0558</v>
      </c>
      <c r="O57" s="260">
        <f t="shared" si="16"/>
        <v>0</v>
      </c>
      <c r="P57" s="242">
        <f>'[4]Attachment A - Load Impacts'!R55</f>
        <v>0</v>
      </c>
      <c r="Q57" s="243" t="s">
        <v>17</v>
      </c>
      <c r="R57" s="246">
        <v>1.0111</v>
      </c>
      <c r="S57" s="244">
        <f t="shared" si="17"/>
        <v>0</v>
      </c>
      <c r="T57" s="239">
        <f>'[4]Attachment A - Load Impacts'!V55</f>
        <v>0</v>
      </c>
      <c r="U57" s="292" t="s">
        <v>17</v>
      </c>
      <c r="V57" s="295">
        <v>0.678</v>
      </c>
      <c r="W57" s="241">
        <f t="shared" si="18"/>
        <v>0</v>
      </c>
      <c r="X57" s="242">
        <f>'[4]Attachment A - Load Impacts'!Z55</f>
        <v>0</v>
      </c>
      <c r="Y57" s="243" t="s">
        <v>17</v>
      </c>
      <c r="Z57" s="246">
        <v>0.6806</v>
      </c>
      <c r="AA57" s="247">
        <f t="shared" si="19"/>
        <v>0</v>
      </c>
      <c r="AB57" s="403"/>
      <c r="AC57" s="403"/>
      <c r="AD57" s="403"/>
      <c r="AE57" s="400"/>
      <c r="AF57" s="418">
        <f t="shared" si="20"/>
        <v>30.840051613841773</v>
      </c>
      <c r="AG57" s="248"/>
    </row>
    <row r="58" spans="1:33" s="250" customFormat="1" ht="15">
      <c r="A58" s="368"/>
      <c r="B58" s="378"/>
      <c r="C58" s="354">
        <v>2007</v>
      </c>
      <c r="D58" s="239">
        <f>'[4]Attachment A - Load Impacts'!F56</f>
        <v>0</v>
      </c>
      <c r="E58" s="240" t="s">
        <v>17</v>
      </c>
      <c r="F58" s="240">
        <v>2.0293</v>
      </c>
      <c r="G58" s="241">
        <f t="shared" si="14"/>
        <v>0</v>
      </c>
      <c r="H58" s="242">
        <f>'[4]Attachment A - Load Impacts'!J56</f>
        <v>28.069537127460507</v>
      </c>
      <c r="I58" s="243" t="s">
        <v>17</v>
      </c>
      <c r="J58" s="246">
        <v>2.0476</v>
      </c>
      <c r="K58" s="244">
        <f t="shared" si="15"/>
        <v>57.47518422218813</v>
      </c>
      <c r="L58" s="239">
        <f>'[4]Attachment A - Load Impacts'!N56</f>
        <v>0</v>
      </c>
      <c r="M58" s="240" t="s">
        <v>17</v>
      </c>
      <c r="N58" s="245">
        <v>2.0558</v>
      </c>
      <c r="O58" s="260">
        <f t="shared" si="16"/>
        <v>0</v>
      </c>
      <c r="P58" s="242">
        <f>'[4]Attachment A - Load Impacts'!R56</f>
        <v>0</v>
      </c>
      <c r="Q58" s="243" t="s">
        <v>17</v>
      </c>
      <c r="R58" s="246">
        <v>1.0111</v>
      </c>
      <c r="S58" s="244">
        <f t="shared" si="17"/>
        <v>0</v>
      </c>
      <c r="T58" s="239">
        <f>'[4]Attachment A - Load Impacts'!V56</f>
        <v>0</v>
      </c>
      <c r="U58" s="292" t="s">
        <v>17</v>
      </c>
      <c r="V58" s="295">
        <v>0.678</v>
      </c>
      <c r="W58" s="241">
        <f t="shared" si="18"/>
        <v>0</v>
      </c>
      <c r="X58" s="242">
        <f>'[4]Attachment A - Load Impacts'!Z56</f>
        <v>0</v>
      </c>
      <c r="Y58" s="243" t="s">
        <v>17</v>
      </c>
      <c r="Z58" s="246">
        <v>0.6806</v>
      </c>
      <c r="AA58" s="247">
        <f t="shared" si="19"/>
        <v>0</v>
      </c>
      <c r="AB58" s="403"/>
      <c r="AC58" s="403"/>
      <c r="AD58" s="403"/>
      <c r="AE58" s="400"/>
      <c r="AF58" s="418">
        <f t="shared" si="20"/>
        <v>57.47518422218813</v>
      </c>
      <c r="AG58" s="248"/>
    </row>
    <row r="59" spans="1:33" s="250" customFormat="1" ht="15">
      <c r="A59" s="368"/>
      <c r="B59" s="378"/>
      <c r="C59" s="354">
        <v>2008</v>
      </c>
      <c r="D59" s="239">
        <f>'[4]Attachment A - Load Impacts'!F57</f>
        <v>0</v>
      </c>
      <c r="E59" s="240" t="s">
        <v>17</v>
      </c>
      <c r="F59" s="240">
        <v>2.0293</v>
      </c>
      <c r="G59" s="241">
        <f t="shared" si="14"/>
        <v>0</v>
      </c>
      <c r="H59" s="242">
        <f>'[4]Attachment A - Load Impacts'!J57</f>
        <v>0</v>
      </c>
      <c r="I59" s="243" t="s">
        <v>17</v>
      </c>
      <c r="J59" s="246">
        <v>2.0476</v>
      </c>
      <c r="K59" s="244">
        <f t="shared" si="15"/>
        <v>0</v>
      </c>
      <c r="L59" s="239">
        <f>'[4]Attachment A - Load Impacts'!N57</f>
        <v>28.50634029068526</v>
      </c>
      <c r="M59" s="240" t="s">
        <v>17</v>
      </c>
      <c r="N59" s="245">
        <v>2.0558</v>
      </c>
      <c r="O59" s="260">
        <f t="shared" si="16"/>
        <v>58.603334369590755</v>
      </c>
      <c r="P59" s="242">
        <f>'[4]Attachment A - Load Impacts'!R57</f>
        <v>0</v>
      </c>
      <c r="Q59" s="243" t="s">
        <v>17</v>
      </c>
      <c r="R59" s="246">
        <v>1.0111</v>
      </c>
      <c r="S59" s="244">
        <f t="shared" si="17"/>
        <v>0</v>
      </c>
      <c r="T59" s="239">
        <f>'[4]Attachment A - Load Impacts'!V57</f>
        <v>0</v>
      </c>
      <c r="U59" s="292" t="s">
        <v>17</v>
      </c>
      <c r="V59" s="295">
        <v>0.678</v>
      </c>
      <c r="W59" s="241">
        <f t="shared" si="18"/>
        <v>0</v>
      </c>
      <c r="X59" s="242">
        <f>'[4]Attachment A - Load Impacts'!Z57</f>
        <v>0</v>
      </c>
      <c r="Y59" s="243" t="s">
        <v>17</v>
      </c>
      <c r="Z59" s="246">
        <v>0.6806</v>
      </c>
      <c r="AA59" s="247">
        <f t="shared" si="19"/>
        <v>0</v>
      </c>
      <c r="AB59" s="403"/>
      <c r="AC59" s="403"/>
      <c r="AD59" s="403"/>
      <c r="AE59" s="400"/>
      <c r="AF59" s="418">
        <f t="shared" si="20"/>
        <v>58.603334369590755</v>
      </c>
      <c r="AG59" s="248"/>
    </row>
    <row r="60" spans="1:33" s="250" customFormat="1" ht="15">
      <c r="A60" s="368"/>
      <c r="B60" s="378"/>
      <c r="C60" s="354">
        <v>2009</v>
      </c>
      <c r="D60" s="239">
        <f>'[4]Attachment A - Load Impacts'!F58</f>
        <v>0</v>
      </c>
      <c r="E60" s="240" t="s">
        <v>17</v>
      </c>
      <c r="F60" s="240">
        <v>2.0293</v>
      </c>
      <c r="G60" s="241">
        <f t="shared" si="14"/>
        <v>0</v>
      </c>
      <c r="H60" s="242">
        <f>'[4]Attachment A - Load Impacts'!J58</f>
        <v>0</v>
      </c>
      <c r="I60" s="243" t="s">
        <v>17</v>
      </c>
      <c r="J60" s="246">
        <v>2.0476</v>
      </c>
      <c r="K60" s="244">
        <f t="shared" si="15"/>
        <v>0</v>
      </c>
      <c r="L60" s="239">
        <f>'[4]Attachment A - Load Impacts'!N58</f>
        <v>0</v>
      </c>
      <c r="M60" s="240" t="s">
        <v>17</v>
      </c>
      <c r="N60" s="245">
        <v>2.0558</v>
      </c>
      <c r="O60" s="260">
        <f t="shared" si="16"/>
        <v>0</v>
      </c>
      <c r="P60" s="242">
        <f>'[4]Attachment A - Load Impacts'!R58</f>
        <v>29.731426328044087</v>
      </c>
      <c r="Q60" s="243" t="s">
        <v>17</v>
      </c>
      <c r="R60" s="246">
        <v>1.0111</v>
      </c>
      <c r="S60" s="244">
        <f t="shared" si="17"/>
        <v>30.06144516028538</v>
      </c>
      <c r="T60" s="239">
        <f>'[4]Attachment A - Load Impacts'!V58</f>
        <v>0</v>
      </c>
      <c r="U60" s="292" t="s">
        <v>17</v>
      </c>
      <c r="V60" s="295">
        <v>0.678</v>
      </c>
      <c r="W60" s="241">
        <f t="shared" si="18"/>
        <v>0</v>
      </c>
      <c r="X60" s="242">
        <f>'[4]Attachment A - Load Impacts'!Z58</f>
        <v>0</v>
      </c>
      <c r="Y60" s="243" t="s">
        <v>17</v>
      </c>
      <c r="Z60" s="246">
        <v>0.6806</v>
      </c>
      <c r="AA60" s="247">
        <f t="shared" si="19"/>
        <v>0</v>
      </c>
      <c r="AB60" s="403"/>
      <c r="AC60" s="403"/>
      <c r="AD60" s="403"/>
      <c r="AE60" s="400"/>
      <c r="AF60" s="418">
        <f t="shared" si="20"/>
        <v>30.06144516028538</v>
      </c>
      <c r="AG60" s="248"/>
    </row>
    <row r="61" spans="1:33" s="250" customFormat="1" ht="15">
      <c r="A61" s="368"/>
      <c r="B61" s="378"/>
      <c r="C61" s="354">
        <v>2010</v>
      </c>
      <c r="D61" s="239">
        <f>'[4]Attachment A - Load Impacts'!F59</f>
        <v>0</v>
      </c>
      <c r="E61" s="240" t="s">
        <v>17</v>
      </c>
      <c r="F61" s="240">
        <v>2.0293</v>
      </c>
      <c r="G61" s="241">
        <f t="shared" si="14"/>
        <v>0</v>
      </c>
      <c r="H61" s="242">
        <f>'[4]Attachment A - Load Impacts'!J59</f>
        <v>0</v>
      </c>
      <c r="I61" s="243" t="s">
        <v>17</v>
      </c>
      <c r="J61" s="246">
        <v>2.0476</v>
      </c>
      <c r="K61" s="244">
        <f t="shared" si="15"/>
        <v>0</v>
      </c>
      <c r="L61" s="239">
        <f>'[4]Attachment A - Load Impacts'!N59</f>
        <v>0</v>
      </c>
      <c r="M61" s="240" t="s">
        <v>17</v>
      </c>
      <c r="N61" s="245">
        <v>2.0558</v>
      </c>
      <c r="O61" s="241">
        <f t="shared" si="16"/>
        <v>0</v>
      </c>
      <c r="P61" s="242">
        <f>'[4]Attachment A - Load Impacts'!R59</f>
        <v>0</v>
      </c>
      <c r="Q61" s="243" t="s">
        <v>17</v>
      </c>
      <c r="R61" s="246">
        <v>1.0111</v>
      </c>
      <c r="S61" s="244">
        <f t="shared" si="17"/>
        <v>0</v>
      </c>
      <c r="T61" s="239">
        <f>'[4]Attachment A - Load Impacts'!V59</f>
        <v>30.20249176539121</v>
      </c>
      <c r="U61" s="292" t="s">
        <v>17</v>
      </c>
      <c r="V61" s="295">
        <v>0.678</v>
      </c>
      <c r="W61" s="241">
        <f t="shared" si="18"/>
        <v>20.47728941693524</v>
      </c>
      <c r="X61" s="242">
        <f>'[4]Attachment A - Load Impacts'!Z59</f>
        <v>0</v>
      </c>
      <c r="Y61" s="243" t="s">
        <v>17</v>
      </c>
      <c r="Z61" s="246">
        <v>0.6806</v>
      </c>
      <c r="AA61" s="247">
        <f t="shared" si="19"/>
        <v>0</v>
      </c>
      <c r="AB61" s="403"/>
      <c r="AC61" s="403"/>
      <c r="AD61" s="403"/>
      <c r="AE61" s="400"/>
      <c r="AF61" s="418">
        <f t="shared" si="20"/>
        <v>20.47728941693524</v>
      </c>
      <c r="AG61" s="248"/>
    </row>
    <row r="62" spans="1:33" ht="15">
      <c r="A62" s="369"/>
      <c r="B62" s="379"/>
      <c r="C62" s="218"/>
      <c r="L62" s="300"/>
      <c r="M62" s="292"/>
      <c r="N62" s="295"/>
      <c r="O62" s="277"/>
      <c r="P62" s="301"/>
      <c r="Q62" s="296"/>
      <c r="R62" s="297"/>
      <c r="S62" s="281"/>
      <c r="T62" s="300"/>
      <c r="U62" s="292"/>
      <c r="V62" s="295"/>
      <c r="W62" s="277"/>
      <c r="Y62" s="296"/>
      <c r="Z62" s="297"/>
      <c r="AA62" s="285"/>
      <c r="AB62" s="402"/>
      <c r="AC62" s="402"/>
      <c r="AD62" s="402"/>
      <c r="AE62" s="399"/>
      <c r="AF62" s="415"/>
      <c r="AG62" s="8"/>
    </row>
    <row r="63" spans="1:33" ht="15.75" thickBot="1">
      <c r="A63" s="370"/>
      <c r="B63" s="380"/>
      <c r="C63" s="371"/>
      <c r="D63" s="372"/>
      <c r="E63" s="226"/>
      <c r="F63" s="226"/>
      <c r="G63" s="419">
        <f>G44+G49+G52+G62+G56</f>
        <v>660.9260292012551</v>
      </c>
      <c r="H63" s="373"/>
      <c r="I63" s="374"/>
      <c r="J63" s="375"/>
      <c r="K63" s="419">
        <f>K44+K49+K52+K62+K56</f>
        <v>748.3747945597414</v>
      </c>
      <c r="L63" s="372"/>
      <c r="M63" s="226"/>
      <c r="N63" s="225"/>
      <c r="O63" s="419">
        <f>O44+O49+O52+O62+O56</f>
        <v>1110.9956330196705</v>
      </c>
      <c r="P63" s="373"/>
      <c r="Q63" s="374"/>
      <c r="R63" s="375"/>
      <c r="S63" s="419">
        <f>S44+S49+S52+S62+S56</f>
        <v>507.84391402925104</v>
      </c>
      <c r="T63" s="372"/>
      <c r="U63" s="226"/>
      <c r="V63" s="225"/>
      <c r="W63" s="419">
        <f>W44+W49+W52+W62+W56</f>
        <v>280.35168814538076</v>
      </c>
      <c r="X63" s="376"/>
      <c r="Y63" s="227"/>
      <c r="Z63" s="224"/>
      <c r="AA63" s="419">
        <f>AA44+AA49+AA52+AA62+AA56</f>
        <v>0</v>
      </c>
      <c r="AB63" s="404"/>
      <c r="AC63" s="404"/>
      <c r="AD63" s="404"/>
      <c r="AE63" s="419">
        <f>AE44+AE49+AE52+AE62+AE56</f>
        <v>0</v>
      </c>
      <c r="AF63" s="419">
        <f>AF44+AF49+AF52+AF62+AF56</f>
        <v>3308.492058955299</v>
      </c>
      <c r="AG63" s="8"/>
    </row>
    <row r="64" spans="2:33" ht="15">
      <c r="B64" s="8"/>
      <c r="C64" s="218"/>
      <c r="AB64" s="35"/>
      <c r="AC64" s="35"/>
      <c r="AD64" s="35"/>
      <c r="AE64" s="396"/>
      <c r="AF64" s="396"/>
      <c r="AG64" s="8"/>
    </row>
    <row r="65" spans="2:33" ht="15.75" thickBot="1">
      <c r="B65" s="8" t="s">
        <v>108</v>
      </c>
      <c r="C65" s="218"/>
      <c r="G65" s="420">
        <f>G30+G41+G63</f>
        <v>4885.875339581566</v>
      </c>
      <c r="K65" s="420">
        <f>K30+K41+K63</f>
        <v>9193.943455691615</v>
      </c>
      <c r="O65" s="420">
        <f>O30+O41+O63</f>
        <v>9711.297263003233</v>
      </c>
      <c r="S65" s="420">
        <f>S30+S41+S63</f>
        <v>12195.503353828093</v>
      </c>
      <c r="W65" s="420">
        <f>W30+W41+W63</f>
        <v>12762.463644217856</v>
      </c>
      <c r="AA65" s="420">
        <f>AA30+AA41+AA63</f>
        <v>12230.039050439918</v>
      </c>
      <c r="AB65" s="35"/>
      <c r="AC65" s="35"/>
      <c r="AD65" s="35"/>
      <c r="AE65" s="420">
        <f>AE30+AE41+AE63</f>
        <v>11846.894590001664</v>
      </c>
      <c r="AF65" s="420">
        <f>AF30+AF41+AF63</f>
        <v>72826.01669676394</v>
      </c>
      <c r="AG65" s="8"/>
    </row>
    <row r="66" spans="2:33" ht="15.75" thickTop="1">
      <c r="B66" s="8"/>
      <c r="C66" s="218"/>
      <c r="AB66" s="35"/>
      <c r="AC66" s="35"/>
      <c r="AD66" s="35"/>
      <c r="AE66" s="396"/>
      <c r="AF66" s="396"/>
      <c r="AG66" s="8"/>
    </row>
    <row r="67" spans="1:33" s="178" customFormat="1" ht="15">
      <c r="A67" s="87"/>
      <c r="B67" s="459" t="s">
        <v>120</v>
      </c>
      <c r="C67" s="454"/>
      <c r="D67" s="35"/>
      <c r="E67" s="179"/>
      <c r="F67" s="179"/>
      <c r="G67" s="232"/>
      <c r="H67" s="35"/>
      <c r="I67" s="179"/>
      <c r="J67" s="180"/>
      <c r="K67" s="232"/>
      <c r="L67" s="35"/>
      <c r="M67" s="179"/>
      <c r="N67" s="180"/>
      <c r="O67" s="232"/>
      <c r="P67" s="35"/>
      <c r="Q67" s="179"/>
      <c r="R67" s="180"/>
      <c r="S67" s="232"/>
      <c r="T67" s="35"/>
      <c r="U67" s="179"/>
      <c r="V67" s="180"/>
      <c r="W67" s="232"/>
      <c r="X67" s="35"/>
      <c r="Y67" s="179"/>
      <c r="Z67" s="180"/>
      <c r="AA67" s="232"/>
      <c r="AB67" s="35"/>
      <c r="AC67" s="35"/>
      <c r="AD67" s="35"/>
      <c r="AE67" s="396"/>
      <c r="AF67" s="396"/>
      <c r="AG67" s="87"/>
    </row>
    <row r="68" spans="1:33" s="178" customFormat="1" ht="15">
      <c r="A68" s="87"/>
      <c r="B68" s="455" t="s">
        <v>66</v>
      </c>
      <c r="C68" s="454"/>
      <c r="D68" s="35"/>
      <c r="E68" s="179"/>
      <c r="F68" s="179"/>
      <c r="G68" s="232">
        <f>+G30</f>
        <v>4224.949310380311</v>
      </c>
      <c r="H68" s="35"/>
      <c r="I68" s="179"/>
      <c r="J68" s="180"/>
      <c r="K68" s="232">
        <f>+K30</f>
        <v>8445.568661131874</v>
      </c>
      <c r="L68" s="35"/>
      <c r="M68" s="179"/>
      <c r="N68" s="180"/>
      <c r="O68" s="232">
        <f>+O30</f>
        <v>8597.44475012848</v>
      </c>
      <c r="P68" s="35"/>
      <c r="Q68" s="179"/>
      <c r="R68" s="180"/>
      <c r="S68" s="232">
        <f>+S30</f>
        <v>11570.637488137894</v>
      </c>
      <c r="T68" s="35"/>
      <c r="U68" s="179"/>
      <c r="V68" s="180"/>
      <c r="W68" s="232">
        <f>+W30</f>
        <v>8007.494387087565</v>
      </c>
      <c r="X68" s="35"/>
      <c r="Y68" s="179"/>
      <c r="Z68" s="180"/>
      <c r="AA68" s="232">
        <f>+AA30</f>
        <v>7799.945039355356</v>
      </c>
      <c r="AB68" s="35"/>
      <c r="AC68" s="35"/>
      <c r="AD68" s="35"/>
      <c r="AE68" s="232">
        <f>+AE30</f>
        <v>7405.6696894420165</v>
      </c>
      <c r="AF68" s="232">
        <f>+AF30</f>
        <v>56051.7093256635</v>
      </c>
      <c r="AG68" s="87"/>
    </row>
    <row r="69" spans="1:33" s="178" customFormat="1" ht="15">
      <c r="A69" s="87"/>
      <c r="B69" s="455" t="s">
        <v>76</v>
      </c>
      <c r="C69" s="454"/>
      <c r="D69" s="35"/>
      <c r="E69" s="179"/>
      <c r="F69" s="179"/>
      <c r="G69" s="232">
        <f>+G41</f>
        <v>0</v>
      </c>
      <c r="H69" s="35"/>
      <c r="I69" s="179"/>
      <c r="J69" s="180"/>
      <c r="K69" s="232">
        <f>+K41</f>
        <v>0</v>
      </c>
      <c r="L69" s="35"/>
      <c r="M69" s="179"/>
      <c r="N69" s="180"/>
      <c r="O69" s="232">
        <f>+O41</f>
        <v>2.856879855082233</v>
      </c>
      <c r="P69" s="35"/>
      <c r="Q69" s="179"/>
      <c r="R69" s="180"/>
      <c r="S69" s="232">
        <f>+S41</f>
        <v>117.02195166094941</v>
      </c>
      <c r="T69" s="35"/>
      <c r="U69" s="179"/>
      <c r="V69" s="180"/>
      <c r="W69" s="232">
        <f>+W41</f>
        <v>4474.61756898491</v>
      </c>
      <c r="X69" s="35"/>
      <c r="Y69" s="179"/>
      <c r="Z69" s="180"/>
      <c r="AA69" s="232">
        <f>+AA41</f>
        <v>4430.094011084561</v>
      </c>
      <c r="AB69" s="35"/>
      <c r="AC69" s="35"/>
      <c r="AD69" s="35"/>
      <c r="AE69" s="232">
        <f>+AE41</f>
        <v>4441.224900559648</v>
      </c>
      <c r="AF69" s="232">
        <f>+AF41</f>
        <v>13465.815312145152</v>
      </c>
      <c r="AG69" s="87"/>
    </row>
    <row r="70" spans="1:33" s="178" customFormat="1" ht="15">
      <c r="A70" s="87"/>
      <c r="B70" s="455" t="s">
        <v>68</v>
      </c>
      <c r="C70" s="454"/>
      <c r="D70" s="35"/>
      <c r="E70" s="179"/>
      <c r="F70" s="179"/>
      <c r="G70" s="232">
        <f>+G63</f>
        <v>660.9260292012551</v>
      </c>
      <c r="H70" s="35"/>
      <c r="I70" s="179"/>
      <c r="J70" s="180"/>
      <c r="K70" s="232">
        <f>+K63</f>
        <v>748.3747945597414</v>
      </c>
      <c r="L70" s="35"/>
      <c r="M70" s="179"/>
      <c r="N70" s="180"/>
      <c r="O70" s="232">
        <f>+O63</f>
        <v>1110.9956330196705</v>
      </c>
      <c r="P70" s="35"/>
      <c r="Q70" s="179"/>
      <c r="R70" s="180"/>
      <c r="S70" s="232">
        <f>+S63</f>
        <v>507.84391402925104</v>
      </c>
      <c r="T70" s="35"/>
      <c r="U70" s="179"/>
      <c r="V70" s="180"/>
      <c r="W70" s="232">
        <f>+W63</f>
        <v>280.35168814538076</v>
      </c>
      <c r="X70" s="35"/>
      <c r="Y70" s="179"/>
      <c r="Z70" s="180"/>
      <c r="AA70" s="232">
        <f>+AA63</f>
        <v>0</v>
      </c>
      <c r="AB70" s="35"/>
      <c r="AC70" s="35"/>
      <c r="AD70" s="35"/>
      <c r="AE70" s="232">
        <f>+AE63</f>
        <v>0</v>
      </c>
      <c r="AF70" s="232">
        <f>+AF63</f>
        <v>3308.492058955299</v>
      </c>
      <c r="AG70" s="87"/>
    </row>
    <row r="71" spans="1:33" s="178" customFormat="1" ht="15.75" thickBot="1">
      <c r="A71" s="87"/>
      <c r="B71" s="455" t="s">
        <v>108</v>
      </c>
      <c r="C71" s="454"/>
      <c r="D71" s="35"/>
      <c r="E71" s="179"/>
      <c r="F71" s="179"/>
      <c r="G71" s="456">
        <f>+G65</f>
        <v>4885.875339581566</v>
      </c>
      <c r="H71" s="35"/>
      <c r="I71" s="179"/>
      <c r="J71" s="180"/>
      <c r="K71" s="456">
        <f>SUM(K68:K70)</f>
        <v>9193.943455691615</v>
      </c>
      <c r="L71" s="35"/>
      <c r="M71" s="179"/>
      <c r="N71" s="180"/>
      <c r="O71" s="456">
        <f>SUM(O68:O70)</f>
        <v>9711.297263003233</v>
      </c>
      <c r="P71" s="35"/>
      <c r="Q71" s="179"/>
      <c r="R71" s="180"/>
      <c r="S71" s="456">
        <f>SUM(S68:S70)</f>
        <v>12195.503353828093</v>
      </c>
      <c r="T71" s="35"/>
      <c r="U71" s="179"/>
      <c r="V71" s="180"/>
      <c r="W71" s="456">
        <f>SUM(W68:W70)</f>
        <v>12762.463644217856</v>
      </c>
      <c r="X71" s="35"/>
      <c r="Y71" s="179"/>
      <c r="Z71" s="180"/>
      <c r="AA71" s="456">
        <f>SUM(AA68:AA70)</f>
        <v>12230.039050439918</v>
      </c>
      <c r="AB71" s="35"/>
      <c r="AC71" s="35"/>
      <c r="AD71" s="35"/>
      <c r="AE71" s="456">
        <f>SUM(AE68:AE70)</f>
        <v>11846.894590001664</v>
      </c>
      <c r="AF71" s="456">
        <f>SUM(AF68:AF70)</f>
        <v>72826.01669676394</v>
      </c>
      <c r="AG71" s="87"/>
    </row>
    <row r="72" spans="1:33" s="178" customFormat="1" ht="15.75" thickTop="1">
      <c r="A72" s="87"/>
      <c r="B72" s="87"/>
      <c r="C72" s="454"/>
      <c r="D72" s="35"/>
      <c r="E72" s="179"/>
      <c r="F72" s="179"/>
      <c r="G72" s="232"/>
      <c r="H72" s="35"/>
      <c r="I72" s="179"/>
      <c r="J72" s="180"/>
      <c r="K72" s="232"/>
      <c r="L72" s="35"/>
      <c r="M72" s="179"/>
      <c r="N72" s="180"/>
      <c r="O72" s="232"/>
      <c r="P72" s="35"/>
      <c r="Q72" s="179"/>
      <c r="R72" s="180"/>
      <c r="S72" s="232"/>
      <c r="T72" s="35"/>
      <c r="U72" s="179"/>
      <c r="V72" s="180"/>
      <c r="W72" s="232"/>
      <c r="X72" s="35"/>
      <c r="Y72" s="179"/>
      <c r="Z72" s="180"/>
      <c r="AA72" s="232"/>
      <c r="AB72" s="35"/>
      <c r="AC72" s="35"/>
      <c r="AD72" s="35"/>
      <c r="AE72" s="396"/>
      <c r="AF72" s="396"/>
      <c r="AG72" s="87"/>
    </row>
    <row r="73" spans="1:32" s="178" customFormat="1" ht="15">
      <c r="A73" s="87"/>
      <c r="B73" s="459" t="s">
        <v>121</v>
      </c>
      <c r="C73" s="454"/>
      <c r="D73" s="35"/>
      <c r="E73" s="179"/>
      <c r="F73" s="179"/>
      <c r="G73" s="232"/>
      <c r="H73" s="35"/>
      <c r="I73" s="179"/>
      <c r="J73" s="180"/>
      <c r="K73" s="232"/>
      <c r="L73" s="35"/>
      <c r="M73" s="179"/>
      <c r="N73" s="180"/>
      <c r="O73" s="232"/>
      <c r="P73" s="35"/>
      <c r="Q73" s="179"/>
      <c r="R73" s="180"/>
      <c r="S73" s="232"/>
      <c r="T73" s="35"/>
      <c r="U73" s="179"/>
      <c r="V73" s="180"/>
      <c r="W73" s="232"/>
      <c r="X73" s="35"/>
      <c r="Y73" s="179"/>
      <c r="Z73" s="180"/>
      <c r="AA73" s="232" t="s">
        <v>108</v>
      </c>
      <c r="AB73" s="131"/>
      <c r="AC73" s="131"/>
      <c r="AD73" s="131"/>
      <c r="AE73" s="232"/>
      <c r="AF73" s="232"/>
    </row>
    <row r="74" spans="1:32" s="178" customFormat="1" ht="15">
      <c r="A74" s="87"/>
      <c r="B74" s="455" t="s">
        <v>66</v>
      </c>
      <c r="C74" s="454"/>
      <c r="D74" s="35"/>
      <c r="E74" s="179"/>
      <c r="F74" s="179"/>
      <c r="G74" s="232">
        <f>+G68</f>
        <v>4224.949310380311</v>
      </c>
      <c r="H74" s="35"/>
      <c r="I74" s="179"/>
      <c r="J74" s="180"/>
      <c r="K74" s="232">
        <f>+K68</f>
        <v>8445.568661131874</v>
      </c>
      <c r="L74" s="35"/>
      <c r="M74" s="179"/>
      <c r="N74" s="180"/>
      <c r="O74" s="232">
        <f>+O68</f>
        <v>8597.44475012848</v>
      </c>
      <c r="P74" s="35"/>
      <c r="Q74" s="179"/>
      <c r="R74" s="180"/>
      <c r="S74" s="232"/>
      <c r="T74" s="35"/>
      <c r="U74" s="179"/>
      <c r="V74" s="180"/>
      <c r="W74" s="85">
        <f>+W19+W25+W29</f>
        <v>613.6169728053163</v>
      </c>
      <c r="X74" s="152"/>
      <c r="Y74" s="179"/>
      <c r="Z74" s="180"/>
      <c r="AA74" s="232">
        <f>+W74+S74+O74+K74+G74</f>
        <v>21881.57969444598</v>
      </c>
      <c r="AB74" s="131"/>
      <c r="AC74" s="131"/>
      <c r="AD74" s="131"/>
      <c r="AE74" s="232"/>
      <c r="AF74" s="232"/>
    </row>
    <row r="75" spans="1:32" s="178" customFormat="1" ht="15">
      <c r="A75" s="87"/>
      <c r="B75" s="455" t="s">
        <v>76</v>
      </c>
      <c r="C75" s="454"/>
      <c r="D75" s="35"/>
      <c r="E75" s="179"/>
      <c r="F75" s="179"/>
      <c r="G75" s="232">
        <f>+G69</f>
        <v>0</v>
      </c>
      <c r="H75" s="35"/>
      <c r="I75" s="179"/>
      <c r="J75" s="180"/>
      <c r="K75" s="232">
        <f>+K69</f>
        <v>0</v>
      </c>
      <c r="L75" s="35"/>
      <c r="M75" s="179"/>
      <c r="N75" s="180"/>
      <c r="O75" s="232">
        <f>+O69</f>
        <v>2.856879855082233</v>
      </c>
      <c r="P75" s="35"/>
      <c r="Q75" s="179"/>
      <c r="R75" s="180"/>
      <c r="S75" s="232"/>
      <c r="T75" s="35"/>
      <c r="U75" s="179"/>
      <c r="V75" s="180"/>
      <c r="W75" s="85">
        <f>+W36+W40+W39</f>
        <v>4350.165652139138</v>
      </c>
      <c r="X75" s="152"/>
      <c r="Y75" s="179"/>
      <c r="Z75" s="180"/>
      <c r="AA75" s="232">
        <f>+W75+S75+O75+K75+G75</f>
        <v>4353.02253199422</v>
      </c>
      <c r="AB75" s="131"/>
      <c r="AC75" s="131"/>
      <c r="AD75" s="131"/>
      <c r="AE75" s="232"/>
      <c r="AF75" s="232"/>
    </row>
    <row r="76" spans="1:32" s="178" customFormat="1" ht="15">
      <c r="A76" s="87"/>
      <c r="B76" s="455" t="s">
        <v>68</v>
      </c>
      <c r="C76" s="454"/>
      <c r="D76" s="35"/>
      <c r="E76" s="179"/>
      <c r="F76" s="179"/>
      <c r="G76" s="232">
        <f>+G70</f>
        <v>660.9260292012551</v>
      </c>
      <c r="H76" s="35"/>
      <c r="I76" s="179"/>
      <c r="J76" s="180"/>
      <c r="K76" s="232">
        <f>+K70</f>
        <v>748.3747945597414</v>
      </c>
      <c r="L76" s="35"/>
      <c r="M76" s="179"/>
      <c r="N76" s="180"/>
      <c r="O76" s="232">
        <f>+O70</f>
        <v>1110.9956330196705</v>
      </c>
      <c r="P76" s="35"/>
      <c r="Q76" s="179"/>
      <c r="R76" s="180"/>
      <c r="S76" s="232"/>
      <c r="T76" s="35"/>
      <c r="U76" s="179"/>
      <c r="V76" s="180"/>
      <c r="W76" s="85">
        <f>+W51+W55+W61</f>
        <v>280.35168814538076</v>
      </c>
      <c r="X76" s="152"/>
      <c r="Y76" s="179"/>
      <c r="Z76" s="180"/>
      <c r="AA76" s="232">
        <f>+W76+S76+O76+K76+G76</f>
        <v>2800.6481449260477</v>
      </c>
      <c r="AB76" s="131"/>
      <c r="AC76" s="131"/>
      <c r="AD76" s="131"/>
      <c r="AE76" s="232"/>
      <c r="AF76" s="232"/>
    </row>
    <row r="77" spans="1:32" s="178" customFormat="1" ht="15.75" thickBot="1">
      <c r="A77" s="87"/>
      <c r="B77" s="455" t="s">
        <v>108</v>
      </c>
      <c r="C77" s="454"/>
      <c r="D77" s="35"/>
      <c r="E77" s="179"/>
      <c r="F77" s="179"/>
      <c r="G77" s="456">
        <f>+G71</f>
        <v>4885.875339581566</v>
      </c>
      <c r="H77" s="35"/>
      <c r="I77" s="179"/>
      <c r="J77" s="180"/>
      <c r="K77" s="456">
        <f>+K71</f>
        <v>9193.943455691615</v>
      </c>
      <c r="L77" s="35"/>
      <c r="M77" s="179"/>
      <c r="N77" s="180"/>
      <c r="O77" s="456">
        <f>+O71</f>
        <v>9711.297263003233</v>
      </c>
      <c r="P77" s="35"/>
      <c r="Q77" s="179"/>
      <c r="R77" s="180"/>
      <c r="S77" s="456"/>
      <c r="T77" s="35"/>
      <c r="U77" s="179"/>
      <c r="V77" s="180"/>
      <c r="W77" s="460">
        <f>SUM(W74:W76)</f>
        <v>5244.134313089835</v>
      </c>
      <c r="X77" s="152"/>
      <c r="Y77" s="179"/>
      <c r="Z77" s="180"/>
      <c r="AA77" s="460">
        <f>SUM(AA74:AA76)</f>
        <v>29035.250371366245</v>
      </c>
      <c r="AB77" s="131"/>
      <c r="AC77" s="131"/>
      <c r="AD77" s="131"/>
      <c r="AE77" s="232"/>
      <c r="AF77" s="232"/>
    </row>
    <row r="78" spans="1:32" s="178" customFormat="1" ht="15.75" thickTop="1">
      <c r="A78" s="87"/>
      <c r="B78" s="87"/>
      <c r="C78" s="454"/>
      <c r="D78" s="35"/>
      <c r="E78" s="179"/>
      <c r="F78" s="179"/>
      <c r="G78" s="232"/>
      <c r="H78" s="35"/>
      <c r="I78" s="179"/>
      <c r="J78" s="180"/>
      <c r="K78" s="232"/>
      <c r="L78" s="35"/>
      <c r="M78" s="179"/>
      <c r="N78" s="180"/>
      <c r="O78" s="232"/>
      <c r="P78" s="35"/>
      <c r="Q78" s="179"/>
      <c r="R78" s="180"/>
      <c r="S78" s="232"/>
      <c r="T78" s="35"/>
      <c r="U78" s="179"/>
      <c r="V78" s="180"/>
      <c r="W78" s="232"/>
      <c r="X78" s="35"/>
      <c r="Y78" s="179"/>
      <c r="Z78" s="180"/>
      <c r="AA78" s="232"/>
      <c r="AB78" s="131"/>
      <c r="AC78" s="131"/>
      <c r="AD78" s="131"/>
      <c r="AE78" s="232"/>
      <c r="AF78" s="232"/>
    </row>
    <row r="79" spans="1:32" s="178" customFormat="1" ht="15">
      <c r="A79" s="87"/>
      <c r="B79" s="87"/>
      <c r="C79" s="454"/>
      <c r="D79" s="35"/>
      <c r="E79" s="179"/>
      <c r="F79" s="179"/>
      <c r="G79" s="232"/>
      <c r="H79" s="35"/>
      <c r="I79" s="179"/>
      <c r="J79" s="180"/>
      <c r="K79" s="232"/>
      <c r="L79" s="35"/>
      <c r="M79" s="179"/>
      <c r="N79" s="180"/>
      <c r="O79" s="232"/>
      <c r="P79" s="35"/>
      <c r="Q79" s="179"/>
      <c r="R79" s="180"/>
      <c r="S79" s="232"/>
      <c r="T79" s="35"/>
      <c r="U79" s="179"/>
      <c r="V79" s="180"/>
      <c r="W79" s="232"/>
      <c r="X79" s="35"/>
      <c r="Y79" s="179"/>
      <c r="Z79" s="180"/>
      <c r="AA79" s="232"/>
      <c r="AB79" s="131"/>
      <c r="AC79" s="131"/>
      <c r="AD79" s="131"/>
      <c r="AE79" s="232"/>
      <c r="AF79" s="232"/>
    </row>
    <row r="80" spans="2:3" ht="15">
      <c r="B80" s="8"/>
      <c r="C80" s="218"/>
    </row>
    <row r="81" spans="2:3" ht="15">
      <c r="B81" s="8"/>
      <c r="C81" s="218"/>
    </row>
    <row r="82" spans="2:3" ht="15">
      <c r="B82" s="8"/>
      <c r="C82" s="218"/>
    </row>
    <row r="83" spans="2:3" ht="15">
      <c r="B83" s="8"/>
      <c r="C83" s="218"/>
    </row>
    <row r="84" spans="2:3" ht="15">
      <c r="B84" s="8"/>
      <c r="C84" s="218"/>
    </row>
    <row r="85" spans="2:3" ht="15">
      <c r="B85" s="8"/>
      <c r="C85" s="218"/>
    </row>
    <row r="86" spans="2:3" ht="15">
      <c r="B86" s="8"/>
      <c r="C86" s="218"/>
    </row>
    <row r="87" spans="2:3" ht="15">
      <c r="B87" s="8"/>
      <c r="C87" s="218"/>
    </row>
    <row r="88" spans="2:3" ht="15">
      <c r="B88" s="8"/>
      <c r="C88" s="218"/>
    </row>
    <row r="89" spans="2:3" ht="15">
      <c r="B89" s="8"/>
      <c r="C89" s="218"/>
    </row>
    <row r="90" spans="2:3" ht="15">
      <c r="B90" s="8"/>
      <c r="C90" s="218"/>
    </row>
    <row r="91" spans="2:3" ht="15">
      <c r="B91" s="8"/>
      <c r="C91" s="218"/>
    </row>
    <row r="92" spans="2:3" ht="15">
      <c r="B92" s="8"/>
      <c r="C92" s="218"/>
    </row>
    <row r="93" spans="2:3" ht="15">
      <c r="B93" s="8"/>
      <c r="C93" s="218"/>
    </row>
    <row r="94" spans="2:3" ht="15">
      <c r="B94" s="8"/>
      <c r="C94" s="218"/>
    </row>
    <row r="95" spans="2:3" ht="15">
      <c r="B95" s="8"/>
      <c r="C95" s="218"/>
    </row>
    <row r="96" spans="2:3" ht="15">
      <c r="B96" s="8"/>
      <c r="C96" s="218"/>
    </row>
    <row r="97" spans="2:3" ht="15">
      <c r="B97" s="8"/>
      <c r="C97" s="218"/>
    </row>
    <row r="98" spans="2:3" ht="15">
      <c r="B98" s="8"/>
      <c r="C98" s="218"/>
    </row>
    <row r="99" spans="2:3" ht="15">
      <c r="B99" s="8"/>
      <c r="C99" s="218"/>
    </row>
    <row r="100" spans="2:3" ht="15">
      <c r="B100" s="8"/>
      <c r="C100" s="218"/>
    </row>
    <row r="101" spans="2:3" ht="15">
      <c r="B101" s="8"/>
      <c r="C101" s="218"/>
    </row>
    <row r="102" spans="2:3" ht="15">
      <c r="B102" s="8"/>
      <c r="C102" s="218"/>
    </row>
    <row r="103" spans="2:3" ht="15">
      <c r="B103" s="8"/>
      <c r="C103" s="218"/>
    </row>
    <row r="104" spans="2:3" ht="15">
      <c r="B104" s="8"/>
      <c r="C104" s="218"/>
    </row>
    <row r="105" spans="2:3" ht="15">
      <c r="B105" s="8"/>
      <c r="C105" s="218"/>
    </row>
    <row r="106" spans="2:3" ht="15">
      <c r="B106" s="8"/>
      <c r="C106" s="218"/>
    </row>
    <row r="107" spans="2:3" ht="15">
      <c r="B107" s="8"/>
      <c r="C107" s="218"/>
    </row>
    <row r="108" spans="2:3" ht="15">
      <c r="B108" s="8"/>
      <c r="C108" s="218"/>
    </row>
    <row r="109" spans="2:3" ht="15">
      <c r="B109" s="8"/>
      <c r="C109" s="218"/>
    </row>
  </sheetData>
  <sheetProtection/>
  <mergeCells count="37">
    <mergeCell ref="C4:C5"/>
    <mergeCell ref="E4:E5"/>
    <mergeCell ref="M4:M5"/>
    <mergeCell ref="N4:N5"/>
    <mergeCell ref="P4:P5"/>
    <mergeCell ref="O4:O5"/>
    <mergeCell ref="F4:F5"/>
    <mergeCell ref="G4:G5"/>
    <mergeCell ref="H4:H5"/>
    <mergeCell ref="S4:S5"/>
    <mergeCell ref="I4:I5"/>
    <mergeCell ref="D3:G3"/>
    <mergeCell ref="H3:K3"/>
    <mergeCell ref="L3:O3"/>
    <mergeCell ref="P3:S3"/>
    <mergeCell ref="J4:J5"/>
    <mergeCell ref="D4:D5"/>
    <mergeCell ref="AA4:AA5"/>
    <mergeCell ref="T3:W3"/>
    <mergeCell ref="K4:K5"/>
    <mergeCell ref="L4:L5"/>
    <mergeCell ref="Q4:Q5"/>
    <mergeCell ref="R4:R5"/>
    <mergeCell ref="T4:T5"/>
    <mergeCell ref="U4:U5"/>
    <mergeCell ref="V4:V5"/>
    <mergeCell ref="W4:W5"/>
    <mergeCell ref="X3:AA3"/>
    <mergeCell ref="AF4:AF5"/>
    <mergeCell ref="X4:X5"/>
    <mergeCell ref="AB3:AE3"/>
    <mergeCell ref="AB4:AB5"/>
    <mergeCell ref="AC4:AC5"/>
    <mergeCell ref="AD4:AD5"/>
    <mergeCell ref="AE4:AE5"/>
    <mergeCell ref="Y4:Y5"/>
    <mergeCell ref="Z4:Z5"/>
  </mergeCells>
  <printOptions/>
  <pageMargins left="0.25" right="0.25" top="0.36" bottom="0.43" header="0.3" footer="0.3"/>
  <pageSetup fitToHeight="1" fitToWidth="1" horizontalDpi="600" verticalDpi="600" orientation="landscape" scale="32" r:id="rId1"/>
  <headerFooter>
    <oddFooter>&amp;CBurman Energy Consultants Group Inc. - Northern Ontario Wires 2006-2011 LRAM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9.8515625" style="0" bestFit="1" customWidth="1"/>
    <col min="2" max="2" width="12.28125" style="0" customWidth="1"/>
    <col min="3" max="4" width="12.7109375" style="0" customWidth="1"/>
  </cols>
  <sheetData>
    <row r="4" spans="1:2" ht="15">
      <c r="A4" s="9" t="s">
        <v>18</v>
      </c>
      <c r="B4" s="12"/>
    </row>
    <row r="5" spans="1:4" ht="30">
      <c r="A5" s="9"/>
      <c r="B5" s="117" t="s">
        <v>63</v>
      </c>
      <c r="C5" s="118" t="s">
        <v>64</v>
      </c>
      <c r="D5" s="119" t="s">
        <v>65</v>
      </c>
    </row>
    <row r="6" spans="1:4" ht="15.75" thickBot="1">
      <c r="A6" s="115"/>
      <c r="B6" s="532" t="s">
        <v>19</v>
      </c>
      <c r="C6" s="533"/>
      <c r="D6" s="534"/>
    </row>
    <row r="7" spans="1:4" ht="15">
      <c r="A7" s="112" t="s">
        <v>5</v>
      </c>
      <c r="B7" s="47"/>
      <c r="C7" s="45"/>
      <c r="D7" s="121"/>
    </row>
    <row r="8" spans="1:4" ht="15">
      <c r="A8" s="114" t="s">
        <v>6</v>
      </c>
      <c r="B8" s="14" t="e">
        <f>'Attachment B - LRAM Amounts'!#REF!</f>
        <v>#REF!</v>
      </c>
      <c r="C8" s="45">
        <v>104802.28191575999</v>
      </c>
      <c r="D8" s="120" t="e">
        <f>B8-C8</f>
        <v>#REF!</v>
      </c>
    </row>
    <row r="9" spans="1:4" ht="15">
      <c r="A9" s="114" t="s">
        <v>7</v>
      </c>
      <c r="B9" s="14" t="e">
        <f>'Attachment B - LRAM Amounts'!#REF!</f>
        <v>#REF!</v>
      </c>
      <c r="C9" s="45">
        <v>1191.9929521919998</v>
      </c>
      <c r="D9" s="120" t="e">
        <f aca="true" t="shared" si="0" ref="D9:D20">B9-C9</f>
        <v>#REF!</v>
      </c>
    </row>
    <row r="10" spans="1:4" ht="15">
      <c r="A10" s="114" t="s">
        <v>8</v>
      </c>
      <c r="B10" s="14" t="e">
        <f>'Attachment B - LRAM Amounts'!#REF!</f>
        <v>#REF!</v>
      </c>
      <c r="C10" s="45">
        <v>507.9928460160045</v>
      </c>
      <c r="D10" s="120" t="e">
        <f t="shared" si="0"/>
        <v>#REF!</v>
      </c>
    </row>
    <row r="11" spans="1:4" ht="15">
      <c r="A11" s="59"/>
      <c r="B11" s="14"/>
      <c r="C11" s="45"/>
      <c r="D11" s="120"/>
    </row>
    <row r="12" spans="1:4" ht="15">
      <c r="A12" s="113" t="s">
        <v>60</v>
      </c>
      <c r="B12" s="14"/>
      <c r="C12" s="45"/>
      <c r="D12" s="120"/>
    </row>
    <row r="13" spans="1:4" ht="15">
      <c r="A13" s="114" t="s">
        <v>6</v>
      </c>
      <c r="B13" s="14" t="e">
        <f>'Attachment B - LRAM Amounts'!#REF!</f>
        <v>#REF!</v>
      </c>
      <c r="C13" s="45">
        <v>11287.414799999999</v>
      </c>
      <c r="D13" s="120" t="e">
        <f t="shared" si="0"/>
        <v>#REF!</v>
      </c>
    </row>
    <row r="14" spans="1:4" ht="15">
      <c r="A14" s="59"/>
      <c r="B14" s="14"/>
      <c r="C14" s="45"/>
      <c r="D14" s="120"/>
    </row>
    <row r="15" spans="1:4" ht="15">
      <c r="A15" s="60" t="s">
        <v>22</v>
      </c>
      <c r="B15" s="14"/>
      <c r="C15" s="45"/>
      <c r="D15" s="120"/>
    </row>
    <row r="16" spans="1:4" ht="15">
      <c r="A16" s="61" t="s">
        <v>6</v>
      </c>
      <c r="B16" s="6" t="e">
        <f>'Attachment B - LRAM Amounts'!#REF!</f>
        <v>#REF!</v>
      </c>
      <c r="C16" s="45">
        <v>283752.26663727453</v>
      </c>
      <c r="D16" s="120" t="e">
        <f t="shared" si="0"/>
        <v>#REF!</v>
      </c>
    </row>
    <row r="17" spans="1:4" ht="15">
      <c r="A17" s="61" t="s">
        <v>7</v>
      </c>
      <c r="B17" s="6" t="e">
        <f>'Attachment B - LRAM Amounts'!#REF!</f>
        <v>#REF!</v>
      </c>
      <c r="C17" s="45">
        <v>824.5634247645988</v>
      </c>
      <c r="D17" s="120" t="e">
        <f t="shared" si="0"/>
        <v>#REF!</v>
      </c>
    </row>
    <row r="18" spans="1:4" ht="15">
      <c r="A18" s="61" t="s">
        <v>8</v>
      </c>
      <c r="B18" s="6">
        <f>'Attachment B - LRAM Amounts'!AG31</f>
        <v>0</v>
      </c>
      <c r="C18" s="45">
        <v>20990.259990037783</v>
      </c>
      <c r="D18" s="120">
        <f t="shared" si="0"/>
        <v>-20990.259990037783</v>
      </c>
    </row>
    <row r="19" spans="1:4" ht="15">
      <c r="A19" s="62"/>
      <c r="B19" s="6"/>
      <c r="C19" s="45"/>
      <c r="D19" s="120"/>
    </row>
    <row r="20" spans="1:4" ht="15.75" thickBot="1">
      <c r="A20" s="63"/>
      <c r="B20" s="46" t="e">
        <f>SUM(B8:B18)</f>
        <v>#REF!</v>
      </c>
      <c r="C20" s="116">
        <v>423356.7725660449</v>
      </c>
      <c r="D20" s="122" t="e">
        <f t="shared" si="0"/>
        <v>#REF!</v>
      </c>
    </row>
    <row r="21" ht="15.75" thickTop="1"/>
  </sheetData>
  <sheetProtection/>
  <mergeCells count="1">
    <mergeCell ref="B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5.00390625" style="2" customWidth="1"/>
    <col min="4" max="4" width="16.140625" style="2" customWidth="1"/>
    <col min="5" max="5" width="9.140625" style="2" customWidth="1"/>
  </cols>
  <sheetData>
    <row r="1" spans="3:4" ht="30">
      <c r="C1" s="2" t="s">
        <v>74</v>
      </c>
      <c r="D1" s="147" t="s">
        <v>75</v>
      </c>
    </row>
    <row r="2" spans="1:5" ht="15">
      <c r="A2" t="s">
        <v>71</v>
      </c>
      <c r="E2" s="2">
        <v>1652</v>
      </c>
    </row>
    <row r="3" spans="2:5" ht="15">
      <c r="B3" t="s">
        <v>70</v>
      </c>
      <c r="C3" s="2" t="e">
        <f>#REF!</f>
        <v>#REF!</v>
      </c>
      <c r="D3" s="148" t="e">
        <f>C3/C8</f>
        <v>#REF!</v>
      </c>
      <c r="E3" s="2" t="e">
        <f>E2*D3</f>
        <v>#REF!</v>
      </c>
    </row>
    <row r="4" spans="2:5" ht="15">
      <c r="B4" t="s">
        <v>72</v>
      </c>
      <c r="C4" s="2" t="e">
        <f>#REF!</f>
        <v>#REF!</v>
      </c>
      <c r="D4" s="148" t="e">
        <f>C4/C8</f>
        <v>#REF!</v>
      </c>
      <c r="E4" s="2" t="e">
        <f>E2*D4</f>
        <v>#REF!</v>
      </c>
    </row>
    <row r="5" spans="2:5" ht="15">
      <c r="B5" t="s">
        <v>69</v>
      </c>
      <c r="C5" s="2" t="e">
        <f>#REF!</f>
        <v>#REF!</v>
      </c>
      <c r="D5" s="148" t="e">
        <f>C5/C8</f>
        <v>#REF!</v>
      </c>
      <c r="E5" s="2" t="e">
        <f>E2*D5</f>
        <v>#REF!</v>
      </c>
    </row>
    <row r="6" spans="2:5" ht="15">
      <c r="B6" t="s">
        <v>73</v>
      </c>
      <c r="C6" s="2" t="e">
        <f>#REF!</f>
        <v>#REF!</v>
      </c>
      <c r="D6" s="148" t="e">
        <f>C6/C8</f>
        <v>#REF!</v>
      </c>
      <c r="E6" s="2" t="e">
        <f>E2*D6</f>
        <v>#REF!</v>
      </c>
    </row>
    <row r="8" ht="15">
      <c r="C8" s="2" t="e">
        <f>SUM(C3:C6)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2.7109375" style="0" customWidth="1"/>
    <col min="2" max="4" width="10.57421875" style="0" bestFit="1" customWidth="1"/>
    <col min="5" max="8" width="11.57421875" style="0" bestFit="1" customWidth="1"/>
    <col min="9" max="9" width="2.421875" style="0" customWidth="1"/>
    <col min="10" max="10" width="11.57421875" style="0" bestFit="1" customWidth="1"/>
  </cols>
  <sheetData>
    <row r="3" spans="1:9" ht="15">
      <c r="A3" s="535" t="s">
        <v>88</v>
      </c>
      <c r="B3" s="536" t="s">
        <v>89</v>
      </c>
      <c r="C3" s="537"/>
      <c r="D3" s="537"/>
      <c r="E3" s="537"/>
      <c r="F3" s="537"/>
      <c r="G3" s="537"/>
      <c r="H3" s="538"/>
      <c r="I3" s="423"/>
    </row>
    <row r="4" spans="1:10" ht="15">
      <c r="A4" s="535"/>
      <c r="B4" s="382">
        <v>2006</v>
      </c>
      <c r="C4" s="382">
        <v>2007</v>
      </c>
      <c r="D4" s="382">
        <v>2008</v>
      </c>
      <c r="E4" s="382">
        <v>2009</v>
      </c>
      <c r="F4" s="382">
        <v>2010</v>
      </c>
      <c r="G4" s="382">
        <v>2011</v>
      </c>
      <c r="H4" s="382">
        <v>2012</v>
      </c>
      <c r="I4" s="424"/>
      <c r="J4" s="382" t="s">
        <v>90</v>
      </c>
    </row>
    <row r="5" spans="1:10" ht="15">
      <c r="A5">
        <v>2006</v>
      </c>
      <c r="B5" s="425">
        <v>4885.875339581566</v>
      </c>
      <c r="C5" s="425">
        <v>4342.58910820315</v>
      </c>
      <c r="D5" s="425">
        <v>4356.033656525761</v>
      </c>
      <c r="E5" s="425"/>
      <c r="F5" s="425"/>
      <c r="G5" s="425"/>
      <c r="H5" s="425"/>
      <c r="I5" s="426"/>
      <c r="J5" s="425">
        <f>SUM(B5:H5)</f>
        <v>13584.498104310478</v>
      </c>
    </row>
    <row r="6" spans="1:10" ht="15">
      <c r="A6">
        <v>2007</v>
      </c>
      <c r="B6" s="425"/>
      <c r="C6" s="425">
        <v>4851.354347488465</v>
      </c>
      <c r="D6" s="425">
        <v>2282.6058005053796</v>
      </c>
      <c r="E6" s="425"/>
      <c r="F6" s="425"/>
      <c r="G6" s="425"/>
      <c r="H6" s="425"/>
      <c r="I6" s="426"/>
      <c r="J6" s="425">
        <f>SUM(B6:H6)</f>
        <v>7133.960147993845</v>
      </c>
    </row>
    <row r="7" spans="1:10" ht="15">
      <c r="A7">
        <v>2008</v>
      </c>
      <c r="B7" s="425"/>
      <c r="C7" s="425"/>
      <c r="D7" s="425">
        <v>3072.657805972093</v>
      </c>
      <c r="E7" s="425"/>
      <c r="F7" s="425"/>
      <c r="G7" s="425"/>
      <c r="H7" s="425"/>
      <c r="I7" s="426"/>
      <c r="J7" s="425">
        <f>SUM(B7:H7)</f>
        <v>3072.657805972093</v>
      </c>
    </row>
    <row r="8" spans="1:10" ht="15">
      <c r="A8">
        <v>2009</v>
      </c>
      <c r="B8" s="425"/>
      <c r="C8" s="425"/>
      <c r="D8" s="425"/>
      <c r="E8" s="425"/>
      <c r="F8" s="425"/>
      <c r="G8" s="425"/>
      <c r="H8" s="425"/>
      <c r="I8" s="426"/>
      <c r="J8" s="425">
        <f>SUM(B8:H8)</f>
        <v>0</v>
      </c>
    </row>
    <row r="9" spans="1:10" ht="15">
      <c r="A9">
        <v>2010</v>
      </c>
      <c r="B9" s="425"/>
      <c r="C9" s="425"/>
      <c r="D9" s="425"/>
      <c r="E9" s="425"/>
      <c r="F9" s="425">
        <v>5244.134313089835</v>
      </c>
      <c r="G9" s="425"/>
      <c r="H9" s="425"/>
      <c r="I9" s="426"/>
      <c r="J9" s="425">
        <f>SUM(B9:H9)</f>
        <v>5244.134313089835</v>
      </c>
    </row>
    <row r="10" spans="2:10" ht="15">
      <c r="B10" s="426"/>
      <c r="C10" s="426"/>
      <c r="D10" s="426"/>
      <c r="E10" s="426"/>
      <c r="F10" s="426"/>
      <c r="G10" s="426"/>
      <c r="H10" s="426"/>
      <c r="I10" s="426"/>
      <c r="J10" s="426"/>
    </row>
    <row r="11" spans="2:10" ht="15.75" thickBot="1">
      <c r="B11" s="427">
        <f>SUM(B5:B9)</f>
        <v>4885.875339581566</v>
      </c>
      <c r="C11" s="427">
        <f aca="true" t="shared" si="0" ref="C11:H11">SUM(C5:C9)</f>
        <v>9193.943455691615</v>
      </c>
      <c r="D11" s="427">
        <f t="shared" si="0"/>
        <v>9711.297263003233</v>
      </c>
      <c r="E11" s="427">
        <f t="shared" si="0"/>
        <v>0</v>
      </c>
      <c r="F11" s="427">
        <f t="shared" si="0"/>
        <v>5244.134313089835</v>
      </c>
      <c r="G11" s="427">
        <f t="shared" si="0"/>
        <v>0</v>
      </c>
      <c r="H11" s="427">
        <f t="shared" si="0"/>
        <v>0</v>
      </c>
      <c r="I11" s="426"/>
      <c r="J11" s="427">
        <f>SUM(J5:J9)</f>
        <v>29035.250371366248</v>
      </c>
    </row>
    <row r="12" ht="15.75" thickTop="1"/>
    <row r="14" ht="15">
      <c r="A14" s="464" t="s">
        <v>122</v>
      </c>
    </row>
    <row r="15" spans="1:10" ht="15">
      <c r="A15" s="463" t="s">
        <v>66</v>
      </c>
      <c r="B15" s="457">
        <f>+'Attachment B - LRAM Amounts'!G68</f>
        <v>4224.949310380311</v>
      </c>
      <c r="C15" s="457">
        <f>+'Attachment B - LRAM Amounts'!K68</f>
        <v>8445.568661131874</v>
      </c>
      <c r="D15" s="457">
        <f>+'Attachment B - LRAM Amounts'!O68</f>
        <v>8597.44475012848</v>
      </c>
      <c r="F15" s="457">
        <f>+'Attachment B - LRAM Amounts'!W74</f>
        <v>613.6169728053163</v>
      </c>
      <c r="J15" s="425">
        <f>SUM(B15:H15)</f>
        <v>21881.579694445983</v>
      </c>
    </row>
    <row r="16" spans="1:10" ht="15">
      <c r="A16" s="463" t="s">
        <v>118</v>
      </c>
      <c r="B16" s="457">
        <f>+'Attachment B - LRAM Amounts'!G69</f>
        <v>0</v>
      </c>
      <c r="C16" s="457">
        <f>+'Attachment B - LRAM Amounts'!K69</f>
        <v>0</v>
      </c>
      <c r="D16" s="457">
        <f>+'Attachment B - LRAM Amounts'!O69</f>
        <v>2.856879855082233</v>
      </c>
      <c r="F16" s="457">
        <f>+'Attachment B - LRAM Amounts'!W75</f>
        <v>4350.165652139138</v>
      </c>
      <c r="J16" s="425">
        <f>SUM(B16:H16)</f>
        <v>4353.02253199422</v>
      </c>
    </row>
    <row r="17" spans="1:10" ht="15">
      <c r="A17" s="463" t="s">
        <v>119</v>
      </c>
      <c r="B17" s="457">
        <f>+'Attachment B - LRAM Amounts'!G70</f>
        <v>660.9260292012551</v>
      </c>
      <c r="C17" s="457">
        <f>+'Attachment B - LRAM Amounts'!K70</f>
        <v>748.3747945597414</v>
      </c>
      <c r="D17" s="457">
        <f>+'Attachment B - LRAM Amounts'!O70</f>
        <v>1110.9956330196705</v>
      </c>
      <c r="F17" s="457">
        <f>+'Attachment B - LRAM Amounts'!W76</f>
        <v>280.35168814538076</v>
      </c>
      <c r="J17" s="425">
        <f>SUM(B17:H17)</f>
        <v>2800.6481449260477</v>
      </c>
    </row>
    <row r="18" spans="1:10" ht="15.75" thickBot="1">
      <c r="A18" s="463" t="s">
        <v>108</v>
      </c>
      <c r="B18" s="458">
        <f>SUM(B15:B17)</f>
        <v>4885.875339581566</v>
      </c>
      <c r="C18" s="458">
        <f>SUM(C15:C17)</f>
        <v>9193.943455691615</v>
      </c>
      <c r="D18" s="458">
        <f>SUM(D15:D17)</f>
        <v>9711.297263003233</v>
      </c>
      <c r="F18" s="458">
        <f>SUM(F15:F17)</f>
        <v>5244.134313089835</v>
      </c>
      <c r="J18" s="462">
        <f>SUM(J15:J17)</f>
        <v>29035.25037136625</v>
      </c>
    </row>
    <row r="19" ht="15.75" thickTop="1"/>
  </sheetData>
  <sheetProtection/>
  <mergeCells count="2">
    <mergeCell ref="A3:A4"/>
    <mergeCell ref="B3:H3"/>
  </mergeCells>
  <printOptions gridLines="1"/>
  <pageMargins left="0.1968503937007874" right="0.15748031496062992" top="0.31496062992125984" bottom="0.7480314960629921" header="0.31496062992125984" footer="0.31496062992125984"/>
  <pageSetup fitToHeight="1" fitToWidth="1" horizontalDpi="600" verticalDpi="600" orientation="landscape" r:id="rId1"/>
  <headerFooter>
    <oddFooter>&amp;L&amp;D&amp;T&amp;R&amp;Z&amp;F&amp;A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5.421875" style="0" customWidth="1"/>
    <col min="4" max="4" width="16.140625" style="0" customWidth="1"/>
    <col min="5" max="8" width="15.421875" style="0" customWidth="1"/>
    <col min="9" max="9" width="16.421875" style="0" customWidth="1"/>
    <col min="10" max="11" width="15.421875" style="0" customWidth="1"/>
  </cols>
  <sheetData>
    <row r="1" ht="23.25">
      <c r="A1" s="428" t="s">
        <v>93</v>
      </c>
    </row>
    <row r="3" spans="3:9" ht="15">
      <c r="C3" s="429" t="s">
        <v>94</v>
      </c>
      <c r="D3" s="430"/>
      <c r="F3" s="429" t="s">
        <v>95</v>
      </c>
      <c r="G3" s="431"/>
      <c r="H3" s="431"/>
      <c r="I3" s="430"/>
    </row>
    <row r="4" spans="3:11" ht="36.75">
      <c r="C4" s="432" t="s">
        <v>96</v>
      </c>
      <c r="D4" s="433" t="s">
        <v>97</v>
      </c>
      <c r="E4" s="434"/>
      <c r="F4" s="432" t="s">
        <v>98</v>
      </c>
      <c r="G4" s="435" t="s">
        <v>99</v>
      </c>
      <c r="H4" s="435" t="s">
        <v>100</v>
      </c>
      <c r="I4" s="433" t="s">
        <v>101</v>
      </c>
      <c r="J4" s="422"/>
      <c r="K4" s="422"/>
    </row>
    <row r="5" spans="3:11" ht="15">
      <c r="C5" s="434"/>
      <c r="D5" s="434"/>
      <c r="E5" s="434"/>
      <c r="F5" s="434"/>
      <c r="G5" s="434"/>
      <c r="H5" s="434"/>
      <c r="I5" s="434"/>
      <c r="J5" s="422"/>
      <c r="K5" s="422"/>
    </row>
    <row r="6" spans="1:6" ht="15">
      <c r="A6">
        <v>2006</v>
      </c>
      <c r="B6" t="s">
        <v>102</v>
      </c>
      <c r="C6" s="436">
        <v>4885.88</v>
      </c>
      <c r="D6" s="436">
        <f>+C6</f>
        <v>4885.88</v>
      </c>
      <c r="E6" s="436"/>
      <c r="F6" s="436"/>
    </row>
    <row r="7" spans="3:6" ht="15">
      <c r="C7" s="436"/>
      <c r="D7" s="436"/>
      <c r="E7" s="436"/>
      <c r="F7" s="436"/>
    </row>
    <row r="8" spans="1:9" ht="15">
      <c r="A8">
        <v>2007</v>
      </c>
      <c r="B8" t="s">
        <v>103</v>
      </c>
      <c r="C8" s="436"/>
      <c r="D8" s="436"/>
      <c r="E8" s="436"/>
      <c r="F8" s="436">
        <f>+D6</f>
        <v>4885.88</v>
      </c>
      <c r="G8" s="437">
        <v>0.0459</v>
      </c>
      <c r="H8" s="436">
        <f>+(+F8*G8)/4</f>
        <v>56.065473000000004</v>
      </c>
      <c r="I8" s="438">
        <f>+H8</f>
        <v>56.065473000000004</v>
      </c>
    </row>
    <row r="9" spans="1:9" ht="15">
      <c r="A9">
        <v>2007</v>
      </c>
      <c r="B9" t="s">
        <v>104</v>
      </c>
      <c r="C9" s="436"/>
      <c r="D9" s="436"/>
      <c r="E9" s="436"/>
      <c r="F9" s="436">
        <f>+F8</f>
        <v>4885.88</v>
      </c>
      <c r="G9" s="437">
        <v>0.0459</v>
      </c>
      <c r="H9" s="436">
        <f>+(+F9*G9)/4</f>
        <v>56.065473000000004</v>
      </c>
      <c r="I9" s="438">
        <f>+I8+H9</f>
        <v>112.13094600000001</v>
      </c>
    </row>
    <row r="10" spans="1:9" ht="15">
      <c r="A10">
        <v>2007</v>
      </c>
      <c r="B10" t="s">
        <v>105</v>
      </c>
      <c r="C10" s="436"/>
      <c r="D10" s="436"/>
      <c r="E10" s="436"/>
      <c r="F10" s="436">
        <f>+F9</f>
        <v>4885.88</v>
      </c>
      <c r="G10" s="437">
        <v>0.0459</v>
      </c>
      <c r="H10" s="436">
        <f>+(+F10*G10)/4</f>
        <v>56.065473000000004</v>
      </c>
      <c r="I10" s="438">
        <f>+I9+H10</f>
        <v>168.19641900000002</v>
      </c>
    </row>
    <row r="11" spans="1:9" ht="15">
      <c r="A11">
        <v>2007</v>
      </c>
      <c r="B11" t="s">
        <v>106</v>
      </c>
      <c r="C11" s="436"/>
      <c r="D11" s="436"/>
      <c r="E11" s="436"/>
      <c r="F11" s="436">
        <f>+F10</f>
        <v>4885.88</v>
      </c>
      <c r="G11" s="437">
        <v>0.0514</v>
      </c>
      <c r="H11" s="436">
        <f>+(+F11*G11)/4</f>
        <v>62.783558000000006</v>
      </c>
      <c r="I11" s="438">
        <f>+I10+H11</f>
        <v>230.97997700000002</v>
      </c>
    </row>
    <row r="12" spans="1:8" ht="15.75" thickBot="1">
      <c r="A12">
        <v>2007</v>
      </c>
      <c r="B12" t="s">
        <v>102</v>
      </c>
      <c r="C12" s="436">
        <v>9193.94</v>
      </c>
      <c r="D12" s="436">
        <f>+D6+C12</f>
        <v>14079.82</v>
      </c>
      <c r="E12" s="436"/>
      <c r="F12" s="436"/>
      <c r="H12" s="439">
        <f>SUM(H8:H11)</f>
        <v>230.97997700000002</v>
      </c>
    </row>
    <row r="13" spans="3:6" ht="15">
      <c r="C13" s="436"/>
      <c r="D13" s="436"/>
      <c r="E13" s="436"/>
      <c r="F13" s="436"/>
    </row>
    <row r="14" spans="1:9" ht="15">
      <c r="A14">
        <v>2008</v>
      </c>
      <c r="B14" t="s">
        <v>103</v>
      </c>
      <c r="C14" s="436"/>
      <c r="D14" s="436"/>
      <c r="E14" s="436"/>
      <c r="F14" s="436">
        <f>+D12</f>
        <v>14079.82</v>
      </c>
      <c r="G14" s="437">
        <v>0.0514</v>
      </c>
      <c r="H14" s="436">
        <f>+(+F14*G14)/4</f>
        <v>180.925687</v>
      </c>
      <c r="I14" s="438">
        <f>+I11+H14</f>
        <v>411.905664</v>
      </c>
    </row>
    <row r="15" spans="1:9" ht="15">
      <c r="A15">
        <v>2008</v>
      </c>
      <c r="B15" t="s">
        <v>104</v>
      </c>
      <c r="C15" s="436"/>
      <c r="D15" s="436"/>
      <c r="E15" s="436"/>
      <c r="F15" s="436">
        <f>+F14</f>
        <v>14079.82</v>
      </c>
      <c r="G15" s="437">
        <v>0.0408</v>
      </c>
      <c r="H15" s="436">
        <f>+(+F15*G15)/4</f>
        <v>143.61416400000002</v>
      </c>
      <c r="I15" s="438">
        <f>+I14+H15</f>
        <v>555.519828</v>
      </c>
    </row>
    <row r="16" spans="1:9" ht="15">
      <c r="A16">
        <v>2008</v>
      </c>
      <c r="B16" t="s">
        <v>105</v>
      </c>
      <c r="C16" s="436"/>
      <c r="D16" s="436"/>
      <c r="E16" s="436"/>
      <c r="F16" s="436">
        <f>+F15</f>
        <v>14079.82</v>
      </c>
      <c r="G16" s="437">
        <v>0.0335</v>
      </c>
      <c r="H16" s="436">
        <f>+(+F16*G16)/4</f>
        <v>117.9184925</v>
      </c>
      <c r="I16" s="438">
        <f>+I15+H16</f>
        <v>673.4383204999999</v>
      </c>
    </row>
    <row r="17" spans="1:9" ht="15">
      <c r="A17">
        <v>2008</v>
      </c>
      <c r="B17" t="s">
        <v>106</v>
      </c>
      <c r="C17" s="436"/>
      <c r="D17" s="436"/>
      <c r="E17" s="436"/>
      <c r="F17" s="436">
        <f>+F16</f>
        <v>14079.82</v>
      </c>
      <c r="G17" s="437">
        <v>0.0335</v>
      </c>
      <c r="H17" s="436">
        <f>+(+F17*G17)/4</f>
        <v>117.9184925</v>
      </c>
      <c r="I17" s="438">
        <f>+I16+H17</f>
        <v>791.3568129999999</v>
      </c>
    </row>
    <row r="18" spans="1:8" ht="15.75" thickBot="1">
      <c r="A18">
        <v>2008</v>
      </c>
      <c r="B18" t="s">
        <v>102</v>
      </c>
      <c r="C18" s="436">
        <v>9711.3</v>
      </c>
      <c r="D18" s="436">
        <f>+D12+C18</f>
        <v>23791.12</v>
      </c>
      <c r="E18" s="436"/>
      <c r="F18" s="436"/>
      <c r="H18" s="439">
        <f>SUM(H14:H17)</f>
        <v>560.376836</v>
      </c>
    </row>
    <row r="19" spans="3:6" ht="15">
      <c r="C19" s="436"/>
      <c r="D19" s="436"/>
      <c r="E19" s="436"/>
      <c r="F19" s="436"/>
    </row>
    <row r="20" spans="1:9" ht="15">
      <c r="A20">
        <v>2009</v>
      </c>
      <c r="B20" t="s">
        <v>103</v>
      </c>
      <c r="C20" s="436"/>
      <c r="D20" s="436"/>
      <c r="E20" s="436"/>
      <c r="F20" s="436">
        <f>+D18</f>
        <v>23791.12</v>
      </c>
      <c r="G20" s="437">
        <v>0.0245</v>
      </c>
      <c r="H20" s="436">
        <f>+(+F20*G20)/4</f>
        <v>145.72061</v>
      </c>
      <c r="I20" s="438">
        <f>+I17+H20</f>
        <v>937.0774229999998</v>
      </c>
    </row>
    <row r="21" spans="1:9" ht="15">
      <c r="A21">
        <v>2009</v>
      </c>
      <c r="B21" t="s">
        <v>104</v>
      </c>
      <c r="C21" s="436"/>
      <c r="D21" s="436"/>
      <c r="E21" s="436"/>
      <c r="F21" s="436">
        <f>+F20</f>
        <v>23791.12</v>
      </c>
      <c r="G21" s="437">
        <v>0.01</v>
      </c>
      <c r="H21" s="436">
        <f>+(+F21*G21)/4</f>
        <v>59.4778</v>
      </c>
      <c r="I21" s="438">
        <f>+I20+H21</f>
        <v>996.5552229999998</v>
      </c>
    </row>
    <row r="22" spans="1:9" ht="15">
      <c r="A22">
        <v>2009</v>
      </c>
      <c r="B22" t="s">
        <v>105</v>
      </c>
      <c r="C22" s="436"/>
      <c r="D22" s="436"/>
      <c r="E22" s="436"/>
      <c r="F22" s="436">
        <f>+F21</f>
        <v>23791.12</v>
      </c>
      <c r="G22" s="437">
        <v>0.0055</v>
      </c>
      <c r="H22" s="436">
        <f>+(+F22*G22)/4</f>
        <v>32.71279</v>
      </c>
      <c r="I22" s="438">
        <f>+I21+H22</f>
        <v>1029.2680129999999</v>
      </c>
    </row>
    <row r="23" spans="1:9" ht="15">
      <c r="A23">
        <v>2009</v>
      </c>
      <c r="B23" t="s">
        <v>106</v>
      </c>
      <c r="C23" s="436"/>
      <c r="D23" s="436"/>
      <c r="E23" s="436"/>
      <c r="F23" s="436">
        <f>+F22</f>
        <v>23791.12</v>
      </c>
      <c r="G23" s="437">
        <v>0.0055</v>
      </c>
      <c r="H23" s="436">
        <f>+(+F23*G23)/4</f>
        <v>32.71279</v>
      </c>
      <c r="I23" s="438">
        <f>+I22+H23</f>
        <v>1061.980803</v>
      </c>
    </row>
    <row r="24" spans="1:8" ht="15.75" thickBot="1">
      <c r="A24">
        <v>2009</v>
      </c>
      <c r="B24" t="s">
        <v>102</v>
      </c>
      <c r="C24" s="436"/>
      <c r="D24" s="436">
        <f>+D18+C24</f>
        <v>23791.12</v>
      </c>
      <c r="E24" s="436"/>
      <c r="F24" s="436"/>
      <c r="H24" s="439">
        <f>SUM(H20:H23)</f>
        <v>270.62399</v>
      </c>
    </row>
    <row r="25" spans="3:6" ht="15">
      <c r="C25" s="436"/>
      <c r="D25" s="436"/>
      <c r="E25" s="436"/>
      <c r="F25" s="436"/>
    </row>
    <row r="26" spans="1:9" ht="15">
      <c r="A26">
        <v>2010</v>
      </c>
      <c r="B26" t="s">
        <v>103</v>
      </c>
      <c r="C26" s="436"/>
      <c r="D26" s="436"/>
      <c r="E26" s="436"/>
      <c r="F26" s="436">
        <f>+D24</f>
        <v>23791.12</v>
      </c>
      <c r="G26" s="437">
        <v>0.0055</v>
      </c>
      <c r="H26" s="436">
        <f>+(+F26*G26)/4</f>
        <v>32.71279</v>
      </c>
      <c r="I26" s="438">
        <f>+I23+H26</f>
        <v>1094.693593</v>
      </c>
    </row>
    <row r="27" spans="1:9" ht="15">
      <c r="A27">
        <v>2010</v>
      </c>
      <c r="B27" t="s">
        <v>104</v>
      </c>
      <c r="C27" s="436"/>
      <c r="D27" s="436"/>
      <c r="E27" s="436"/>
      <c r="F27" s="436">
        <f>+F26</f>
        <v>23791.12</v>
      </c>
      <c r="G27" s="437">
        <v>0.0055</v>
      </c>
      <c r="H27" s="436">
        <f>+(+F27*G27)/4</f>
        <v>32.71279</v>
      </c>
      <c r="I27" s="438">
        <f>+I26+H27</f>
        <v>1127.406383</v>
      </c>
    </row>
    <row r="28" spans="1:9" ht="15">
      <c r="A28">
        <v>2010</v>
      </c>
      <c r="B28" t="s">
        <v>105</v>
      </c>
      <c r="C28" s="436"/>
      <c r="D28" s="436"/>
      <c r="E28" s="436"/>
      <c r="F28" s="436">
        <f>+F27</f>
        <v>23791.12</v>
      </c>
      <c r="G28" s="437">
        <v>0.0089</v>
      </c>
      <c r="H28" s="436">
        <f>+(+F28*G28)/4</f>
        <v>52.935241999999995</v>
      </c>
      <c r="I28" s="438">
        <f>+I27+H28</f>
        <v>1180.341625</v>
      </c>
    </row>
    <row r="29" spans="1:9" ht="15">
      <c r="A29">
        <v>2010</v>
      </c>
      <c r="B29" t="s">
        <v>106</v>
      </c>
      <c r="C29" s="436"/>
      <c r="D29" s="436"/>
      <c r="E29" s="436"/>
      <c r="F29" s="436">
        <f>+F28</f>
        <v>23791.12</v>
      </c>
      <c r="G29" s="437">
        <v>0.012</v>
      </c>
      <c r="H29" s="436">
        <f>+(+F29*G29)/4</f>
        <v>71.37336</v>
      </c>
      <c r="I29" s="438">
        <f>+I28+H29</f>
        <v>1251.714985</v>
      </c>
    </row>
    <row r="30" spans="1:8" ht="15.75" thickBot="1">
      <c r="A30">
        <v>2010</v>
      </c>
      <c r="B30" t="s">
        <v>102</v>
      </c>
      <c r="C30" s="436">
        <v>5244.13</v>
      </c>
      <c r="D30" s="436">
        <f>+D24+C30</f>
        <v>29035.25</v>
      </c>
      <c r="E30" s="436"/>
      <c r="F30" s="436"/>
      <c r="H30" s="439">
        <f>SUM(H26:H29)</f>
        <v>189.73418199999998</v>
      </c>
    </row>
    <row r="32" spans="1:9" ht="15">
      <c r="A32">
        <v>2011</v>
      </c>
      <c r="B32" t="s">
        <v>103</v>
      </c>
      <c r="C32" s="436"/>
      <c r="D32" s="436"/>
      <c r="E32" s="436"/>
      <c r="F32" s="436">
        <f>+D30</f>
        <v>29035.25</v>
      </c>
      <c r="G32" s="437">
        <v>0.0147</v>
      </c>
      <c r="H32" s="436">
        <f>+(+F32*G32)/4</f>
        <v>106.70454375</v>
      </c>
      <c r="I32" s="438">
        <f>+I29+H32</f>
        <v>1358.4195287500002</v>
      </c>
    </row>
    <row r="33" spans="1:9" ht="15">
      <c r="A33">
        <v>2011</v>
      </c>
      <c r="B33" t="s">
        <v>104</v>
      </c>
      <c r="C33" s="436"/>
      <c r="D33" s="436"/>
      <c r="E33" s="436"/>
      <c r="F33" s="436">
        <f>+F32</f>
        <v>29035.25</v>
      </c>
      <c r="G33" s="437">
        <v>0.0147</v>
      </c>
      <c r="H33" s="436">
        <f>+(+F33*G33)/4</f>
        <v>106.70454375</v>
      </c>
      <c r="I33" s="438">
        <f>+I32+H33</f>
        <v>1465.1240725000002</v>
      </c>
    </row>
    <row r="34" spans="1:9" ht="15">
      <c r="A34">
        <v>2011</v>
      </c>
      <c r="B34" t="s">
        <v>105</v>
      </c>
      <c r="C34" s="436"/>
      <c r="D34" s="436"/>
      <c r="E34" s="436"/>
      <c r="F34" s="436">
        <f>+F33</f>
        <v>29035.25</v>
      </c>
      <c r="G34" s="437">
        <v>0.0147</v>
      </c>
      <c r="H34" s="436">
        <f>+(+F34*G34)/4</f>
        <v>106.70454375</v>
      </c>
      <c r="I34" s="438">
        <f>+I33+H34</f>
        <v>1571.8286162500003</v>
      </c>
    </row>
    <row r="35" spans="1:9" ht="15">
      <c r="A35">
        <v>2011</v>
      </c>
      <c r="B35" t="s">
        <v>106</v>
      </c>
      <c r="C35" s="436"/>
      <c r="D35" s="436"/>
      <c r="E35" s="436"/>
      <c r="F35" s="436">
        <f>+F34</f>
        <v>29035.25</v>
      </c>
      <c r="G35" s="437">
        <v>0.0147</v>
      </c>
      <c r="H35" s="436">
        <f>+(+F35*G35)/4</f>
        <v>106.70454375</v>
      </c>
      <c r="I35" s="438">
        <f>+I34+H35</f>
        <v>1678.5331600000004</v>
      </c>
    </row>
    <row r="36" spans="1:8" ht="15.75" thickBot="1">
      <c r="A36">
        <v>2011</v>
      </c>
      <c r="B36" t="s">
        <v>102</v>
      </c>
      <c r="C36" s="436"/>
      <c r="D36" s="436">
        <f>+D30+C36</f>
        <v>29035.25</v>
      </c>
      <c r="E36" s="436"/>
      <c r="F36" s="436"/>
      <c r="H36" s="439">
        <f>SUM(H32:H35)</f>
        <v>426.818175</v>
      </c>
    </row>
    <row r="38" spans="1:9" ht="15">
      <c r="A38">
        <v>2012</v>
      </c>
      <c r="B38" t="s">
        <v>103</v>
      </c>
      <c r="C38" s="436"/>
      <c r="D38" s="436"/>
      <c r="E38" s="436"/>
      <c r="F38" s="436">
        <f>+D36</f>
        <v>29035.25</v>
      </c>
      <c r="G38" s="437">
        <v>0.0147</v>
      </c>
      <c r="H38" s="436">
        <f>+(+F38*G38)/4</f>
        <v>106.70454375</v>
      </c>
      <c r="I38" s="438">
        <f>+I35+H38</f>
        <v>1785.2377037500005</v>
      </c>
    </row>
    <row r="39" spans="1:9" ht="15">
      <c r="A39">
        <v>2012</v>
      </c>
      <c r="B39" t="s">
        <v>107</v>
      </c>
      <c r="C39" s="436"/>
      <c r="D39" s="436"/>
      <c r="E39" s="436"/>
      <c r="F39" s="436">
        <f>+F38</f>
        <v>29035.25</v>
      </c>
      <c r="G39" s="437">
        <v>0.0147</v>
      </c>
      <c r="H39" s="436">
        <f>+(+F39*G39)/12</f>
        <v>35.56818125</v>
      </c>
      <c r="I39" s="438">
        <f>+I38+H39</f>
        <v>1820.8058850000004</v>
      </c>
    </row>
    <row r="40" spans="1:9" ht="15">
      <c r="A40">
        <v>2012</v>
      </c>
      <c r="B40" t="s">
        <v>105</v>
      </c>
      <c r="C40" s="436"/>
      <c r="D40" s="436"/>
      <c r="E40" s="436"/>
      <c r="F40" s="436">
        <f>+F39</f>
        <v>29035.25</v>
      </c>
      <c r="G40" s="437"/>
      <c r="H40" s="436"/>
      <c r="I40" s="438">
        <f>+I39+H40</f>
        <v>1820.8058850000004</v>
      </c>
    </row>
    <row r="41" spans="1:9" ht="15">
      <c r="A41">
        <v>2012</v>
      </c>
      <c r="B41" t="s">
        <v>106</v>
      </c>
      <c r="C41" s="436"/>
      <c r="D41" s="436"/>
      <c r="E41" s="436"/>
      <c r="F41" s="436">
        <f>+F40</f>
        <v>29035.25</v>
      </c>
      <c r="G41" s="437"/>
      <c r="H41" s="436"/>
      <c r="I41" s="438">
        <f>+I40+H41</f>
        <v>1820.8058850000004</v>
      </c>
    </row>
    <row r="42" spans="1:8" ht="15.75" thickBot="1">
      <c r="A42">
        <v>2012</v>
      </c>
      <c r="B42" t="s">
        <v>102</v>
      </c>
      <c r="C42" s="436"/>
      <c r="D42" s="436">
        <f>+D36+C42</f>
        <v>29035.25</v>
      </c>
      <c r="E42" s="436"/>
      <c r="F42" s="436"/>
      <c r="H42" s="439">
        <f>SUM(H38:H41)</f>
        <v>142.272725</v>
      </c>
    </row>
    <row r="44" spans="1:8" ht="15.75" thickBot="1">
      <c r="A44" t="s">
        <v>108</v>
      </c>
      <c r="C44" s="439">
        <f>+C42+C36+C30+C24+C18+C12+C6</f>
        <v>29035.250000000004</v>
      </c>
      <c r="H44" s="438">
        <f>+H42+H36+H30+H24+H18+H12</f>
        <v>1820.8058850000002</v>
      </c>
    </row>
  </sheetData>
  <sheetProtection/>
  <printOptions gridLines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0.28125" style="0" customWidth="1"/>
    <col min="2" max="2" width="16.140625" style="0" customWidth="1"/>
    <col min="3" max="3" width="13.7109375" style="0" customWidth="1"/>
    <col min="4" max="4" width="13.140625" style="0" customWidth="1"/>
    <col min="5" max="5" width="14.7109375" style="0" customWidth="1"/>
    <col min="6" max="6" width="10.57421875" style="0" customWidth="1"/>
    <col min="7" max="7" width="13.28125" style="0" customWidth="1"/>
  </cols>
  <sheetData>
    <row r="1" spans="1:3" ht="18.75">
      <c r="A1" s="440" t="s">
        <v>109</v>
      </c>
      <c r="B1" s="440"/>
      <c r="C1" s="440"/>
    </row>
    <row r="2" spans="1:3" ht="18.75">
      <c r="A2" s="440" t="s">
        <v>110</v>
      </c>
      <c r="B2" s="440"/>
      <c r="C2" s="440"/>
    </row>
    <row r="3" spans="1:3" ht="18.75">
      <c r="A3" s="440" t="s">
        <v>111</v>
      </c>
      <c r="B3" s="440"/>
      <c r="C3" s="440"/>
    </row>
    <row r="4" spans="1:3" ht="18.75">
      <c r="A4" s="440"/>
      <c r="B4" s="440"/>
      <c r="C4" s="440"/>
    </row>
    <row r="6" spans="1:7" ht="64.5">
      <c r="A6" s="441" t="s">
        <v>18</v>
      </c>
      <c r="B6" s="442" t="s">
        <v>112</v>
      </c>
      <c r="C6" s="443" t="s">
        <v>113</v>
      </c>
      <c r="D6" s="442" t="s">
        <v>114</v>
      </c>
      <c r="E6" s="443" t="s">
        <v>115</v>
      </c>
      <c r="F6" s="443" t="s">
        <v>116</v>
      </c>
      <c r="G6" s="443" t="s">
        <v>117</v>
      </c>
    </row>
    <row r="7" spans="1:7" ht="15">
      <c r="A7" s="442"/>
      <c r="B7" s="442"/>
      <c r="C7" s="442"/>
      <c r="D7" s="442"/>
      <c r="E7" s="443"/>
      <c r="F7" s="443"/>
      <c r="G7" s="443"/>
    </row>
    <row r="8" spans="1:7" ht="15">
      <c r="A8" s="444" t="s">
        <v>6</v>
      </c>
      <c r="B8" s="461">
        <v>21881.57969444598</v>
      </c>
      <c r="C8" s="445">
        <f>+B8/$B$11*'Carrying Charges'!$H$44</f>
        <v>1372.197882613574</v>
      </c>
      <c r="D8" s="446">
        <f>+B8+C8</f>
        <v>23253.777577059554</v>
      </c>
      <c r="E8" s="447">
        <v>41793455</v>
      </c>
      <c r="F8" s="448" t="s">
        <v>16</v>
      </c>
      <c r="G8" s="449">
        <f>+D8/E8</f>
        <v>0.0005563975884994326</v>
      </c>
    </row>
    <row r="9" spans="1:7" ht="15">
      <c r="A9" s="444" t="s">
        <v>7</v>
      </c>
      <c r="B9" s="461">
        <v>4353.02253199422</v>
      </c>
      <c r="C9" s="445">
        <f>+B9/$B$11*'Carrying Charges'!$H$44</f>
        <v>272.9788426969821</v>
      </c>
      <c r="D9" s="446">
        <f>+B9+C9</f>
        <v>4626.001374691202</v>
      </c>
      <c r="E9" s="447">
        <v>19817364</v>
      </c>
      <c r="F9" s="448" t="s">
        <v>16</v>
      </c>
      <c r="G9" s="449">
        <f>+D9/E9</f>
        <v>0.00023343172052000467</v>
      </c>
    </row>
    <row r="10" spans="1:7" ht="15">
      <c r="A10" s="444" t="s">
        <v>8</v>
      </c>
      <c r="B10" s="461">
        <v>2800.6481449260477</v>
      </c>
      <c r="C10" s="445">
        <f>+B10/$B$11*'Carrying Charges'!$H$44</f>
        <v>175.62915968944438</v>
      </c>
      <c r="D10" s="446">
        <f>+B10+C10</f>
        <v>2976.277304615492</v>
      </c>
      <c r="E10" s="447">
        <v>182783</v>
      </c>
      <c r="F10" s="448" t="s">
        <v>17</v>
      </c>
      <c r="G10" s="449">
        <f>+D10/E10</f>
        <v>0.016283118805444117</v>
      </c>
    </row>
    <row r="11" spans="1:7" ht="15">
      <c r="A11" s="450" t="s">
        <v>108</v>
      </c>
      <c r="B11" s="451">
        <f>SUM(B8:B10)</f>
        <v>29035.250371366245</v>
      </c>
      <c r="C11" s="451">
        <f>SUM(C8:C10)</f>
        <v>1820.8058850000004</v>
      </c>
      <c r="D11" s="452">
        <f>SUM(D8:D10)</f>
        <v>30856.056256366246</v>
      </c>
      <c r="E11" s="448"/>
      <c r="F11" s="453"/>
      <c r="G11" s="45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Footer>&amp;L&amp;D&amp;T&amp;R&amp;Z&amp;F&amp;A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EnerSpectrum Group</dc:creator>
  <cp:keywords/>
  <dc:description/>
  <cp:lastModifiedBy>Monika Malherbe</cp:lastModifiedBy>
  <cp:lastPrinted>2012-02-10T18:29:52Z</cp:lastPrinted>
  <dcterms:created xsi:type="dcterms:W3CDTF">2009-08-14T19:01:19Z</dcterms:created>
  <dcterms:modified xsi:type="dcterms:W3CDTF">2012-02-10T18:54:30Z</dcterms:modified>
  <cp:category/>
  <cp:version/>
  <cp:contentType/>
  <cp:contentStatus/>
</cp:coreProperties>
</file>