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9708" activeTab="0"/>
  </bookViews>
  <sheets>
    <sheet name="Summary FR Rev" sheetId="1" r:id="rId1"/>
    <sheet name="Res" sheetId="2" r:id="rId2"/>
    <sheet name="GS&lt;50" sheetId="3" r:id="rId3"/>
    <sheet name="GS&gt;50" sheetId="4" r:id="rId4"/>
    <sheet name="USL" sheetId="5" r:id="rId5"/>
    <sheet name="Sent Light" sheetId="6" r:id="rId6"/>
    <sheet name="Street Light" sheetId="7" r:id="rId7"/>
    <sheet name="Sheet3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<sst xmlns="http://schemas.openxmlformats.org/spreadsheetml/2006/main" count="381" uniqueCount="49">
  <si>
    <t>Residential</t>
  </si>
  <si>
    <t>General Service Less Than 50 kW</t>
  </si>
  <si>
    <t>General Service 50 to 4,999 kW</t>
  </si>
  <si>
    <t>Unmetered Scattered Load</t>
  </si>
  <si>
    <t>Sentinel Lighting</t>
  </si>
  <si>
    <t>Street Lighting</t>
  </si>
  <si>
    <t>Customer Rate Class</t>
  </si>
  <si>
    <t>2011 Board Approved Load</t>
  </si>
  <si>
    <t>Interim Rates</t>
  </si>
  <si>
    <t>New Rates</t>
  </si>
  <si>
    <t>Unit</t>
  </si>
  <si>
    <t>kWh</t>
  </si>
  <si>
    <t xml:space="preserve">kW </t>
  </si>
  <si>
    <t>kW</t>
  </si>
  <si>
    <t>Service Charge</t>
  </si>
  <si>
    <t>Rate Rider Late Payment</t>
  </si>
  <si>
    <t>Rate Rider Foregone Incremental Rev</t>
  </si>
  <si>
    <t>Disitribution Volumetric Rate</t>
  </si>
  <si>
    <t>Low Voltage Service Rate</t>
  </si>
  <si>
    <t>Rate Rider for LRAM/SSM (2011)</t>
  </si>
  <si>
    <t>Rate Mitigation Rate Rider</t>
  </si>
  <si>
    <t>RTSR - Network</t>
  </si>
  <si>
    <t>RTSR - Line and Connection</t>
  </si>
  <si>
    <t>$</t>
  </si>
  <si>
    <t>$/kWh</t>
  </si>
  <si>
    <t>Rate Rider for LRAM (2012)</t>
  </si>
  <si>
    <t>Rate Rider for DefVar (2012)</t>
  </si>
  <si>
    <t>Rate Rider for GA (2012) - non-RPP only</t>
  </si>
  <si>
    <t>Total</t>
  </si>
  <si>
    <t>2011 Board Approved Load # of Customers</t>
  </si>
  <si>
    <t>Total $ (fixed) for 12 months</t>
  </si>
  <si>
    <t>Total $/kWh (volumteric) for 12 months</t>
  </si>
  <si>
    <t>Yearly Difference</t>
  </si>
  <si>
    <t>Monthly Difference</t>
  </si>
  <si>
    <t>2 Months</t>
  </si>
  <si>
    <t>$ (fixed)</t>
  </si>
  <si>
    <t>$/kWh (volumetric)</t>
  </si>
  <si>
    <t>(The 10 month rate rider should be based on this $38K. Usually split between a fixed charge and variable rate rider)</t>
  </si>
  <si>
    <t>RTSR - Network Interval Metered</t>
  </si>
  <si>
    <t>RTSR - Line and Connection Interval Metered</t>
  </si>
  <si>
    <t>Rate Rider Fixed</t>
  </si>
  <si>
    <t>Rate Rider Variable</t>
  </si>
  <si>
    <t>10 month recovery</t>
  </si>
  <si>
    <t>CHECK</t>
  </si>
  <si>
    <t>Fixed</t>
  </si>
  <si>
    <t>Cariable</t>
  </si>
  <si>
    <t>Variable</t>
  </si>
  <si>
    <t>10 Month Rate Rider</t>
  </si>
  <si>
    <t>Parry Sound Power foregone Revenue 2 Months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</si>
</sst>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0000000"/>
    <numFmt numFmtId="166" formatCode="0.0000"/>
    <numFmt numFmtId="167" formatCode="_-&quot;$&quot;* #,##0.0000_-;\-&quot;$&quot;* #,##0.0000_-;_-&quot;$&quot;* &quot;-&quot;??_-;_-@_-"/>
    <numFmt numFmtId="168" formatCode="0.0000000"/>
    <numFmt numFmtId="169" formatCode="0.00000"/>
    <numFmt numFmtId="170" formatCode="_-* #,##0.0000_-;\-* #,##0.00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44" fontId="0" fillId="0" borderId="0" xfId="44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4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43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170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Border="1" applyAlignment="1">
      <alignment/>
    </xf>
    <xf numFmtId="0" fontId="32" fillId="0" borderId="12" xfId="0" applyFont="1" applyBorder="1" applyAlignment="1">
      <alignment/>
    </xf>
    <xf numFmtId="43" fontId="32" fillId="0" borderId="10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\Documents\2012IRM\Final%20submission%20Feb%202012\2012%20tariff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0">
          <cell r="C90">
            <v>32.376702</v>
          </cell>
        </row>
        <row r="91">
          <cell r="C91">
            <v>0.25</v>
          </cell>
        </row>
        <row r="92">
          <cell r="C92">
            <v>0.81</v>
          </cell>
        </row>
        <row r="93">
          <cell r="C93">
            <v>0.0133</v>
          </cell>
        </row>
        <row r="94">
          <cell r="C94">
            <v>0.0008</v>
          </cell>
        </row>
        <row r="95">
          <cell r="C95">
            <v>0.0003</v>
          </cell>
        </row>
        <row r="96">
          <cell r="C96">
            <v>0.0004</v>
          </cell>
        </row>
        <row r="97">
          <cell r="C97">
            <v>-0.0004</v>
          </cell>
        </row>
        <row r="98">
          <cell r="C98">
            <v>0.0004</v>
          </cell>
        </row>
        <row r="99">
          <cell r="C99">
            <v>-0.0036</v>
          </cell>
        </row>
        <row r="100">
          <cell r="C100">
            <v>0.0109</v>
          </cell>
        </row>
        <row r="144">
          <cell r="C144">
            <v>195.688448</v>
          </cell>
        </row>
        <row r="145">
          <cell r="C145">
            <v>2.68</v>
          </cell>
        </row>
        <row r="146">
          <cell r="C146">
            <v>3.76</v>
          </cell>
        </row>
        <row r="147">
          <cell r="C147">
            <v>3.9297</v>
          </cell>
        </row>
        <row r="148">
          <cell r="C148">
            <v>0.4071</v>
          </cell>
        </row>
        <row r="149">
          <cell r="C149">
            <v>0.0728</v>
          </cell>
        </row>
        <row r="150">
          <cell r="C150">
            <v>0.3686</v>
          </cell>
        </row>
        <row r="151">
          <cell r="C151">
            <v>0.0184</v>
          </cell>
        </row>
        <row r="152">
          <cell r="C152">
            <v>-1.4045</v>
          </cell>
        </row>
        <row r="153">
          <cell r="C153">
            <v>4.2167</v>
          </cell>
        </row>
        <row r="199">
          <cell r="C199">
            <v>22.419282</v>
          </cell>
        </row>
        <row r="200">
          <cell r="C200">
            <v>0.1</v>
          </cell>
        </row>
        <row r="201">
          <cell r="C201">
            <v>1.57</v>
          </cell>
        </row>
        <row r="202">
          <cell r="C202">
            <v>0.1309</v>
          </cell>
        </row>
        <row r="203">
          <cell r="C203">
            <v>0.001</v>
          </cell>
        </row>
        <row r="204">
          <cell r="C204">
            <v>0.0092</v>
          </cell>
        </row>
        <row r="205">
          <cell r="C205">
            <v>0.0546</v>
          </cell>
        </row>
        <row r="206">
          <cell r="C206">
            <v>0.0613</v>
          </cell>
        </row>
        <row r="207">
          <cell r="C207">
            <v>-0.0036</v>
          </cell>
        </row>
        <row r="208">
          <cell r="C208">
            <v>0.0109</v>
          </cell>
        </row>
        <row r="252">
          <cell r="C252">
            <v>4.184128</v>
          </cell>
        </row>
        <row r="253">
          <cell r="C253">
            <v>0.02</v>
          </cell>
        </row>
        <row r="254">
          <cell r="C254">
            <v>0.28</v>
          </cell>
        </row>
        <row r="255">
          <cell r="C255">
            <v>16.2266</v>
          </cell>
        </row>
        <row r="256">
          <cell r="C256">
            <v>0.3916</v>
          </cell>
        </row>
        <row r="257">
          <cell r="C257">
            <v>1.1039</v>
          </cell>
        </row>
        <row r="258">
          <cell r="C258">
            <v>-1.2855</v>
          </cell>
        </row>
        <row r="302">
          <cell r="C302">
            <v>1.971368</v>
          </cell>
        </row>
        <row r="303">
          <cell r="C303">
            <v>0.01</v>
          </cell>
        </row>
        <row r="304">
          <cell r="C304">
            <v>0.11</v>
          </cell>
        </row>
        <row r="305">
          <cell r="C305">
            <v>19.7731</v>
          </cell>
        </row>
        <row r="306">
          <cell r="C306">
            <v>0.3635</v>
          </cell>
        </row>
        <row r="307">
          <cell r="C307">
            <v>1.0618</v>
          </cell>
        </row>
        <row r="308">
          <cell r="C308">
            <v>-1.3015</v>
          </cell>
        </row>
        <row r="309">
          <cell r="C309">
            <v>3.9076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4" max="4" width="10.28125" style="0" bestFit="1" customWidth="1"/>
    <col min="5" max="5" width="11.28125" style="0" bestFit="1" customWidth="1"/>
    <col min="8" max="8" width="12.28125" style="0" bestFit="1" customWidth="1"/>
  </cols>
  <sheetData>
    <row r="1" spans="1:5" ht="14.25">
      <c r="A1" s="21" t="s">
        <v>48</v>
      </c>
      <c r="B1" s="21"/>
      <c r="C1" s="21"/>
      <c r="D1" s="21"/>
      <c r="E1" s="21"/>
    </row>
    <row r="2" spans="1:5" ht="14.25">
      <c r="A2" s="21"/>
      <c r="B2" s="21"/>
      <c r="C2" s="21"/>
      <c r="D2" s="21" t="s">
        <v>44</v>
      </c>
      <c r="E2" s="21" t="s">
        <v>46</v>
      </c>
    </row>
    <row r="3" spans="1:5" ht="14.25">
      <c r="A3" s="21" t="str">
        <f>Res!A2</f>
        <v>Residential</v>
      </c>
      <c r="B3" s="21"/>
      <c r="C3" s="21"/>
      <c r="D3" s="22">
        <f>Res!G30</f>
        <v>674.8800000000047</v>
      </c>
      <c r="E3" s="22">
        <f>Res!G31</f>
        <v>42899.16913333335</v>
      </c>
    </row>
    <row r="4" spans="1:5" ht="14.25">
      <c r="A4" s="21" t="str">
        <f>Res!A3</f>
        <v>General Service Less Than 50 kW</v>
      </c>
      <c r="B4" s="21"/>
      <c r="C4" s="21"/>
      <c r="D4" s="22">
        <f>'GS&lt;50'!G30</f>
        <v>184.0881720000034</v>
      </c>
      <c r="E4" s="22">
        <f>'GS&lt;50'!G31</f>
        <v>21753.392699999997</v>
      </c>
    </row>
    <row r="5" spans="1:5" ht="14.25">
      <c r="A5" s="21" t="str">
        <f>Res!A4</f>
        <v>General Service 50 to 4,999 kW</v>
      </c>
      <c r="B5" s="21"/>
      <c r="C5" s="21"/>
      <c r="D5" s="22">
        <f>'GS&gt;50'!G32</f>
        <v>-1002.5310720000028</v>
      </c>
      <c r="E5" s="22">
        <f>'GS&gt;50'!G33</f>
        <v>43695.37048333334</v>
      </c>
    </row>
    <row r="6" spans="1:5" ht="14.25">
      <c r="A6" s="21" t="str">
        <f>Res!A5</f>
        <v>Unmetered Scattered Load</v>
      </c>
      <c r="B6" s="21"/>
      <c r="C6" s="21"/>
      <c r="D6" s="22">
        <f>USL!G30</f>
        <v>4.6541519999999155</v>
      </c>
      <c r="E6" s="22">
        <f>USL!G31</f>
        <v>679.541666666667</v>
      </c>
    </row>
    <row r="7" spans="1:5" ht="14.25">
      <c r="A7" s="21" t="str">
        <f>Res!A6</f>
        <v>Sentinel Lighting</v>
      </c>
      <c r="B7" s="24"/>
      <c r="C7" s="25"/>
      <c r="D7" s="22">
        <f>'Sent Light'!G30</f>
        <v>0.5790719999999965</v>
      </c>
      <c r="E7" s="22">
        <f>'Sent Light'!G31</f>
        <v>-7.1513999999999855</v>
      </c>
    </row>
    <row r="8" spans="1:5" ht="15" thickBot="1">
      <c r="A8" s="21" t="str">
        <f>Res!A7</f>
        <v>Street Lighting</v>
      </c>
      <c r="B8" s="24"/>
      <c r="C8" s="25"/>
      <c r="D8" s="31">
        <f>'Street Light'!G30</f>
        <v>1403.422896</v>
      </c>
      <c r="E8" s="31">
        <f>'Street Light'!G31</f>
        <v>3727.331249999998</v>
      </c>
    </row>
    <row r="9" spans="1:5" ht="15" thickTop="1">
      <c r="A9" s="24"/>
      <c r="B9" s="26"/>
      <c r="C9" s="25"/>
      <c r="D9" s="30"/>
      <c r="E9" s="30"/>
    </row>
    <row r="10" spans="1:9" ht="14.25">
      <c r="A10" s="24"/>
      <c r="B10" s="27" t="s">
        <v>28</v>
      </c>
      <c r="C10" s="28"/>
      <c r="D10" s="29">
        <f>SUM(D3:D9)</f>
        <v>1265.0932200000052</v>
      </c>
      <c r="E10" s="29">
        <f>SUM(E3:E9)</f>
        <v>112747.65383333336</v>
      </c>
      <c r="H10" s="8">
        <f>'Street Light'!G33+'Sent Light'!G33+USL!G33+'GS&gt;50'!G35+'GS&lt;50'!G33+Res!G33</f>
        <v>114012.74705333335</v>
      </c>
      <c r="I10" s="13">
        <f>D10+E10-H10</f>
        <v>0</v>
      </c>
    </row>
    <row r="11" spans="1:5" ht="14.25">
      <c r="A11" s="21"/>
      <c r="B11" s="21"/>
      <c r="C11" s="21"/>
      <c r="D11" s="22"/>
      <c r="E11" s="22"/>
    </row>
    <row r="12" spans="1:5" ht="14.25">
      <c r="A12" s="21" t="s">
        <v>47</v>
      </c>
      <c r="B12" s="24"/>
      <c r="C12" s="25"/>
      <c r="D12" s="21"/>
      <c r="E12" s="21"/>
    </row>
    <row r="13" spans="1:5" ht="14.25">
      <c r="A13" s="34" t="str">
        <f aca="true" t="shared" si="0" ref="A13:A18">A3</f>
        <v>Residential</v>
      </c>
      <c r="B13" s="32"/>
      <c r="C13" s="33"/>
      <c r="D13" s="23">
        <f>Res!C35</f>
        <v>0.024000000000000167</v>
      </c>
      <c r="E13" s="23">
        <f>Res!C36</f>
        <v>0.0015400000000000006</v>
      </c>
    </row>
    <row r="14" spans="1:5" ht="14.25">
      <c r="A14" s="21" t="str">
        <f t="shared" si="0"/>
        <v>General Service Less Than 50 kW</v>
      </c>
      <c r="B14" s="21"/>
      <c r="C14" s="21"/>
      <c r="D14" s="23">
        <f>'GS&lt;50'!C35</f>
        <v>0.03734040000000069</v>
      </c>
      <c r="E14" s="23">
        <f>'GS&lt;50'!C36</f>
        <v>0.0015599999999999998</v>
      </c>
    </row>
    <row r="15" spans="1:5" ht="14.25">
      <c r="A15" s="21" t="str">
        <f t="shared" si="0"/>
        <v>General Service 50 to 4,999 kW</v>
      </c>
      <c r="B15" s="21"/>
      <c r="C15" s="21"/>
      <c r="D15" s="23">
        <f>'GS&gt;50'!C37</f>
        <v>-1.4743104000000042</v>
      </c>
      <c r="E15" s="23">
        <f>'GS&gt;50'!C38</f>
        <v>0.53654</v>
      </c>
    </row>
    <row r="16" spans="1:5" ht="14.25">
      <c r="A16" s="21" t="str">
        <f t="shared" si="0"/>
        <v>Unmetered Scattered Load</v>
      </c>
      <c r="B16" s="21"/>
      <c r="C16" s="21"/>
      <c r="D16" s="23">
        <f>USL!C35</f>
        <v>0.02585639999999953</v>
      </c>
      <c r="E16" s="23">
        <f>USL!C36</f>
        <v>0.013880000000000007</v>
      </c>
    </row>
    <row r="17" spans="1:5" ht="14.25">
      <c r="A17" s="21" t="str">
        <f t="shared" si="0"/>
        <v>Sentinel Lighting</v>
      </c>
      <c r="B17" s="24"/>
      <c r="C17" s="25"/>
      <c r="D17" s="23">
        <f>'Sent Light'!C35</f>
        <v>0.004825599999999971</v>
      </c>
      <c r="E17" s="23">
        <f>'Sent Light'!C36</f>
        <v>-0.2383799999999995</v>
      </c>
    </row>
    <row r="18" spans="1:5" ht="14.25">
      <c r="A18" s="21" t="str">
        <f t="shared" si="0"/>
        <v>Street Lighting</v>
      </c>
      <c r="B18" s="24"/>
      <c r="C18" s="25"/>
      <c r="D18" s="23">
        <f>'Street Light'!C35</f>
        <v>0.13227360000000002</v>
      </c>
      <c r="E18" s="23">
        <f>'Street Light'!C36</f>
        <v>1.847499999999999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5">
      <selection activeCell="C35" sqref="C35"/>
    </sheetView>
  </sheetViews>
  <sheetFormatPr defaultColWidth="9.140625" defaultRowHeight="15"/>
  <cols>
    <col min="1" max="1" width="36.28125" style="0" bestFit="1" customWidth="1"/>
    <col min="2" max="2" width="6.8515625" style="2" bestFit="1" customWidth="1"/>
    <col min="3" max="3" width="17.28125" style="0" customWidth="1"/>
    <col min="4" max="4" width="22.57421875" style="0" customWidth="1"/>
    <col min="5" max="5" width="19.8515625" style="0" customWidth="1"/>
    <col min="6" max="6" width="18.57421875" style="0" bestFit="1" customWidth="1"/>
    <col min="7" max="7" width="12.28125" style="0" bestFit="1" customWidth="1"/>
    <col min="8" max="8" width="28.7109375" style="0" bestFit="1" customWidth="1"/>
  </cols>
  <sheetData>
    <row r="1" spans="1:4" ht="34.5" customHeight="1">
      <c r="A1" s="6" t="s">
        <v>6</v>
      </c>
      <c r="B1" s="6" t="s">
        <v>10</v>
      </c>
      <c r="C1" s="7" t="s">
        <v>7</v>
      </c>
      <c r="D1" s="7" t="s">
        <v>29</v>
      </c>
    </row>
    <row r="2" spans="1:4" ht="15">
      <c r="A2" t="s">
        <v>0</v>
      </c>
      <c r="B2" s="2" t="s">
        <v>11</v>
      </c>
      <c r="C2" s="1">
        <v>33427924</v>
      </c>
      <c r="D2" s="1">
        <v>2812</v>
      </c>
    </row>
    <row r="3" spans="1:4" ht="15">
      <c r="A3" t="s">
        <v>1</v>
      </c>
      <c r="B3" s="2" t="s">
        <v>11</v>
      </c>
      <c r="C3" s="1">
        <v>16733379</v>
      </c>
      <c r="D3" s="1">
        <v>493</v>
      </c>
    </row>
    <row r="4" spans="1:4" ht="15">
      <c r="A4" t="s">
        <v>2</v>
      </c>
      <c r="B4" s="2" t="s">
        <v>12</v>
      </c>
      <c r="C4" s="1">
        <v>97727</v>
      </c>
      <c r="D4" s="1">
        <v>68</v>
      </c>
    </row>
    <row r="5" spans="1:4" ht="15">
      <c r="A5" t="s">
        <v>3</v>
      </c>
      <c r="B5" s="2" t="s">
        <v>11</v>
      </c>
      <c r="C5" s="1">
        <v>58750</v>
      </c>
      <c r="D5" s="1">
        <v>18</v>
      </c>
    </row>
    <row r="6" spans="1:4" ht="15">
      <c r="A6" t="s">
        <v>4</v>
      </c>
      <c r="B6" s="2" t="s">
        <v>13</v>
      </c>
      <c r="C6" s="1">
        <v>36</v>
      </c>
      <c r="D6" s="1">
        <v>12</v>
      </c>
    </row>
    <row r="7" spans="1:4" ht="15">
      <c r="A7" t="s">
        <v>5</v>
      </c>
      <c r="B7" s="2" t="s">
        <v>13</v>
      </c>
      <c r="C7" s="1">
        <v>2421</v>
      </c>
      <c r="D7" s="1">
        <v>1061</v>
      </c>
    </row>
    <row r="11" spans="1:4" ht="15">
      <c r="A11" s="6" t="s">
        <v>0</v>
      </c>
      <c r="B11" s="6" t="s">
        <v>10</v>
      </c>
      <c r="C11" s="6" t="s">
        <v>8</v>
      </c>
      <c r="D11" s="6" t="s">
        <v>9</v>
      </c>
    </row>
    <row r="12" spans="1:6" ht="15">
      <c r="A12" t="s">
        <v>14</v>
      </c>
      <c r="B12" s="2" t="s">
        <v>23</v>
      </c>
      <c r="C12">
        <v>21.55</v>
      </c>
      <c r="D12">
        <v>21.67</v>
      </c>
      <c r="F12" s="3"/>
    </row>
    <row r="13" spans="1:6" ht="15">
      <c r="A13" t="s">
        <v>15</v>
      </c>
      <c r="B13" s="2" t="s">
        <v>23</v>
      </c>
      <c r="C13">
        <v>0.15</v>
      </c>
      <c r="D13">
        <v>0.15</v>
      </c>
      <c r="F13" s="3"/>
    </row>
    <row r="14" spans="1:6" ht="15">
      <c r="A14" t="s">
        <v>16</v>
      </c>
      <c r="B14" s="2" t="s">
        <v>23</v>
      </c>
      <c r="C14">
        <v>0.56</v>
      </c>
      <c r="D14">
        <v>0.56</v>
      </c>
      <c r="F14" s="3"/>
    </row>
    <row r="15" spans="1:6" ht="15">
      <c r="A15" t="s">
        <v>17</v>
      </c>
      <c r="B15" s="2" t="s">
        <v>24</v>
      </c>
      <c r="C15">
        <v>0.0172</v>
      </c>
      <c r="D15">
        <v>0.0173</v>
      </c>
      <c r="F15" s="3"/>
    </row>
    <row r="16" spans="1:6" ht="15">
      <c r="A16" t="s">
        <v>18</v>
      </c>
      <c r="B16" s="2" t="s">
        <v>24</v>
      </c>
      <c r="C16">
        <v>0.0011</v>
      </c>
      <c r="D16">
        <v>0.0011</v>
      </c>
      <c r="F16" s="3"/>
    </row>
    <row r="17" spans="1:6" ht="15">
      <c r="A17" t="s">
        <v>16</v>
      </c>
      <c r="B17" s="2" t="s">
        <v>24</v>
      </c>
      <c r="C17">
        <v>0.0005</v>
      </c>
      <c r="D17">
        <v>0.0005</v>
      </c>
      <c r="F17" s="3"/>
    </row>
    <row r="18" spans="1:6" ht="15">
      <c r="A18" t="s">
        <v>19</v>
      </c>
      <c r="B18" s="2" t="s">
        <v>24</v>
      </c>
      <c r="C18">
        <v>0.0007</v>
      </c>
      <c r="D18">
        <v>0.0007</v>
      </c>
      <c r="F18" s="3"/>
    </row>
    <row r="19" spans="1:6" ht="15">
      <c r="A19" t="s">
        <v>20</v>
      </c>
      <c r="B19" s="2" t="s">
        <v>24</v>
      </c>
      <c r="C19">
        <v>-0.0026</v>
      </c>
      <c r="D19">
        <v>-0.0026</v>
      </c>
      <c r="F19" s="3"/>
    </row>
    <row r="20" spans="1:6" ht="15">
      <c r="A20" t="s">
        <v>25</v>
      </c>
      <c r="B20" s="2" t="s">
        <v>24</v>
      </c>
      <c r="C20">
        <v>0</v>
      </c>
      <c r="D20">
        <v>0.0003</v>
      </c>
      <c r="F20" s="3"/>
    </row>
    <row r="21" spans="1:6" ht="15">
      <c r="A21" t="s">
        <v>26</v>
      </c>
      <c r="B21" s="2" t="s">
        <v>24</v>
      </c>
      <c r="C21">
        <v>0</v>
      </c>
      <c r="D21">
        <v>-0.0036</v>
      </c>
      <c r="F21" s="3"/>
    </row>
    <row r="22" spans="1:6" ht="14.25">
      <c r="A22" t="s">
        <v>27</v>
      </c>
      <c r="B22" s="2" t="s">
        <v>24</v>
      </c>
      <c r="C22">
        <v>0</v>
      </c>
      <c r="D22">
        <v>0.0109</v>
      </c>
      <c r="F22" s="3"/>
    </row>
    <row r="23" spans="1:6" ht="14.25">
      <c r="A23" t="s">
        <v>21</v>
      </c>
      <c r="B23" s="2" t="s">
        <v>24</v>
      </c>
      <c r="F23" s="3"/>
    </row>
    <row r="24" spans="1:6" ht="14.25">
      <c r="A24" t="s">
        <v>22</v>
      </c>
      <c r="B24" s="2" t="s">
        <v>24</v>
      </c>
      <c r="F24" s="3"/>
    </row>
    <row r="26" ht="14.25">
      <c r="B26" s="2" t="s">
        <v>28</v>
      </c>
    </row>
    <row r="27" spans="2:4" ht="14.25">
      <c r="B27" s="4" t="s">
        <v>35</v>
      </c>
      <c r="C27">
        <f>SUM(C12:C14)</f>
        <v>22.259999999999998</v>
      </c>
      <c r="D27">
        <f>SUM(D12:D14)</f>
        <v>22.38</v>
      </c>
    </row>
    <row r="28" spans="2:4" ht="14.25">
      <c r="B28" s="4" t="s">
        <v>36</v>
      </c>
      <c r="C28">
        <f>SUM(C15:C24)</f>
        <v>0.0169</v>
      </c>
      <c r="D28">
        <f>SUM(D15:D24)</f>
        <v>0.024600000000000004</v>
      </c>
    </row>
    <row r="29" spans="5:8" ht="14.25">
      <c r="E29" s="2" t="s">
        <v>32</v>
      </c>
      <c r="F29" s="2" t="s">
        <v>33</v>
      </c>
      <c r="G29" s="2" t="s">
        <v>34</v>
      </c>
      <c r="H29" s="2"/>
    </row>
    <row r="30" spans="2:7" ht="14.25">
      <c r="B30" s="4" t="s">
        <v>30</v>
      </c>
      <c r="C30" s="5">
        <f>C27*D2*12</f>
        <v>751141.44</v>
      </c>
      <c r="D30" s="5">
        <f>D27*D2*12</f>
        <v>755190.72</v>
      </c>
      <c r="E30" s="5">
        <f>D30-C30</f>
        <v>4049.280000000028</v>
      </c>
      <c r="F30" s="8">
        <f>E30/12</f>
        <v>337.4400000000023</v>
      </c>
      <c r="G30" s="8">
        <f>F30*2</f>
        <v>674.8800000000047</v>
      </c>
    </row>
    <row r="31" spans="2:8" ht="14.25">
      <c r="B31" s="4" t="s">
        <v>31</v>
      </c>
      <c r="C31" s="5">
        <f>C28*C2</f>
        <v>564931.9156</v>
      </c>
      <c r="D31" s="5">
        <f>D28*C2</f>
        <v>822326.9304000001</v>
      </c>
      <c r="E31" s="5">
        <f>D31-C31</f>
        <v>257395.01480000012</v>
      </c>
      <c r="F31" s="8">
        <f>E31/12</f>
        <v>21449.584566666676</v>
      </c>
      <c r="G31" s="8">
        <f>F31*2</f>
        <v>42899.16913333335</v>
      </c>
      <c r="H31" s="9"/>
    </row>
    <row r="33" spans="4:8" ht="14.25">
      <c r="D33" s="10" t="s">
        <v>28</v>
      </c>
      <c r="E33" s="8">
        <f>E30+E31</f>
        <v>261444.29480000015</v>
      </c>
      <c r="F33" s="8">
        <f>F30+F31</f>
        <v>21787.024566666678</v>
      </c>
      <c r="G33" s="8">
        <f>G30+G31</f>
        <v>43574.049133333356</v>
      </c>
      <c r="H33" t="s">
        <v>37</v>
      </c>
    </row>
    <row r="34" spans="1:3" ht="14.25">
      <c r="A34" s="14" t="s">
        <v>42</v>
      </c>
      <c r="B34" s="15"/>
      <c r="C34" s="14"/>
    </row>
    <row r="35" spans="1:3" ht="14.25">
      <c r="A35" s="14" t="s">
        <v>40</v>
      </c>
      <c r="B35" s="15"/>
      <c r="C35" s="20">
        <f>G30/D2/10</f>
        <v>0.024000000000000167</v>
      </c>
    </row>
    <row r="36" spans="1:3" ht="14.25">
      <c r="A36" s="14" t="s">
        <v>41</v>
      </c>
      <c r="B36" s="15"/>
      <c r="C36" s="20">
        <f>G31/(C2/12*10)</f>
        <v>0.0015400000000000006</v>
      </c>
    </row>
    <row r="38" spans="1:3" ht="14.25">
      <c r="A38" t="s">
        <v>43</v>
      </c>
      <c r="B38" s="2" t="s">
        <v>44</v>
      </c>
      <c r="C38" s="12">
        <f>C35*D2*10</f>
        <v>674.8800000000047</v>
      </c>
    </row>
    <row r="39" spans="2:3" ht="14.25">
      <c r="B39" s="2" t="s">
        <v>45</v>
      </c>
      <c r="C39" s="12">
        <f>C36*(C2/12)*10</f>
        <v>42899.16913333335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D27:D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B20">
      <selection activeCell="C23" sqref="C23:D24"/>
    </sheetView>
  </sheetViews>
  <sheetFormatPr defaultColWidth="9.140625" defaultRowHeight="15"/>
  <cols>
    <col min="1" max="1" width="36.28125" style="0" bestFit="1" customWidth="1"/>
    <col min="2" max="2" width="6.8515625" style="2" bestFit="1" customWidth="1"/>
    <col min="3" max="3" width="17.28125" style="0" customWidth="1"/>
    <col min="4" max="4" width="22.57421875" style="0" customWidth="1"/>
    <col min="5" max="5" width="19.8515625" style="0" customWidth="1"/>
    <col min="6" max="6" width="18.57421875" style="0" bestFit="1" customWidth="1"/>
    <col min="7" max="7" width="12.28125" style="0" bestFit="1" customWidth="1"/>
    <col min="8" max="8" width="28.7109375" style="0" bestFit="1" customWidth="1"/>
  </cols>
  <sheetData>
    <row r="1" spans="1:4" ht="34.5" customHeight="1">
      <c r="A1" s="6" t="s">
        <v>6</v>
      </c>
      <c r="B1" s="6" t="s">
        <v>10</v>
      </c>
      <c r="C1" s="7" t="s">
        <v>7</v>
      </c>
      <c r="D1" s="7" t="s">
        <v>29</v>
      </c>
    </row>
    <row r="2" spans="1:4" ht="15">
      <c r="A2" t="s">
        <v>0</v>
      </c>
      <c r="B2" s="2" t="s">
        <v>11</v>
      </c>
      <c r="C2" s="1">
        <v>33427924</v>
      </c>
      <c r="D2" s="1">
        <v>2812</v>
      </c>
    </row>
    <row r="3" spans="1:4" ht="15">
      <c r="A3" t="s">
        <v>1</v>
      </c>
      <c r="B3" s="2" t="s">
        <v>11</v>
      </c>
      <c r="C3" s="1">
        <v>16733379</v>
      </c>
      <c r="D3" s="1">
        <v>493</v>
      </c>
    </row>
    <row r="4" spans="1:4" ht="15">
      <c r="A4" t="s">
        <v>2</v>
      </c>
      <c r="B4" s="2" t="s">
        <v>12</v>
      </c>
      <c r="C4" s="1">
        <v>97727</v>
      </c>
      <c r="D4" s="1">
        <v>68</v>
      </c>
    </row>
    <row r="5" spans="1:4" ht="15">
      <c r="A5" t="s">
        <v>3</v>
      </c>
      <c r="B5" s="2" t="s">
        <v>11</v>
      </c>
      <c r="C5" s="1">
        <v>58750</v>
      </c>
      <c r="D5" s="1">
        <v>18</v>
      </c>
    </row>
    <row r="6" spans="1:4" ht="15">
      <c r="A6" t="s">
        <v>4</v>
      </c>
      <c r="B6" s="2" t="s">
        <v>13</v>
      </c>
      <c r="C6" s="1">
        <v>36</v>
      </c>
      <c r="D6" s="1">
        <v>12</v>
      </c>
    </row>
    <row r="7" spans="1:4" ht="15">
      <c r="A7" t="s">
        <v>5</v>
      </c>
      <c r="B7" s="2" t="s">
        <v>13</v>
      </c>
      <c r="C7" s="1">
        <v>2421</v>
      </c>
      <c r="D7" s="1">
        <v>1061</v>
      </c>
    </row>
    <row r="11" spans="1:4" ht="15">
      <c r="A11" s="6" t="s">
        <v>0</v>
      </c>
      <c r="B11" s="6" t="s">
        <v>10</v>
      </c>
      <c r="C11" s="6" t="s">
        <v>8</v>
      </c>
      <c r="D11" s="6" t="s">
        <v>9</v>
      </c>
    </row>
    <row r="12" spans="1:6" ht="15">
      <c r="A12" t="s">
        <v>14</v>
      </c>
      <c r="B12" s="2" t="s">
        <v>23</v>
      </c>
      <c r="C12">
        <v>32.19</v>
      </c>
      <c r="D12" s="11">
        <f>'[1]Sheet1'!$C$90:$C$90</f>
        <v>32.376702</v>
      </c>
      <c r="F12" s="3"/>
    </row>
    <row r="13" spans="1:6" ht="15">
      <c r="A13" t="s">
        <v>15</v>
      </c>
      <c r="B13" s="2" t="s">
        <v>23</v>
      </c>
      <c r="C13">
        <v>0.25</v>
      </c>
      <c r="D13" s="11">
        <f>'[1]Sheet1'!$C$91</f>
        <v>0.25</v>
      </c>
      <c r="F13" s="3"/>
    </row>
    <row r="14" spans="1:6" ht="15">
      <c r="A14" t="s">
        <v>16</v>
      </c>
      <c r="B14" s="2" t="s">
        <v>23</v>
      </c>
      <c r="C14">
        <v>0.81</v>
      </c>
      <c r="D14" s="11">
        <f>'[1]Sheet1'!$C$92</f>
        <v>0.81</v>
      </c>
      <c r="F14" s="3"/>
    </row>
    <row r="15" spans="1:6" ht="15">
      <c r="A15" t="s">
        <v>17</v>
      </c>
      <c r="B15" s="2" t="s">
        <v>24</v>
      </c>
      <c r="C15">
        <v>0.0132</v>
      </c>
      <c r="D15">
        <f>'[1]Sheet1'!$C$93</f>
        <v>0.0133</v>
      </c>
      <c r="F15" s="3"/>
    </row>
    <row r="16" spans="1:6" ht="15">
      <c r="A16" t="s">
        <v>18</v>
      </c>
      <c r="B16" s="2" t="s">
        <v>24</v>
      </c>
      <c r="C16">
        <v>0.0008</v>
      </c>
      <c r="D16">
        <f>'[1]Sheet1'!$C$94</f>
        <v>0.0008</v>
      </c>
      <c r="F16" s="3"/>
    </row>
    <row r="17" spans="1:6" ht="15">
      <c r="A17" t="s">
        <v>16</v>
      </c>
      <c r="B17" s="2" t="s">
        <v>24</v>
      </c>
      <c r="C17">
        <v>0.0003</v>
      </c>
      <c r="D17">
        <f>'[1]Sheet1'!$C$95</f>
        <v>0.0003</v>
      </c>
      <c r="F17" s="3"/>
    </row>
    <row r="18" spans="1:6" ht="15">
      <c r="A18" t="s">
        <v>19</v>
      </c>
      <c r="B18" s="2" t="s">
        <v>24</v>
      </c>
      <c r="C18">
        <v>0.0004</v>
      </c>
      <c r="D18">
        <f>'[1]Sheet1'!$C$96</f>
        <v>0.0004</v>
      </c>
      <c r="F18" s="3"/>
    </row>
    <row r="19" spans="1:6" ht="15">
      <c r="A19" t="s">
        <v>20</v>
      </c>
      <c r="B19" s="2" t="s">
        <v>24</v>
      </c>
      <c r="C19">
        <v>-0.0004</v>
      </c>
      <c r="D19">
        <f>'[1]Sheet1'!$C$97:$C$97</f>
        <v>-0.0004</v>
      </c>
      <c r="F19" s="3"/>
    </row>
    <row r="20" spans="1:6" ht="15">
      <c r="A20" t="s">
        <v>25</v>
      </c>
      <c r="B20" s="2" t="s">
        <v>24</v>
      </c>
      <c r="C20">
        <v>0</v>
      </c>
      <c r="D20">
        <f>'[1]Sheet1'!$C$98</f>
        <v>0.0004</v>
      </c>
      <c r="F20" s="3"/>
    </row>
    <row r="21" spans="1:6" ht="15">
      <c r="A21" t="s">
        <v>26</v>
      </c>
      <c r="B21" s="2" t="s">
        <v>24</v>
      </c>
      <c r="C21">
        <v>0</v>
      </c>
      <c r="D21">
        <f>'[1]Sheet1'!$C$99</f>
        <v>-0.0036</v>
      </c>
      <c r="F21" s="3"/>
    </row>
    <row r="22" spans="1:6" ht="14.25">
      <c r="A22" t="s">
        <v>27</v>
      </c>
      <c r="B22" s="2" t="s">
        <v>24</v>
      </c>
      <c r="C22">
        <v>0</v>
      </c>
      <c r="D22">
        <f>'[1]Sheet1'!$C$100</f>
        <v>0.0109</v>
      </c>
      <c r="F22" s="3"/>
    </row>
    <row r="23" spans="1:6" ht="14.25">
      <c r="A23" t="s">
        <v>21</v>
      </c>
      <c r="B23" s="2" t="s">
        <v>24</v>
      </c>
      <c r="F23" s="3"/>
    </row>
    <row r="24" spans="1:6" ht="14.25">
      <c r="A24" t="s">
        <v>22</v>
      </c>
      <c r="B24" s="2" t="s">
        <v>24</v>
      </c>
      <c r="F24" s="3"/>
    </row>
    <row r="26" ht="14.25">
      <c r="B26" s="2" t="s">
        <v>28</v>
      </c>
    </row>
    <row r="27" spans="2:4" ht="14.25">
      <c r="B27" s="4" t="s">
        <v>35</v>
      </c>
      <c r="C27">
        <f>SUM(C12:C14)</f>
        <v>33.25</v>
      </c>
      <c r="D27">
        <f>SUM(D12:D14)</f>
        <v>33.436702000000004</v>
      </c>
    </row>
    <row r="28" spans="2:4" ht="14.25">
      <c r="B28" s="4" t="s">
        <v>36</v>
      </c>
      <c r="C28">
        <f>SUM(C15:C24)</f>
        <v>0.0143</v>
      </c>
      <c r="D28">
        <f>SUM(D15:D24)</f>
        <v>0.022099999999999998</v>
      </c>
    </row>
    <row r="29" spans="5:8" ht="14.25">
      <c r="E29" s="2" t="s">
        <v>32</v>
      </c>
      <c r="F29" s="2" t="s">
        <v>33</v>
      </c>
      <c r="G29" s="2" t="s">
        <v>34</v>
      </c>
      <c r="H29" s="2"/>
    </row>
    <row r="30" spans="2:7" ht="14.25">
      <c r="B30" s="4" t="s">
        <v>30</v>
      </c>
      <c r="C30" s="5">
        <f>C27*D3*12</f>
        <v>196707</v>
      </c>
      <c r="D30" s="5">
        <f>D27*D3*12</f>
        <v>197811.52903200002</v>
      </c>
      <c r="E30" s="5">
        <f>D30-C30</f>
        <v>1104.5290320000204</v>
      </c>
      <c r="F30" s="8">
        <f>E30/12</f>
        <v>92.0440860000017</v>
      </c>
      <c r="G30" s="8">
        <f>F30*2</f>
        <v>184.0881720000034</v>
      </c>
    </row>
    <row r="31" spans="2:8" ht="14.25">
      <c r="B31" s="4" t="s">
        <v>31</v>
      </c>
      <c r="C31" s="5">
        <f>C28*C3</f>
        <v>239287.3197</v>
      </c>
      <c r="D31" s="5">
        <f>D28*C3</f>
        <v>369807.6759</v>
      </c>
      <c r="E31" s="5">
        <f>D31-C31</f>
        <v>130520.35619999998</v>
      </c>
      <c r="F31" s="8">
        <f>E31/12</f>
        <v>10876.696349999998</v>
      </c>
      <c r="G31" s="8">
        <f>F31*2</f>
        <v>21753.392699999997</v>
      </c>
      <c r="H31" s="9"/>
    </row>
    <row r="33" spans="4:8" ht="14.25">
      <c r="D33" s="10" t="s">
        <v>28</v>
      </c>
      <c r="E33" s="8">
        <f>E30+E31</f>
        <v>131624.885232</v>
      </c>
      <c r="F33" s="8">
        <f>F30+F31</f>
        <v>10968.740436</v>
      </c>
      <c r="G33" s="8">
        <f>G30+G31</f>
        <v>21937.480872</v>
      </c>
      <c r="H33" t="s">
        <v>37</v>
      </c>
    </row>
    <row r="34" spans="1:3" ht="14.25">
      <c r="A34" s="14" t="s">
        <v>42</v>
      </c>
      <c r="B34" s="15"/>
      <c r="C34" s="14"/>
    </row>
    <row r="35" spans="1:3" ht="14.25">
      <c r="A35" s="14" t="s">
        <v>40</v>
      </c>
      <c r="B35" s="15"/>
      <c r="C35" s="19">
        <f>G30/D3/10</f>
        <v>0.03734040000000069</v>
      </c>
    </row>
    <row r="36" spans="1:3" ht="14.25">
      <c r="A36" s="14" t="s">
        <v>41</v>
      </c>
      <c r="B36" s="15"/>
      <c r="C36" s="19">
        <f>G31/(C3/12*10)</f>
        <v>0.0015599999999999998</v>
      </c>
    </row>
    <row r="38" spans="1:3" ht="14.25">
      <c r="A38" t="s">
        <v>43</v>
      </c>
      <c r="B38" s="2" t="s">
        <v>44</v>
      </c>
      <c r="C38" s="12">
        <f>C35*D3*10</f>
        <v>184.0881720000034</v>
      </c>
    </row>
    <row r="39" spans="2:3" ht="14.25">
      <c r="B39" s="2" t="s">
        <v>45</v>
      </c>
      <c r="C39" s="12">
        <f>C36*(C3/12)*10</f>
        <v>21753.392699999997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5">
      <selection activeCell="F32" sqref="F32"/>
    </sheetView>
  </sheetViews>
  <sheetFormatPr defaultColWidth="9.140625" defaultRowHeight="15"/>
  <cols>
    <col min="1" max="1" width="36.28125" style="0" bestFit="1" customWidth="1"/>
    <col min="2" max="2" width="6.8515625" style="2" bestFit="1" customWidth="1"/>
    <col min="3" max="3" width="17.28125" style="0" customWidth="1"/>
    <col min="4" max="4" width="22.57421875" style="0" customWidth="1"/>
    <col min="5" max="5" width="19.8515625" style="0" customWidth="1"/>
    <col min="6" max="6" width="18.57421875" style="0" bestFit="1" customWidth="1"/>
    <col min="7" max="7" width="12.28125" style="0" bestFit="1" customWidth="1"/>
    <col min="8" max="8" width="28.7109375" style="0" bestFit="1" customWidth="1"/>
  </cols>
  <sheetData>
    <row r="1" spans="1:4" ht="34.5" customHeight="1">
      <c r="A1" s="6" t="s">
        <v>6</v>
      </c>
      <c r="B1" s="6" t="s">
        <v>10</v>
      </c>
      <c r="C1" s="7" t="s">
        <v>7</v>
      </c>
      <c r="D1" s="7" t="s">
        <v>29</v>
      </c>
    </row>
    <row r="2" spans="1:4" ht="15">
      <c r="A2" t="s">
        <v>0</v>
      </c>
      <c r="B2" s="2" t="s">
        <v>11</v>
      </c>
      <c r="C2" s="1">
        <v>33427924</v>
      </c>
      <c r="D2" s="1">
        <v>2812</v>
      </c>
    </row>
    <row r="3" spans="1:4" ht="15">
      <c r="A3" t="s">
        <v>1</v>
      </c>
      <c r="B3" s="2" t="s">
        <v>11</v>
      </c>
      <c r="C3" s="1">
        <v>16733379</v>
      </c>
      <c r="D3" s="1">
        <v>493</v>
      </c>
    </row>
    <row r="4" spans="1:4" ht="15">
      <c r="A4" t="s">
        <v>2</v>
      </c>
      <c r="B4" s="2" t="s">
        <v>12</v>
      </c>
      <c r="C4" s="1">
        <v>97727</v>
      </c>
      <c r="D4" s="1">
        <v>68</v>
      </c>
    </row>
    <row r="5" spans="1:4" ht="15">
      <c r="A5" t="s">
        <v>3</v>
      </c>
      <c r="B5" s="2" t="s">
        <v>11</v>
      </c>
      <c r="C5" s="1">
        <v>58750</v>
      </c>
      <c r="D5" s="1">
        <v>18</v>
      </c>
    </row>
    <row r="6" spans="1:4" ht="15">
      <c r="A6" t="s">
        <v>4</v>
      </c>
      <c r="B6" s="2" t="s">
        <v>13</v>
      </c>
      <c r="C6" s="1">
        <v>36</v>
      </c>
      <c r="D6" s="1">
        <v>12</v>
      </c>
    </row>
    <row r="7" spans="1:4" ht="15">
      <c r="A7" t="s">
        <v>5</v>
      </c>
      <c r="B7" s="2" t="s">
        <v>13</v>
      </c>
      <c r="C7" s="1">
        <v>2421</v>
      </c>
      <c r="D7" s="1">
        <v>1061</v>
      </c>
    </row>
    <row r="11" spans="1:4" ht="15">
      <c r="A11" s="6" t="s">
        <v>0</v>
      </c>
      <c r="B11" s="6" t="s">
        <v>10</v>
      </c>
      <c r="C11" s="6" t="s">
        <v>8</v>
      </c>
      <c r="D11" s="6" t="s">
        <v>9</v>
      </c>
    </row>
    <row r="12" spans="1:6" ht="15">
      <c r="A12" t="s">
        <v>14</v>
      </c>
      <c r="B12" s="2" t="s">
        <v>23</v>
      </c>
      <c r="C12">
        <v>203.06</v>
      </c>
      <c r="D12" s="11">
        <f>'[1]Sheet1'!$C$144</f>
        <v>195.688448</v>
      </c>
      <c r="F12" s="3"/>
    </row>
    <row r="13" spans="1:6" ht="15">
      <c r="A13" t="s">
        <v>15</v>
      </c>
      <c r="B13" s="2" t="s">
        <v>23</v>
      </c>
      <c r="C13">
        <v>2.68</v>
      </c>
      <c r="D13" s="11">
        <f>'[1]Sheet1'!$C$145</f>
        <v>2.68</v>
      </c>
      <c r="F13" s="3"/>
    </row>
    <row r="14" spans="1:6" ht="15">
      <c r="A14" t="s">
        <v>16</v>
      </c>
      <c r="B14" s="2" t="s">
        <v>23</v>
      </c>
      <c r="C14">
        <v>3.76</v>
      </c>
      <c r="D14" s="11">
        <f>'[1]Sheet1'!$C$146</f>
        <v>3.76</v>
      </c>
      <c r="F14" s="3"/>
    </row>
    <row r="15" spans="1:6" ht="15">
      <c r="A15" t="s">
        <v>17</v>
      </c>
      <c r="B15" s="2" t="s">
        <v>24</v>
      </c>
      <c r="C15">
        <v>4.0776</v>
      </c>
      <c r="D15">
        <f>'[1]Sheet1'!$C$147</f>
        <v>3.9297</v>
      </c>
      <c r="F15" s="3"/>
    </row>
    <row r="16" spans="1:6" ht="15">
      <c r="A16" t="s">
        <v>18</v>
      </c>
      <c r="B16" s="2" t="s">
        <v>24</v>
      </c>
      <c r="C16">
        <v>0.4071</v>
      </c>
      <c r="D16">
        <f>'[1]Sheet1'!$C$148</f>
        <v>0.4071</v>
      </c>
      <c r="F16" s="3"/>
    </row>
    <row r="17" spans="1:6" ht="15">
      <c r="A17" t="s">
        <v>16</v>
      </c>
      <c r="B17" s="2" t="s">
        <v>24</v>
      </c>
      <c r="C17">
        <v>0.0728</v>
      </c>
      <c r="D17">
        <f>'[1]Sheet1'!$C$149</f>
        <v>0.0728</v>
      </c>
      <c r="F17" s="3"/>
    </row>
    <row r="18" spans="1:6" ht="15">
      <c r="A18" t="s">
        <v>19</v>
      </c>
      <c r="B18" s="2" t="s">
        <v>24</v>
      </c>
      <c r="C18">
        <v>0.3686</v>
      </c>
      <c r="D18">
        <f>'[1]Sheet1'!$C$150</f>
        <v>0.3686</v>
      </c>
      <c r="F18" s="3"/>
    </row>
    <row r="19" spans="1:6" ht="15">
      <c r="A19" t="s">
        <v>20</v>
      </c>
      <c r="B19" s="2" t="s">
        <v>24</v>
      </c>
      <c r="C19">
        <v>0</v>
      </c>
      <c r="F19" s="3"/>
    </row>
    <row r="20" spans="1:6" ht="15">
      <c r="A20" t="s">
        <v>25</v>
      </c>
      <c r="B20" s="2" t="s">
        <v>24</v>
      </c>
      <c r="C20">
        <v>0</v>
      </c>
      <c r="D20">
        <f>'[1]Sheet1'!$C$151</f>
        <v>0.0184</v>
      </c>
      <c r="F20" s="3"/>
    </row>
    <row r="21" spans="1:6" ht="15">
      <c r="A21" t="s">
        <v>26</v>
      </c>
      <c r="B21" s="2" t="s">
        <v>24</v>
      </c>
      <c r="C21">
        <v>0</v>
      </c>
      <c r="D21">
        <f>'[1]Sheet1'!$C$152</f>
        <v>-1.4045</v>
      </c>
      <c r="F21" s="3"/>
    </row>
    <row r="22" spans="1:6" ht="14.25">
      <c r="A22" t="s">
        <v>27</v>
      </c>
      <c r="B22" s="2" t="s">
        <v>24</v>
      </c>
      <c r="C22">
        <v>0</v>
      </c>
      <c r="D22">
        <f>'[1]Sheet1'!$C$153</f>
        <v>4.2167</v>
      </c>
      <c r="F22" s="3"/>
    </row>
    <row r="23" spans="1:6" ht="14.25">
      <c r="A23" t="s">
        <v>21</v>
      </c>
      <c r="B23" s="2" t="s">
        <v>24</v>
      </c>
      <c r="F23" s="3"/>
    </row>
    <row r="24" spans="1:6" ht="14.25">
      <c r="A24" t="s">
        <v>22</v>
      </c>
      <c r="B24" s="2" t="s">
        <v>24</v>
      </c>
      <c r="F24" s="3"/>
    </row>
    <row r="25" spans="1:6" ht="14.25">
      <c r="A25" t="s">
        <v>38</v>
      </c>
      <c r="B25" s="2" t="s">
        <v>24</v>
      </c>
      <c r="F25" s="3"/>
    </row>
    <row r="26" spans="1:2" ht="14.25">
      <c r="A26" t="s">
        <v>39</v>
      </c>
      <c r="B26" s="2" t="s">
        <v>24</v>
      </c>
    </row>
    <row r="28" ht="14.25">
      <c r="B28" s="2" t="s">
        <v>28</v>
      </c>
    </row>
    <row r="29" spans="2:4" ht="14.25">
      <c r="B29" s="4" t="s">
        <v>35</v>
      </c>
      <c r="C29">
        <f>SUM(C12:C14)</f>
        <v>209.5</v>
      </c>
      <c r="D29">
        <f>SUM(D12:D14)</f>
        <v>202.128448</v>
      </c>
    </row>
    <row r="30" spans="2:4" ht="14.25">
      <c r="B30" s="4" t="s">
        <v>36</v>
      </c>
      <c r="C30">
        <f>SUM(C15:C24)</f>
        <v>4.9261</v>
      </c>
      <c r="D30">
        <f>SUM(D15:D24)</f>
        <v>7.6088000000000005</v>
      </c>
    </row>
    <row r="31" spans="5:8" ht="14.25">
      <c r="E31" s="2" t="s">
        <v>32</v>
      </c>
      <c r="F31" s="2" t="s">
        <v>33</v>
      </c>
      <c r="G31" s="2" t="s">
        <v>34</v>
      </c>
      <c r="H31" s="2"/>
    </row>
    <row r="32" spans="2:7" ht="14.25">
      <c r="B32" s="4" t="s">
        <v>30</v>
      </c>
      <c r="C32" s="5">
        <f>C29*D4*12</f>
        <v>170952</v>
      </c>
      <c r="D32" s="5">
        <f>D29*D4*12</f>
        <v>164936.81356799998</v>
      </c>
      <c r="E32" s="5">
        <f>D32-C32</f>
        <v>-6015.186432000017</v>
      </c>
      <c r="F32" s="8">
        <f>E32/12</f>
        <v>-501.2655360000014</v>
      </c>
      <c r="G32" s="8">
        <f>F32*2</f>
        <v>-1002.5310720000028</v>
      </c>
    </row>
    <row r="33" spans="2:8" ht="14.25">
      <c r="B33" s="4" t="s">
        <v>31</v>
      </c>
      <c r="C33" s="5">
        <f>C30*C4</f>
        <v>481412.9747</v>
      </c>
      <c r="D33" s="5">
        <f>D30*C4</f>
        <v>743585.1976000001</v>
      </c>
      <c r="E33" s="5">
        <f>D33-C33</f>
        <v>262172.22290000005</v>
      </c>
      <c r="F33" s="8">
        <f>E33/12</f>
        <v>21847.68524166667</v>
      </c>
      <c r="G33" s="8">
        <f>F33*2</f>
        <v>43695.37048333334</v>
      </c>
      <c r="H33" s="9"/>
    </row>
    <row r="35" spans="4:8" ht="14.25">
      <c r="D35" s="10" t="s">
        <v>28</v>
      </c>
      <c r="E35" s="8">
        <f>E32+E33</f>
        <v>256157.03646800003</v>
      </c>
      <c r="F35" s="8">
        <f>F32+F33</f>
        <v>21346.419705666667</v>
      </c>
      <c r="G35" s="8">
        <f>G32+G33</f>
        <v>42692.839411333334</v>
      </c>
      <c r="H35" t="s">
        <v>37</v>
      </c>
    </row>
    <row r="36" spans="1:3" ht="14.25">
      <c r="A36" s="14" t="s">
        <v>42</v>
      </c>
      <c r="B36" s="15"/>
      <c r="C36" s="14"/>
    </row>
    <row r="37" spans="1:3" ht="14.25">
      <c r="A37" s="14" t="s">
        <v>40</v>
      </c>
      <c r="B37" s="15"/>
      <c r="C37" s="17">
        <f>G32/D4/10</f>
        <v>-1.4743104000000042</v>
      </c>
    </row>
    <row r="38" spans="1:3" ht="14.25">
      <c r="A38" s="14" t="s">
        <v>41</v>
      </c>
      <c r="B38" s="15"/>
      <c r="C38" s="17">
        <f>G33/(C4/12*10)</f>
        <v>0.53654</v>
      </c>
    </row>
    <row r="40" spans="1:3" ht="14.25">
      <c r="A40" t="s">
        <v>43</v>
      </c>
      <c r="B40" s="2" t="s">
        <v>44</v>
      </c>
      <c r="C40" s="13">
        <f>C37*D4*10</f>
        <v>-1002.5310720000028</v>
      </c>
    </row>
    <row r="41" spans="2:3" ht="14.25">
      <c r="B41" s="2" t="s">
        <v>46</v>
      </c>
      <c r="C41" s="13">
        <f>C38*(C4/12)*10</f>
        <v>43695.37048333333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3">
      <selection activeCell="C23" sqref="C23:D24"/>
    </sheetView>
  </sheetViews>
  <sheetFormatPr defaultColWidth="9.140625" defaultRowHeight="15"/>
  <cols>
    <col min="1" max="1" width="36.28125" style="0" bestFit="1" customWidth="1"/>
    <col min="2" max="2" width="6.8515625" style="2" bestFit="1" customWidth="1"/>
    <col min="3" max="3" width="17.28125" style="0" customWidth="1"/>
    <col min="4" max="4" width="22.57421875" style="0" customWidth="1"/>
    <col min="5" max="5" width="19.8515625" style="0" customWidth="1"/>
    <col min="6" max="6" width="18.57421875" style="0" bestFit="1" customWidth="1"/>
    <col min="7" max="7" width="12.28125" style="0" bestFit="1" customWidth="1"/>
    <col min="8" max="8" width="28.7109375" style="0" bestFit="1" customWidth="1"/>
  </cols>
  <sheetData>
    <row r="1" spans="1:4" ht="34.5" customHeight="1">
      <c r="A1" s="6" t="s">
        <v>6</v>
      </c>
      <c r="B1" s="6" t="s">
        <v>10</v>
      </c>
      <c r="C1" s="7" t="s">
        <v>7</v>
      </c>
      <c r="D1" s="7" t="s">
        <v>29</v>
      </c>
    </row>
    <row r="2" spans="1:4" ht="15">
      <c r="A2" t="s">
        <v>0</v>
      </c>
      <c r="B2" s="2" t="s">
        <v>11</v>
      </c>
      <c r="C2" s="1">
        <v>33427924</v>
      </c>
      <c r="D2" s="1">
        <v>2812</v>
      </c>
    </row>
    <row r="3" spans="1:4" ht="15">
      <c r="A3" t="s">
        <v>1</v>
      </c>
      <c r="B3" s="2" t="s">
        <v>11</v>
      </c>
      <c r="C3" s="1">
        <v>16733379</v>
      </c>
      <c r="D3" s="1">
        <v>493</v>
      </c>
    </row>
    <row r="4" spans="1:4" ht="15">
      <c r="A4" t="s">
        <v>2</v>
      </c>
      <c r="B4" s="2" t="s">
        <v>12</v>
      </c>
      <c r="C4" s="1">
        <v>97727</v>
      </c>
      <c r="D4" s="1">
        <v>68</v>
      </c>
    </row>
    <row r="5" spans="1:4" ht="15">
      <c r="A5" t="s">
        <v>3</v>
      </c>
      <c r="B5" s="2" t="s">
        <v>11</v>
      </c>
      <c r="C5" s="1">
        <v>58750</v>
      </c>
      <c r="D5" s="1">
        <v>18</v>
      </c>
    </row>
    <row r="6" spans="1:4" ht="15">
      <c r="A6" t="s">
        <v>4</v>
      </c>
      <c r="B6" s="2" t="s">
        <v>13</v>
      </c>
      <c r="C6" s="1">
        <v>36</v>
      </c>
      <c r="D6" s="1">
        <v>12</v>
      </c>
    </row>
    <row r="7" spans="1:4" ht="15">
      <c r="A7" t="s">
        <v>5</v>
      </c>
      <c r="B7" s="2" t="s">
        <v>13</v>
      </c>
      <c r="C7" s="1">
        <v>2421</v>
      </c>
      <c r="D7" s="1">
        <v>1061</v>
      </c>
    </row>
    <row r="11" spans="1:4" ht="15">
      <c r="A11" s="6" t="s">
        <v>0</v>
      </c>
      <c r="B11" s="6" t="s">
        <v>10</v>
      </c>
      <c r="C11" s="6" t="s">
        <v>8</v>
      </c>
      <c r="D11" s="6" t="s">
        <v>9</v>
      </c>
    </row>
    <row r="12" spans="1:6" ht="15">
      <c r="A12" t="s">
        <v>14</v>
      </c>
      <c r="B12" s="2" t="s">
        <v>23</v>
      </c>
      <c r="C12">
        <v>22.29</v>
      </c>
      <c r="D12" s="11">
        <f>'[1]Sheet1'!$C$199</f>
        <v>22.419282</v>
      </c>
      <c r="F12" s="3"/>
    </row>
    <row r="13" spans="1:6" ht="15">
      <c r="A13" t="s">
        <v>15</v>
      </c>
      <c r="B13" s="2" t="s">
        <v>23</v>
      </c>
      <c r="C13">
        <v>0.1</v>
      </c>
      <c r="D13" s="11">
        <f>'[1]Sheet1'!$C$200</f>
        <v>0.1</v>
      </c>
      <c r="F13" s="3"/>
    </row>
    <row r="14" spans="1:6" ht="15">
      <c r="A14" t="s">
        <v>16</v>
      </c>
      <c r="B14" s="2" t="s">
        <v>23</v>
      </c>
      <c r="C14">
        <v>1.57</v>
      </c>
      <c r="D14" s="11">
        <f>'[1]Sheet1'!$C$201</f>
        <v>1.57</v>
      </c>
      <c r="F14" s="3"/>
    </row>
    <row r="15" spans="1:6" ht="15">
      <c r="A15" t="s">
        <v>17</v>
      </c>
      <c r="B15" s="2" t="s">
        <v>24</v>
      </c>
      <c r="C15">
        <v>0.1301</v>
      </c>
      <c r="D15">
        <f>'[1]Sheet1'!$C$202</f>
        <v>0.1309</v>
      </c>
      <c r="F15" s="3"/>
    </row>
    <row r="16" spans="1:6" ht="15">
      <c r="A16" t="s">
        <v>18</v>
      </c>
      <c r="B16" s="2" t="s">
        <v>24</v>
      </c>
      <c r="C16">
        <v>0.001</v>
      </c>
      <c r="D16">
        <f>'[1]Sheet1'!$C$203</f>
        <v>0.001</v>
      </c>
      <c r="F16" s="3"/>
    </row>
    <row r="17" spans="1:6" ht="15">
      <c r="A17" t="s">
        <v>16</v>
      </c>
      <c r="B17" s="2" t="s">
        <v>24</v>
      </c>
      <c r="C17">
        <v>0.0092</v>
      </c>
      <c r="D17">
        <f>'[1]Sheet1'!$C$204</f>
        <v>0.0092</v>
      </c>
      <c r="F17" s="3"/>
    </row>
    <row r="18" spans="1:6" ht="15">
      <c r="A18" t="s">
        <v>19</v>
      </c>
      <c r="B18" s="2" t="s">
        <v>24</v>
      </c>
      <c r="C18">
        <v>0.0546</v>
      </c>
      <c r="D18">
        <f>'[1]Sheet1'!$C$205</f>
        <v>0.0546</v>
      </c>
      <c r="F18" s="3"/>
    </row>
    <row r="19" spans="1:6" ht="15">
      <c r="A19" t="s">
        <v>20</v>
      </c>
      <c r="B19" s="2" t="s">
        <v>24</v>
      </c>
      <c r="C19">
        <v>0</v>
      </c>
      <c r="D19">
        <v>0</v>
      </c>
      <c r="F19" s="3"/>
    </row>
    <row r="20" spans="1:6" ht="15">
      <c r="A20" t="s">
        <v>25</v>
      </c>
      <c r="B20" s="2" t="s">
        <v>24</v>
      </c>
      <c r="C20">
        <v>0</v>
      </c>
      <c r="D20">
        <f>'[1]Sheet1'!$C$206</f>
        <v>0.0613</v>
      </c>
      <c r="F20" s="3"/>
    </row>
    <row r="21" spans="1:6" ht="15">
      <c r="A21" t="s">
        <v>26</v>
      </c>
      <c r="B21" s="2" t="s">
        <v>24</v>
      </c>
      <c r="C21">
        <v>0</v>
      </c>
      <c r="D21">
        <f>'[1]Sheet1'!$C$207</f>
        <v>-0.0036</v>
      </c>
      <c r="F21" s="3"/>
    </row>
    <row r="22" spans="1:6" ht="14.25">
      <c r="A22" t="s">
        <v>27</v>
      </c>
      <c r="B22" s="2" t="s">
        <v>24</v>
      </c>
      <c r="C22">
        <v>0</v>
      </c>
      <c r="D22">
        <f>'[1]Sheet1'!$C$208</f>
        <v>0.0109</v>
      </c>
      <c r="F22" s="3"/>
    </row>
    <row r="23" spans="1:6" ht="14.25">
      <c r="A23" t="s">
        <v>21</v>
      </c>
      <c r="B23" s="2" t="s">
        <v>24</v>
      </c>
      <c r="F23" s="3"/>
    </row>
    <row r="24" spans="1:6" ht="14.25">
      <c r="A24" t="s">
        <v>22</v>
      </c>
      <c r="B24" s="2" t="s">
        <v>24</v>
      </c>
      <c r="F24" s="3"/>
    </row>
    <row r="26" ht="14.25">
      <c r="B26" s="2" t="s">
        <v>28</v>
      </c>
    </row>
    <row r="27" spans="2:4" ht="14.25">
      <c r="B27" s="4" t="s">
        <v>35</v>
      </c>
      <c r="C27">
        <f>SUM(C12:C14)</f>
        <v>23.96</v>
      </c>
      <c r="D27">
        <f>SUM(D12:D14)</f>
        <v>24.089282</v>
      </c>
    </row>
    <row r="28" spans="2:4" ht="14.25">
      <c r="B28" s="4" t="s">
        <v>36</v>
      </c>
      <c r="C28">
        <f>SUM(C15:C24)</f>
        <v>0.1949</v>
      </c>
      <c r="D28">
        <f>SUM(D15:D24)</f>
        <v>0.26430000000000003</v>
      </c>
    </row>
    <row r="29" spans="5:8" ht="14.25">
      <c r="E29" s="2" t="s">
        <v>32</v>
      </c>
      <c r="F29" s="2" t="s">
        <v>33</v>
      </c>
      <c r="G29" s="2" t="s">
        <v>34</v>
      </c>
      <c r="H29" s="2"/>
    </row>
    <row r="30" spans="2:7" ht="14.25">
      <c r="B30" s="4" t="s">
        <v>30</v>
      </c>
      <c r="C30" s="5">
        <f>C27*D5*12</f>
        <v>5175.360000000001</v>
      </c>
      <c r="D30" s="5">
        <f>D27*D5*12</f>
        <v>5203.284912</v>
      </c>
      <c r="E30" s="5">
        <f>D30-C30</f>
        <v>27.924911999999495</v>
      </c>
      <c r="F30" s="8">
        <f>E30/12</f>
        <v>2.3270759999999577</v>
      </c>
      <c r="G30" s="8">
        <f>F30*2</f>
        <v>4.6541519999999155</v>
      </c>
    </row>
    <row r="31" spans="2:8" ht="14.25">
      <c r="B31" s="4" t="s">
        <v>31</v>
      </c>
      <c r="C31" s="5">
        <f>C28*C5</f>
        <v>11450.375</v>
      </c>
      <c r="D31" s="5">
        <f>D28*C5</f>
        <v>15527.625000000002</v>
      </c>
      <c r="E31" s="5">
        <f>D31-C31</f>
        <v>4077.250000000002</v>
      </c>
      <c r="F31" s="8">
        <f>E31/12</f>
        <v>339.7708333333335</v>
      </c>
      <c r="G31" s="8">
        <f>F31*2</f>
        <v>679.541666666667</v>
      </c>
      <c r="H31" s="9"/>
    </row>
    <row r="33" spans="4:8" ht="14.25">
      <c r="D33" s="10" t="s">
        <v>28</v>
      </c>
      <c r="E33" s="8">
        <f>E30+E31</f>
        <v>4105.174912000001</v>
      </c>
      <c r="F33" s="8">
        <f>F30+F31</f>
        <v>342.09790933333346</v>
      </c>
      <c r="G33" s="8">
        <f>G30+G31</f>
        <v>684.1958186666669</v>
      </c>
      <c r="H33" t="s">
        <v>37</v>
      </c>
    </row>
    <row r="34" spans="1:3" ht="14.25">
      <c r="A34" s="14" t="s">
        <v>42</v>
      </c>
      <c r="B34" s="15"/>
      <c r="C34" s="14"/>
    </row>
    <row r="35" spans="1:3" ht="14.25">
      <c r="A35" s="14" t="s">
        <v>40</v>
      </c>
      <c r="B35" s="15"/>
      <c r="C35" s="18">
        <f>G30/D5/10</f>
        <v>0.02585639999999953</v>
      </c>
    </row>
    <row r="36" spans="1:3" ht="14.25">
      <c r="A36" s="14" t="s">
        <v>41</v>
      </c>
      <c r="B36" s="15"/>
      <c r="C36" s="18">
        <f>G31/(C5/12*10)</f>
        <v>0.013880000000000007</v>
      </c>
    </row>
    <row r="38" spans="1:3" ht="14.25">
      <c r="A38" t="s">
        <v>43</v>
      </c>
      <c r="B38" s="2" t="s">
        <v>44</v>
      </c>
      <c r="C38" s="13">
        <f>C35*D5*10</f>
        <v>4.6541519999999155</v>
      </c>
    </row>
    <row r="39" spans="2:3" ht="14.25">
      <c r="B39" s="2" t="s">
        <v>46</v>
      </c>
      <c r="C39" s="13">
        <f>C36*(C5/12)*10</f>
        <v>679.541666666667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B20">
      <selection activeCell="C23" sqref="C23:D24"/>
    </sheetView>
  </sheetViews>
  <sheetFormatPr defaultColWidth="9.140625" defaultRowHeight="15"/>
  <cols>
    <col min="1" max="1" width="36.28125" style="0" bestFit="1" customWidth="1"/>
    <col min="2" max="2" width="6.8515625" style="2" bestFit="1" customWidth="1"/>
    <col min="3" max="3" width="17.28125" style="0" customWidth="1"/>
    <col min="4" max="4" width="22.57421875" style="0" customWidth="1"/>
    <col min="5" max="5" width="19.8515625" style="0" customWidth="1"/>
    <col min="6" max="6" width="18.57421875" style="0" bestFit="1" customWidth="1"/>
    <col min="7" max="7" width="12.28125" style="0" bestFit="1" customWidth="1"/>
    <col min="8" max="8" width="28.7109375" style="0" bestFit="1" customWidth="1"/>
  </cols>
  <sheetData>
    <row r="1" spans="1:4" ht="34.5" customHeight="1">
      <c r="A1" s="6" t="s">
        <v>6</v>
      </c>
      <c r="B1" s="6" t="s">
        <v>10</v>
      </c>
      <c r="C1" s="7" t="s">
        <v>7</v>
      </c>
      <c r="D1" s="7" t="s">
        <v>29</v>
      </c>
    </row>
    <row r="2" spans="1:4" ht="15">
      <c r="A2" t="s">
        <v>0</v>
      </c>
      <c r="B2" s="2" t="s">
        <v>11</v>
      </c>
      <c r="C2" s="1">
        <v>33427924</v>
      </c>
      <c r="D2" s="1">
        <v>2812</v>
      </c>
    </row>
    <row r="3" spans="1:4" ht="15">
      <c r="A3" t="s">
        <v>1</v>
      </c>
      <c r="B3" s="2" t="s">
        <v>11</v>
      </c>
      <c r="C3" s="1">
        <v>16733379</v>
      </c>
      <c r="D3" s="1">
        <v>493</v>
      </c>
    </row>
    <row r="4" spans="1:4" ht="15">
      <c r="A4" t="s">
        <v>2</v>
      </c>
      <c r="B4" s="2" t="s">
        <v>12</v>
      </c>
      <c r="C4" s="1">
        <v>97727</v>
      </c>
      <c r="D4" s="1">
        <v>68</v>
      </c>
    </row>
    <row r="5" spans="1:4" ht="15">
      <c r="A5" t="s">
        <v>3</v>
      </c>
      <c r="B5" s="2" t="s">
        <v>11</v>
      </c>
      <c r="C5" s="1">
        <v>58750</v>
      </c>
      <c r="D5" s="1">
        <v>18</v>
      </c>
    </row>
    <row r="6" spans="1:4" ht="15">
      <c r="A6" t="s">
        <v>4</v>
      </c>
      <c r="B6" s="2" t="s">
        <v>13</v>
      </c>
      <c r="C6" s="1">
        <v>36</v>
      </c>
      <c r="D6" s="1">
        <v>12</v>
      </c>
    </row>
    <row r="7" spans="1:4" ht="15">
      <c r="A7" t="s">
        <v>5</v>
      </c>
      <c r="B7" s="2" t="s">
        <v>13</v>
      </c>
      <c r="C7" s="1">
        <v>2421</v>
      </c>
      <c r="D7" s="1">
        <v>1061</v>
      </c>
    </row>
    <row r="11" spans="1:4" ht="15">
      <c r="A11" s="6" t="s">
        <v>0</v>
      </c>
      <c r="B11" s="6" t="s">
        <v>10</v>
      </c>
      <c r="C11" s="6" t="s">
        <v>8</v>
      </c>
      <c r="D11" s="6" t="s">
        <v>9</v>
      </c>
    </row>
    <row r="12" spans="1:6" ht="15">
      <c r="A12" t="s">
        <v>14</v>
      </c>
      <c r="B12" s="2" t="s">
        <v>23</v>
      </c>
      <c r="C12">
        <v>4.16</v>
      </c>
      <c r="D12" s="11">
        <f>'[1]Sheet1'!$C$252</f>
        <v>4.184128</v>
      </c>
      <c r="F12" s="3"/>
    </row>
    <row r="13" spans="1:6" ht="15">
      <c r="A13" t="s">
        <v>15</v>
      </c>
      <c r="B13" s="2" t="s">
        <v>23</v>
      </c>
      <c r="C13">
        <v>0.02</v>
      </c>
      <c r="D13" s="11">
        <f>'[1]Sheet1'!$C$253:$C$253</f>
        <v>0.02</v>
      </c>
      <c r="F13" s="3"/>
    </row>
    <row r="14" spans="1:6" ht="15">
      <c r="A14" t="s">
        <v>16</v>
      </c>
      <c r="B14" s="2" t="s">
        <v>23</v>
      </c>
      <c r="C14">
        <v>0.28</v>
      </c>
      <c r="D14" s="11">
        <f>'[1]Sheet1'!$C$254</f>
        <v>0.28</v>
      </c>
      <c r="F14" s="3"/>
    </row>
    <row r="15" spans="1:6" ht="15">
      <c r="A15" t="s">
        <v>17</v>
      </c>
      <c r="B15" s="2" t="s">
        <v>24</v>
      </c>
      <c r="C15">
        <v>16.133</v>
      </c>
      <c r="D15">
        <f>'[1]Sheet1'!$C$255:$C$255</f>
        <v>16.2266</v>
      </c>
      <c r="F15" s="3"/>
    </row>
    <row r="16" spans="1:6" ht="15">
      <c r="A16" t="s">
        <v>18</v>
      </c>
      <c r="B16" s="2" t="s">
        <v>24</v>
      </c>
      <c r="C16">
        <v>0.3916</v>
      </c>
      <c r="D16">
        <f>'[1]Sheet1'!$C$256</f>
        <v>0.3916</v>
      </c>
      <c r="F16" s="3"/>
    </row>
    <row r="17" spans="1:6" ht="15">
      <c r="A17" t="s">
        <v>16</v>
      </c>
      <c r="B17" s="2" t="s">
        <v>24</v>
      </c>
      <c r="C17">
        <v>1.1039</v>
      </c>
      <c r="D17">
        <f>'[1]Sheet1'!$C$257</f>
        <v>1.1039</v>
      </c>
      <c r="F17" s="3"/>
    </row>
    <row r="18" spans="1:6" ht="15">
      <c r="A18" t="s">
        <v>19</v>
      </c>
      <c r="B18" s="2" t="s">
        <v>24</v>
      </c>
      <c r="C18">
        <v>0</v>
      </c>
      <c r="D18">
        <v>0</v>
      </c>
      <c r="F18" s="3"/>
    </row>
    <row r="19" spans="1:6" ht="15">
      <c r="A19" t="s">
        <v>20</v>
      </c>
      <c r="B19" s="2" t="s">
        <v>24</v>
      </c>
      <c r="C19">
        <v>0</v>
      </c>
      <c r="D19">
        <v>0</v>
      </c>
      <c r="F19" s="3"/>
    </row>
    <row r="20" spans="1:6" ht="15">
      <c r="A20" t="s">
        <v>25</v>
      </c>
      <c r="B20" s="2" t="s">
        <v>24</v>
      </c>
      <c r="C20">
        <v>0</v>
      </c>
      <c r="D20">
        <v>0</v>
      </c>
      <c r="F20" s="3"/>
    </row>
    <row r="21" spans="1:6" ht="15">
      <c r="A21" t="s">
        <v>26</v>
      </c>
      <c r="B21" s="2" t="s">
        <v>24</v>
      </c>
      <c r="C21">
        <v>0</v>
      </c>
      <c r="D21">
        <f>'[1]Sheet1'!$C$258</f>
        <v>-1.2855</v>
      </c>
      <c r="F21" s="3"/>
    </row>
    <row r="22" spans="1:6" ht="14.25">
      <c r="A22" t="s">
        <v>27</v>
      </c>
      <c r="B22" s="2" t="s">
        <v>24</v>
      </c>
      <c r="C22">
        <v>0</v>
      </c>
      <c r="D22">
        <v>0</v>
      </c>
      <c r="F22" s="3"/>
    </row>
    <row r="23" spans="1:6" ht="14.25">
      <c r="A23" t="s">
        <v>21</v>
      </c>
      <c r="B23" s="2" t="s">
        <v>24</v>
      </c>
      <c r="F23" s="3"/>
    </row>
    <row r="24" spans="1:6" ht="14.25">
      <c r="A24" t="s">
        <v>22</v>
      </c>
      <c r="B24" s="2" t="s">
        <v>24</v>
      </c>
      <c r="F24" s="3"/>
    </row>
    <row r="26" ht="14.25">
      <c r="B26" s="2" t="s">
        <v>28</v>
      </c>
    </row>
    <row r="27" spans="2:4" ht="14.25">
      <c r="B27" s="4" t="s">
        <v>35</v>
      </c>
      <c r="C27">
        <f>SUM(C12:C14)</f>
        <v>4.46</v>
      </c>
      <c r="D27">
        <f>SUM(D12:D14)</f>
        <v>4.484128</v>
      </c>
    </row>
    <row r="28" spans="2:4" ht="14.25">
      <c r="B28" s="4" t="s">
        <v>36</v>
      </c>
      <c r="C28">
        <f>SUM(C15:C24)</f>
        <v>17.6285</v>
      </c>
      <c r="D28">
        <f>SUM(D15:D24)</f>
        <v>16.436600000000002</v>
      </c>
    </row>
    <row r="29" spans="5:8" ht="14.25">
      <c r="E29" s="2" t="s">
        <v>32</v>
      </c>
      <c r="F29" s="2" t="s">
        <v>33</v>
      </c>
      <c r="G29" s="2" t="s">
        <v>34</v>
      </c>
      <c r="H29" s="2"/>
    </row>
    <row r="30" spans="2:7" ht="14.25">
      <c r="B30" s="4" t="s">
        <v>30</v>
      </c>
      <c r="C30" s="5">
        <f>C27*D6*12</f>
        <v>642.24</v>
      </c>
      <c r="D30" s="5">
        <f>D27*D6*12</f>
        <v>645.714432</v>
      </c>
      <c r="E30" s="5">
        <f>D30-C30</f>
        <v>3.474431999999979</v>
      </c>
      <c r="F30" s="8">
        <f>E30/12</f>
        <v>0.28953599999999824</v>
      </c>
      <c r="G30" s="8">
        <f>F30*2</f>
        <v>0.5790719999999965</v>
      </c>
    </row>
    <row r="31" spans="2:8" ht="14.25">
      <c r="B31" s="4" t="s">
        <v>31</v>
      </c>
      <c r="C31" s="5">
        <f>C28*C6</f>
        <v>634.626</v>
      </c>
      <c r="D31" s="5">
        <f>D28*C6</f>
        <v>591.7176000000001</v>
      </c>
      <c r="E31" s="5">
        <f>D31-C31</f>
        <v>-42.908399999999915</v>
      </c>
      <c r="F31" s="8">
        <f>E31/12</f>
        <v>-3.5756999999999928</v>
      </c>
      <c r="G31" s="8">
        <f>F31*2</f>
        <v>-7.1513999999999855</v>
      </c>
      <c r="H31" s="9"/>
    </row>
    <row r="33" spans="4:8" ht="14.25">
      <c r="D33" s="10" t="s">
        <v>28</v>
      </c>
      <c r="E33" s="8">
        <f>E30+E31</f>
        <v>-39.433967999999936</v>
      </c>
      <c r="F33" s="8">
        <f>F30+F31</f>
        <v>-3.2861639999999945</v>
      </c>
      <c r="G33" s="8">
        <f>G30+G31</f>
        <v>-6.572327999999989</v>
      </c>
      <c r="H33" t="s">
        <v>37</v>
      </c>
    </row>
    <row r="34" spans="1:3" ht="14.25">
      <c r="A34" s="14" t="s">
        <v>42</v>
      </c>
      <c r="B34" s="15"/>
      <c r="C34" s="14"/>
    </row>
    <row r="35" spans="1:3" ht="14.25">
      <c r="A35" s="14" t="s">
        <v>40</v>
      </c>
      <c r="B35" s="15"/>
      <c r="C35" s="17">
        <f>G30/D6/10</f>
        <v>0.004825599999999971</v>
      </c>
    </row>
    <row r="36" spans="1:3" ht="14.25">
      <c r="A36" s="14" t="s">
        <v>41</v>
      </c>
      <c r="B36" s="15"/>
      <c r="C36" s="17">
        <f>G31/(C6/12*10)</f>
        <v>-0.2383799999999995</v>
      </c>
    </row>
    <row r="38" spans="1:3" ht="14.25">
      <c r="A38" t="s">
        <v>43</v>
      </c>
      <c r="B38" s="2" t="s">
        <v>44</v>
      </c>
      <c r="C38" s="13">
        <f>C35*D6*10</f>
        <v>0.5790719999999965</v>
      </c>
    </row>
    <row r="39" spans="2:3" ht="14.25">
      <c r="B39" s="2" t="s">
        <v>46</v>
      </c>
      <c r="C39" s="13">
        <f>C36*(C6/12)*10</f>
        <v>-7.1513999999999855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B22">
      <selection activeCell="C26" sqref="C26"/>
    </sheetView>
  </sheetViews>
  <sheetFormatPr defaultColWidth="9.140625" defaultRowHeight="15"/>
  <cols>
    <col min="1" max="1" width="36.28125" style="0" bestFit="1" customWidth="1"/>
    <col min="2" max="2" width="6.8515625" style="2" bestFit="1" customWidth="1"/>
    <col min="3" max="3" width="17.28125" style="0" customWidth="1"/>
    <col min="4" max="4" width="22.57421875" style="0" customWidth="1"/>
    <col min="5" max="5" width="19.8515625" style="0" customWidth="1"/>
    <col min="6" max="6" width="18.57421875" style="0" bestFit="1" customWidth="1"/>
    <col min="7" max="7" width="12.28125" style="0" bestFit="1" customWidth="1"/>
    <col min="8" max="8" width="28.7109375" style="0" bestFit="1" customWidth="1"/>
  </cols>
  <sheetData>
    <row r="1" spans="1:4" ht="34.5" customHeight="1">
      <c r="A1" s="6" t="s">
        <v>6</v>
      </c>
      <c r="B1" s="6" t="s">
        <v>10</v>
      </c>
      <c r="C1" s="7" t="s">
        <v>7</v>
      </c>
      <c r="D1" s="7" t="s">
        <v>29</v>
      </c>
    </row>
    <row r="2" spans="1:4" ht="15">
      <c r="A2" t="s">
        <v>0</v>
      </c>
      <c r="B2" s="2" t="s">
        <v>11</v>
      </c>
      <c r="C2" s="1">
        <v>33427924</v>
      </c>
      <c r="D2" s="1">
        <v>2812</v>
      </c>
    </row>
    <row r="3" spans="1:4" ht="15">
      <c r="A3" t="s">
        <v>1</v>
      </c>
      <c r="B3" s="2" t="s">
        <v>11</v>
      </c>
      <c r="C3" s="1">
        <v>16733379</v>
      </c>
      <c r="D3" s="1">
        <v>493</v>
      </c>
    </row>
    <row r="4" spans="1:4" ht="15">
      <c r="A4" t="s">
        <v>2</v>
      </c>
      <c r="B4" s="2" t="s">
        <v>12</v>
      </c>
      <c r="C4" s="1">
        <v>97727</v>
      </c>
      <c r="D4" s="1">
        <v>68</v>
      </c>
    </row>
    <row r="5" spans="1:4" ht="15">
      <c r="A5" t="s">
        <v>3</v>
      </c>
      <c r="B5" s="2" t="s">
        <v>11</v>
      </c>
      <c r="C5" s="1">
        <v>58750</v>
      </c>
      <c r="D5" s="1">
        <v>18</v>
      </c>
    </row>
    <row r="6" spans="1:4" ht="15">
      <c r="A6" t="s">
        <v>4</v>
      </c>
      <c r="B6" s="2" t="s">
        <v>13</v>
      </c>
      <c r="C6" s="1">
        <v>36</v>
      </c>
      <c r="D6" s="1">
        <v>12</v>
      </c>
    </row>
    <row r="7" spans="1:4" ht="15">
      <c r="A7" t="s">
        <v>5</v>
      </c>
      <c r="B7" s="2" t="s">
        <v>13</v>
      </c>
      <c r="C7" s="1">
        <v>2421</v>
      </c>
      <c r="D7" s="1">
        <v>1061</v>
      </c>
    </row>
    <row r="11" spans="1:4" ht="15">
      <c r="A11" s="6" t="s">
        <v>0</v>
      </c>
      <c r="B11" s="6" t="s">
        <v>10</v>
      </c>
      <c r="C11" s="6" t="s">
        <v>8</v>
      </c>
      <c r="D11" s="6" t="s">
        <v>9</v>
      </c>
    </row>
    <row r="12" spans="1:6" ht="15">
      <c r="A12" t="s">
        <v>14</v>
      </c>
      <c r="B12" s="2" t="s">
        <v>23</v>
      </c>
      <c r="C12">
        <v>1.31</v>
      </c>
      <c r="D12" s="11">
        <f>'[1]Sheet1'!$C$302</f>
        <v>1.971368</v>
      </c>
      <c r="F12" s="3"/>
    </row>
    <row r="13" spans="1:6" ht="15">
      <c r="A13" t="s">
        <v>15</v>
      </c>
      <c r="B13" s="2" t="s">
        <v>23</v>
      </c>
      <c r="C13">
        <v>0.01</v>
      </c>
      <c r="D13" s="11">
        <f>'[1]Sheet1'!$C$303</f>
        <v>0.01</v>
      </c>
      <c r="F13" s="3"/>
    </row>
    <row r="14" spans="1:6" ht="15">
      <c r="A14" t="s">
        <v>16</v>
      </c>
      <c r="B14" s="2" t="s">
        <v>23</v>
      </c>
      <c r="C14">
        <v>0.11</v>
      </c>
      <c r="D14" s="11">
        <f>'[1]Sheet1'!$C$304</f>
        <v>0.11</v>
      </c>
      <c r="F14" s="3"/>
    </row>
    <row r="15" spans="1:6" ht="15">
      <c r="A15" t="s">
        <v>17</v>
      </c>
      <c r="B15" s="2" t="s">
        <v>24</v>
      </c>
      <c r="C15">
        <v>13.1417</v>
      </c>
      <c r="D15">
        <f>'[1]Sheet1'!$C$305</f>
        <v>19.7731</v>
      </c>
      <c r="F15" s="3"/>
    </row>
    <row r="16" spans="1:6" ht="15">
      <c r="A16" t="s">
        <v>18</v>
      </c>
      <c r="B16" s="2" t="s">
        <v>24</v>
      </c>
      <c r="C16">
        <v>0.3635</v>
      </c>
      <c r="D16">
        <f>'[1]Sheet1'!$C$306</f>
        <v>0.3635</v>
      </c>
      <c r="F16" s="3"/>
    </row>
    <row r="17" spans="1:6" ht="15">
      <c r="A17" t="s">
        <v>16</v>
      </c>
      <c r="B17" s="2" t="s">
        <v>24</v>
      </c>
      <c r="C17">
        <v>1.0618</v>
      </c>
      <c r="D17">
        <f>'[1]Sheet1'!$C$307</f>
        <v>1.0618</v>
      </c>
      <c r="F17" s="3"/>
    </row>
    <row r="18" spans="1:6" ht="15">
      <c r="A18" t="s">
        <v>19</v>
      </c>
      <c r="B18" s="2" t="s">
        <v>24</v>
      </c>
      <c r="C18">
        <v>0</v>
      </c>
      <c r="D18">
        <v>0</v>
      </c>
      <c r="F18" s="3"/>
    </row>
    <row r="19" spans="1:6" ht="15">
      <c r="A19" t="s">
        <v>20</v>
      </c>
      <c r="B19" s="2" t="s">
        <v>24</v>
      </c>
      <c r="C19">
        <v>0</v>
      </c>
      <c r="D19">
        <v>0</v>
      </c>
      <c r="F19" s="3"/>
    </row>
    <row r="20" spans="1:6" ht="15">
      <c r="A20" t="s">
        <v>25</v>
      </c>
      <c r="B20" s="2" t="s">
        <v>24</v>
      </c>
      <c r="C20">
        <v>0</v>
      </c>
      <c r="D20">
        <v>0</v>
      </c>
      <c r="F20" s="3"/>
    </row>
    <row r="21" spans="1:6" ht="15">
      <c r="A21" t="s">
        <v>26</v>
      </c>
      <c r="B21" s="2" t="s">
        <v>24</v>
      </c>
      <c r="C21">
        <v>0</v>
      </c>
      <c r="D21">
        <f>'[1]Sheet1'!$C$308</f>
        <v>-1.3015</v>
      </c>
      <c r="F21" s="3"/>
    </row>
    <row r="22" spans="1:6" ht="14.25">
      <c r="A22" t="s">
        <v>27</v>
      </c>
      <c r="B22" s="2" t="s">
        <v>24</v>
      </c>
      <c r="C22">
        <v>0</v>
      </c>
      <c r="D22">
        <f>'[1]Sheet1'!$C$309</f>
        <v>3.9076</v>
      </c>
      <c r="F22" s="3"/>
    </row>
    <row r="23" spans="1:6" ht="14.25">
      <c r="A23" t="s">
        <v>21</v>
      </c>
      <c r="B23" s="2" t="s">
        <v>24</v>
      </c>
      <c r="F23" s="3"/>
    </row>
    <row r="24" spans="1:6" ht="14.25">
      <c r="A24" t="s">
        <v>22</v>
      </c>
      <c r="B24" s="2" t="s">
        <v>24</v>
      </c>
      <c r="F24" s="3"/>
    </row>
    <row r="26" ht="14.25">
      <c r="B26" s="2" t="s">
        <v>28</v>
      </c>
    </row>
    <row r="27" spans="2:4" ht="14.25">
      <c r="B27" s="4" t="s">
        <v>35</v>
      </c>
      <c r="C27">
        <f>SUM(C12:C14)</f>
        <v>1.4300000000000002</v>
      </c>
      <c r="D27">
        <f>SUM(D12:D14)</f>
        <v>2.091368</v>
      </c>
    </row>
    <row r="28" spans="2:4" ht="14.25">
      <c r="B28" s="4" t="s">
        <v>36</v>
      </c>
      <c r="C28">
        <f>SUM(C15:C24)</f>
        <v>14.567</v>
      </c>
      <c r="D28">
        <f>SUM(D15:D24)</f>
        <v>23.804499999999997</v>
      </c>
    </row>
    <row r="29" spans="5:8" ht="14.25">
      <c r="E29" s="2" t="s">
        <v>32</v>
      </c>
      <c r="F29" s="2" t="s">
        <v>33</v>
      </c>
      <c r="G29" s="2" t="s">
        <v>34</v>
      </c>
      <c r="H29" s="2"/>
    </row>
    <row r="30" spans="2:7" ht="14.25">
      <c r="B30" s="4" t="s">
        <v>30</v>
      </c>
      <c r="C30" s="5">
        <f>C27*D7*12</f>
        <v>18206.760000000002</v>
      </c>
      <c r="D30" s="5">
        <f>D27*D7*12</f>
        <v>26627.297376000002</v>
      </c>
      <c r="E30" s="5">
        <f>D30-C30</f>
        <v>8420.537376</v>
      </c>
      <c r="F30" s="8">
        <f>E30/12</f>
        <v>701.711448</v>
      </c>
      <c r="G30" s="8">
        <f>F30*2</f>
        <v>1403.422896</v>
      </c>
    </row>
    <row r="31" spans="2:8" ht="14.25">
      <c r="B31" s="4" t="s">
        <v>31</v>
      </c>
      <c r="C31" s="5">
        <f>C28*C7</f>
        <v>35266.707</v>
      </c>
      <c r="D31" s="5">
        <f>D28*C7</f>
        <v>57630.69449999999</v>
      </c>
      <c r="E31" s="5">
        <f>D31-C31</f>
        <v>22363.98749999999</v>
      </c>
      <c r="F31" s="8">
        <f>E31/12</f>
        <v>1863.665624999999</v>
      </c>
      <c r="G31" s="8">
        <f>F31*2</f>
        <v>3727.331249999998</v>
      </c>
      <c r="H31" s="9"/>
    </row>
    <row r="33" spans="4:8" ht="14.25">
      <c r="D33" s="10" t="s">
        <v>28</v>
      </c>
      <c r="E33" s="8">
        <f>E30+E31</f>
        <v>30784.52487599999</v>
      </c>
      <c r="F33" s="8">
        <f>F30+F31</f>
        <v>2565.3770729999987</v>
      </c>
      <c r="G33" s="8">
        <f>G30+G31</f>
        <v>5130.7541459999975</v>
      </c>
      <c r="H33" t="s">
        <v>37</v>
      </c>
    </row>
    <row r="34" spans="1:3" ht="14.25">
      <c r="A34" s="14" t="s">
        <v>42</v>
      </c>
      <c r="B34" s="15"/>
      <c r="C34" s="14"/>
    </row>
    <row r="35" spans="1:3" ht="14.25">
      <c r="A35" s="14" t="s">
        <v>40</v>
      </c>
      <c r="B35" s="15"/>
      <c r="C35" s="14">
        <f>G30/D7/10</f>
        <v>0.13227360000000002</v>
      </c>
    </row>
    <row r="36" spans="1:3" ht="14.25">
      <c r="A36" s="14" t="s">
        <v>41</v>
      </c>
      <c r="B36" s="15"/>
      <c r="C36" s="16">
        <f>G31/(C7/12*10)</f>
        <v>1.847499999999999</v>
      </c>
    </row>
    <row r="38" spans="1:3" ht="14.25">
      <c r="A38" t="s">
        <v>43</v>
      </c>
      <c r="B38" s="2" t="s">
        <v>44</v>
      </c>
      <c r="C38" s="13">
        <f>C35*D7*10</f>
        <v>1403.422896</v>
      </c>
    </row>
    <row r="39" spans="2:3" ht="14.25">
      <c r="B39" s="2" t="s">
        <v>46</v>
      </c>
      <c r="C39" s="13">
        <f>C36*(C7/12)*10</f>
        <v>3727.331249999998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Kim</dc:creator>
  <cp:keywords/>
  <dc:description/>
  <cp:lastModifiedBy>Miles Thompson</cp:lastModifiedBy>
  <dcterms:created xsi:type="dcterms:W3CDTF">2012-02-09T13:56:41Z</dcterms:created>
  <dcterms:modified xsi:type="dcterms:W3CDTF">2012-02-14T19:10:18Z</dcterms:modified>
  <cp:category/>
  <cp:version/>
  <cp:contentType/>
  <cp:contentStatus/>
</cp:coreProperties>
</file>