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80" yWindow="30" windowWidth="13575" windowHeight="12915" activeTab="0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>
    <definedName name="_xlnm.Print_Area" localSheetId="10">'11.Bill Impact (no commod. in.)'!$A$1:$S$409</definedName>
    <definedName name="_xlnm.Print_Area" localSheetId="11">'12. Bill Impact (commod. inc.) '!$A$1:$Q$158</definedName>
    <definedName name="_xlnm.Print_Area" localSheetId="2">'3. 2002 Data &amp; add 4 RSVAs'!$A$1:$H$176</definedName>
  </definedNames>
  <calcPr fullCalcOnLoad="1"/>
</workbook>
</file>

<file path=xl/sharedStrings.xml><?xml version="1.0" encoding="utf-8"?>
<sst xmlns="http://schemas.openxmlformats.org/spreadsheetml/2006/main" count="2334" uniqueCount="334">
  <si>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</si>
  <si>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</si>
  <si>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</si>
  <si>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</si>
  <si>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</si>
  <si>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</si>
  <si>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</si>
  <si>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</si>
  <si>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</si>
  <si>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</si>
  <si>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</si>
  <si>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</si>
  <si>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</si>
  <si>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</si>
  <si>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</si>
  <si>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</si>
  <si>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</si>
  <si>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</si>
  <si>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</si>
  <si>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</si>
  <si>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</si>
  <si>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</si>
  <si>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</si>
  <si>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</si>
  <si>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</si>
  <si>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</si>
  <si>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</si>
  <si>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</si>
  <si>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</si>
  <si>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</si>
  <si>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</si>
  <si>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</si>
  <si>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</si>
  <si>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</si>
  <si>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</si>
  <si>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</si>
  <si>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</si>
  <si>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</si>
  <si>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</si>
  <si>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</si>
  <si>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</si>
  <si>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</si>
  <si>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</si>
  <si>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</si>
  <si>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</si>
  <si>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</si>
  <si>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</si>
  <si>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</si>
  <si>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</si>
  <si>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</si>
  <si>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</si>
  <si>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</si>
  <si>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</si>
  <si>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</si>
  <si>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</si>
  <si>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</si>
  <si>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</si>
  <si>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</si>
  <si>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</si>
  <si>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</si>
  <si>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</si>
  <si>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</si>
  <si>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</si>
  <si>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</si>
  <si>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</si>
  <si>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</si>
  <si>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</si>
  <si>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</si>
  <si>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</si>
  <si>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</si>
  <si>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</si>
  <si>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</si>
  <si>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</si>
  <si>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</si>
  <si>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</si>
  <si>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</si>
  <si>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</si>
  <si>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</si>
  <si>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</si>
  <si>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</si>
  <si>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</si>
  <si>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2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</si>
  <si>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</si>
  <si>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</si>
  <si>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</si>
  <si>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</si>
  <si>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</si>
  <si>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</si>
  <si>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</si>
  <si>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</si>
  <si>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</si>
  <si>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</si>
  <si>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</si>
  <si>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</si>
  <si>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</si>
  <si>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</si>
  <si>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</si>
  <si>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</si>
  <si>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</si>
  <si>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</si>
  <si>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</si>
  <si>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</si>
  <si>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</si>
  <si>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</si>
  <si>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</si>
  <si>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</si>
  <si>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</si>
  <si>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</si>
  <si>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</si>
  <si>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</si>
  <si>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</si>
  <si>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</si>
  <si>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</si>
  <si>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</si>
  <si>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</si>
  <si>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</si>
  <si>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</si>
  <si>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</si>
  <si>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</si>
  <si>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</si>
  <si>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</si>
  <si>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</si>
  <si>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</si>
  <si>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</si>
  <si>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</si>
  <si>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</si>
  <si>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</si>
  <si>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</si>
  <si>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</si>
  <si>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</si>
  <si>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</si>
  <si>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</si>
  <si>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</si>
  <si>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</si>
  <si>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</si>
  <si>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</si>
  <si>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</si>
  <si>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</si>
  <si>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</si>
  <si>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</si>
  <si>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</si>
  <si>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</si>
  <si>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</si>
  <si>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</si>
  <si>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</si>
  <si>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</si>
  <si>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</si>
  <si>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</si>
  <si>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</si>
  <si>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</si>
  <si>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</si>
  <si>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</si>
  <si>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</si>
  <si>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</si>
  <si>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</si>
  <si>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</si>
  <si>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</si>
  <si>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</si>
  <si>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</si>
  <si>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</si>
  <si>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</si>
  <si>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</si>
  <si>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</si>
  <si>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</si>
  <si>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</si>
  <si>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</si>
  <si>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</si>
  <si>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</si>
  <si>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</si>
  <si>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</si>
  <si>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</si>
  <si>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</si>
  <si>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</si>
  <si>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</si>
  <si>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</si>
  <si>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</si>
  <si>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</si>
  <si>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</si>
  <si>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</si>
  <si>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</si>
  <si>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</si>
  <si>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</si>
  <si>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</si>
  <si>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</si>
  <si>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</si>
  <si>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</si>
  <si>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</si>
  <si>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</si>
  <si>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</si>
  <si>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</si>
  <si>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</si>
  <si>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</si>
  <si>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</si>
  <si>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</si>
  <si>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</si>
  <si>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</si>
  <si>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</si>
  <si>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</si>
  <si>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</si>
  <si>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</si>
  <si>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</si>
  <si>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</si>
  <si>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</si>
  <si>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</si>
  <si>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</si>
  <si>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</si>
  <si>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</si>
  <si>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</si>
  <si>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</si>
  <si>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</si>
  <si>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</si>
  <si>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</si>
  <si>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</si>
  <si>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</si>
  <si>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</si>
  <si>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</si>
  <si>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</si>
  <si>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</si>
  <si>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</si>
  <si>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</si>
  <si>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</si>
  <si>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</si>
  <si>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</si>
  <si>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</si>
  <si>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</si>
  <si>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</si>
  <si>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</si>
  <si>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</si>
  <si>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</si>
  <si>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</si>
  <si>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</si>
  <si>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</si>
  <si>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</si>
  <si>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</si>
  <si>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</si>
  <si>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</si>
  <si>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</si>
  <si>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</si>
  <si>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</si>
  <si>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</si>
  <si>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</si>
  <si>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</si>
  <si>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</si>
  <si>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</si>
  <si>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</si>
  <si>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</si>
  <si>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</si>
  <si>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</si>
  <si>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</si>
  <si>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</si>
  <si>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</si>
  <si>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</si>
  <si>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</si>
  <si>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</si>
  <si>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</si>
  <si>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</si>
  <si>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</si>
  <si>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</si>
  <si>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</si>
  <si>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</si>
  <si>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</si>
  <si>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</si>
  <si>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</si>
  <si>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</si>
  <si>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</si>
  <si>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</si>
  <si>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</si>
  <si>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</si>
  <si>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</si>
  <si>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</si>
  <si>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</si>
  <si>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</si>
  <si>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</si>
  <si>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</si>
  <si>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</si>
  <si>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</si>
  <si>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</si>
  <si>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</si>
  <si>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</si>
  <si>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</si>
  <si>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</si>
  <si>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</si>
  <si>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</si>
  <si>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</si>
  <si>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</si>
  <si>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</si>
  <si>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</si>
  <si>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</si>
  <si>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</si>
  <si>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</si>
  <si>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</si>
  <si>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</si>
  <si>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</si>
  <si>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</si>
  <si>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</si>
  <si>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</si>
  <si>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</si>
  <si>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</si>
  <si>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</si>
  <si>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</si>
  <si>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</si>
  <si>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</si>
  <si>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</si>
  <si>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</si>
  <si>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</si>
  <si>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</si>
  <si>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</si>
  <si>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</si>
  <si>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</si>
  <si>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</si>
  <si>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</si>
  <si>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</si>
  <si>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</si>
  <si>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</si>
  <si>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</si>
  <si>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</si>
  <si>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</si>
  <si>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</si>
  <si>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</si>
  <si>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</si>
  <si>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</si>
  <si>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</si>
  <si>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</si>
  <si>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Gary Keith</t>
  </si>
  <si>
    <t>gkeith@erhydro.com</t>
  </si>
  <si>
    <t>ED-1999-0187</t>
  </si>
  <si>
    <t>705-869-0378x8</t>
  </si>
  <si>
    <t>Espanola Regional Hydro Distribution Corporation</t>
  </si>
  <si>
    <t>per month</t>
  </si>
  <si>
    <t>Dispute Involvement Charge (plus Measurement Canada chg)</t>
  </si>
  <si>
    <t>Transformer Ownership Al.lowance (per kw billing demant)</t>
  </si>
  <si>
    <t>Yes</t>
  </si>
  <si>
    <t>RP-2004-0044</t>
  </si>
  <si>
    <t>EB-2004-0030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</si>
</sst>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#,##0.000_);\(#,##0.000\)"/>
    <numFmt numFmtId="170" formatCode="0.000"/>
    <numFmt numFmtId="171" formatCode="&quot;$&quot;#,##0.0000_);\(&quot;$&quot;#,##0.0000\)"/>
    <numFmt numFmtId="172" formatCode="&quot;$&quot;#,##0.0000"/>
    <numFmt numFmtId="173" formatCode="&quot;$&quot;#,##0.00"/>
    <numFmt numFmtId="174" formatCode="&quot;$&quot;#,##0.00000"/>
    <numFmt numFmtId="175" formatCode="&quot;$&quot;#,##0.000000"/>
    <numFmt numFmtId="176" formatCode="_(* #,##0_);_(* \(#,##0\);_(* &quot;-&quot;??_);_(@_)"/>
    <numFmt numFmtId="177" formatCode="&quot;$&quot;#,##0.000000_);\(&quot;$&quot;#,##0.000000\)"/>
    <numFmt numFmtId="178" formatCode="#,##0.0000_);\(#,##0.0000\)"/>
    <numFmt numFmtId="179" formatCode="#,##0.0000"/>
    <numFmt numFmtId="180" formatCode="0.0%"/>
    <numFmt numFmtId="181" formatCode="_(&quot;$&quot;* #,##0.0000_);_(&quot;$&quot;* \(#,##0.0000\);_(&quot;$&quot;* &quot;-&quot;??_);_(@_)"/>
    <numFmt numFmtId="182" formatCode="#,##0.00000_);\(#,##0.00000\)"/>
    <numFmt numFmtId="183" formatCode="&quot;$&quot;#,##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6" fontId="0" fillId="0" borderId="0" xfId="44" applyFon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6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166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1" fontId="0" fillId="0" borderId="0" xfId="44" applyNumberFormat="1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 wrapText="1"/>
    </xf>
    <xf numFmtId="173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166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5" fontId="0" fillId="0" borderId="0" xfId="44" applyNumberFormat="1" applyFont="1" applyAlignment="1">
      <alignment/>
    </xf>
    <xf numFmtId="0" fontId="3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167" fontId="0" fillId="0" borderId="0" xfId="44" applyNumberFormat="1" applyFont="1" applyAlignment="1">
      <alignment/>
    </xf>
    <xf numFmtId="165" fontId="0" fillId="0" borderId="0" xfId="44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70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166" fontId="0" fillId="0" borderId="11" xfId="44" applyFont="1" applyBorder="1" applyAlignment="1">
      <alignment/>
    </xf>
    <xf numFmtId="166" fontId="0" fillId="0" borderId="12" xfId="44" applyFont="1" applyBorder="1" applyAlignment="1">
      <alignment/>
    </xf>
    <xf numFmtId="166" fontId="0" fillId="0" borderId="0" xfId="44" applyFont="1" applyBorder="1" applyAlignment="1">
      <alignment/>
    </xf>
    <xf numFmtId="169" fontId="0" fillId="0" borderId="0" xfId="42" applyNumberFormat="1" applyFont="1" applyBorder="1" applyAlignment="1">
      <alignment/>
    </xf>
    <xf numFmtId="167" fontId="0" fillId="0" borderId="0" xfId="42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165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165" fontId="0" fillId="33" borderId="14" xfId="44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77" fontId="0" fillId="0" borderId="0" xfId="44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166" fontId="0" fillId="33" borderId="0" xfId="44" applyFill="1" applyAlignment="1">
      <alignment/>
    </xf>
    <xf numFmtId="166" fontId="0" fillId="0" borderId="0" xfId="44" applyFill="1" applyAlignment="1">
      <alignment/>
    </xf>
    <xf numFmtId="166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165" fontId="0" fillId="33" borderId="0" xfId="44" applyNumberFormat="1" applyFill="1" applyBorder="1" applyAlignment="1">
      <alignment horizontal="right"/>
    </xf>
    <xf numFmtId="166" fontId="0" fillId="0" borderId="11" xfId="44" applyBorder="1" applyAlignment="1">
      <alignment/>
    </xf>
    <xf numFmtId="165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166" fontId="0" fillId="0" borderId="12" xfId="44" applyBorder="1" applyAlignment="1">
      <alignment/>
    </xf>
    <xf numFmtId="165" fontId="0" fillId="0" borderId="0" xfId="44" applyNumberFormat="1" applyBorder="1" applyAlignment="1">
      <alignment/>
    </xf>
    <xf numFmtId="166" fontId="0" fillId="0" borderId="0" xfId="44" applyBorder="1" applyAlignment="1">
      <alignment/>
    </xf>
    <xf numFmtId="169" fontId="0" fillId="0" borderId="0" xfId="42" applyNumberFormat="1" applyBorder="1" applyAlignment="1">
      <alignment/>
    </xf>
    <xf numFmtId="167" fontId="0" fillId="0" borderId="0" xfId="42" applyBorder="1" applyAlignment="1">
      <alignment/>
    </xf>
    <xf numFmtId="167" fontId="0" fillId="0" borderId="0" xfId="44" applyNumberFormat="1" applyAlignment="1">
      <alignment/>
    </xf>
    <xf numFmtId="177" fontId="0" fillId="0" borderId="0" xfId="44" applyNumberFormat="1" applyAlignment="1">
      <alignment/>
    </xf>
    <xf numFmtId="171" fontId="0" fillId="0" borderId="0" xfId="44" applyNumberForma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18" xfId="44" applyFont="1" applyBorder="1" applyAlignment="1">
      <alignment/>
    </xf>
    <xf numFmtId="18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180" fontId="0" fillId="0" borderId="0" xfId="0" applyNumberForma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166" fontId="0" fillId="0" borderId="0" xfId="44" applyFont="1" applyAlignment="1">
      <alignment/>
    </xf>
    <xf numFmtId="182" fontId="0" fillId="0" borderId="0" xfId="44" applyNumberFormat="1" applyAlignment="1">
      <alignment/>
    </xf>
    <xf numFmtId="178" fontId="0" fillId="0" borderId="0" xfId="44" applyNumberFormat="1" applyAlignment="1">
      <alignment/>
    </xf>
    <xf numFmtId="166" fontId="0" fillId="0" borderId="18" xfId="44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3" fillId="0" borderId="0" xfId="0" applyFont="1" applyAlignment="1" applyProtection="1">
      <alignment/>
      <protection locked="0"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65" fontId="0" fillId="33" borderId="0" xfId="42" applyNumberFormat="1" applyFont="1" applyFill="1" applyBorder="1" applyAlignment="1">
      <alignment/>
    </xf>
    <xf numFmtId="167" fontId="0" fillId="0" borderId="0" xfId="42" applyNumberFormat="1" applyFont="1" applyBorder="1" applyAlignment="1">
      <alignment/>
    </xf>
    <xf numFmtId="165" fontId="0" fillId="33" borderId="0" xfId="42" applyNumberFormat="1" applyFill="1" applyBorder="1" applyAlignment="1">
      <alignment/>
    </xf>
    <xf numFmtId="173" fontId="0" fillId="33" borderId="0" xfId="44" applyNumberFormat="1" applyFont="1" applyFill="1" applyBorder="1" applyAlignment="1">
      <alignment horizontal="right"/>
    </xf>
    <xf numFmtId="165" fontId="0" fillId="33" borderId="14" xfId="44" applyNumberFormat="1" applyFill="1" applyBorder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166" fontId="0" fillId="0" borderId="19" xfId="44" applyBorder="1" applyAlignment="1">
      <alignment/>
    </xf>
    <xf numFmtId="178" fontId="0" fillId="0" borderId="19" xfId="44" applyNumberFormat="1" applyBorder="1" applyAlignment="1">
      <alignment/>
    </xf>
    <xf numFmtId="176" fontId="0" fillId="0" borderId="0" xfId="42" applyNumberFormat="1" applyAlignment="1">
      <alignment/>
    </xf>
    <xf numFmtId="17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2" fillId="0" borderId="0" xfId="0" applyFont="1" applyFill="1" applyAlignment="1">
      <alignment/>
    </xf>
    <xf numFmtId="172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 horizontal="center"/>
    </xf>
    <xf numFmtId="173" fontId="13" fillId="0" borderId="0" xfId="0" applyNumberFormat="1" applyFont="1" applyFill="1" applyAlignment="1">
      <alignment horizontal="center"/>
    </xf>
    <xf numFmtId="172" fontId="13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2" fontId="10" fillId="0" borderId="0" xfId="0" applyNumberFormat="1" applyFont="1" applyFill="1" applyAlignment="1">
      <alignment horizontal="center" wrapText="1"/>
    </xf>
    <xf numFmtId="0" fontId="13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right"/>
    </xf>
    <xf numFmtId="183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 horizontal="right"/>
    </xf>
    <xf numFmtId="180" fontId="13" fillId="0" borderId="0" xfId="0" applyNumberFormat="1" applyFont="1" applyFill="1" applyAlignment="1">
      <alignment/>
    </xf>
    <xf numFmtId="172" fontId="0" fillId="0" borderId="20" xfId="0" applyNumberFormat="1" applyFill="1" applyBorder="1" applyAlignment="1">
      <alignment/>
    </xf>
    <xf numFmtId="183" fontId="13" fillId="0" borderId="20" xfId="0" applyNumberFormat="1" applyFont="1" applyFill="1" applyBorder="1" applyAlignment="1">
      <alignment/>
    </xf>
    <xf numFmtId="172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2" fontId="0" fillId="0" borderId="14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10" fillId="0" borderId="1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83" fontId="13" fillId="0" borderId="18" xfId="0" applyNumberFormat="1" applyFont="1" applyFill="1" applyBorder="1" applyAlignment="1">
      <alignment/>
    </xf>
    <xf numFmtId="172" fontId="13" fillId="0" borderId="11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83" fontId="13" fillId="0" borderId="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180" fontId="0" fillId="0" borderId="0" xfId="44" applyNumberFormat="1" applyFont="1" applyBorder="1" applyAlignment="1">
      <alignment horizontal="center"/>
    </xf>
    <xf numFmtId="18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166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8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18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167" fontId="0" fillId="0" borderId="0" xfId="42" applyNumberFormat="1" applyBorder="1" applyAlignment="1">
      <alignment/>
    </xf>
    <xf numFmtId="173" fontId="13" fillId="0" borderId="0" xfId="0" applyNumberFormat="1" applyFont="1" applyBorder="1" applyAlignment="1">
      <alignment/>
    </xf>
    <xf numFmtId="183" fontId="13" fillId="0" borderId="2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73" fontId="0" fillId="0" borderId="0" xfId="0" applyNumberFormat="1" applyFont="1" applyAlignment="1">
      <alignment horizontal="center"/>
    </xf>
    <xf numFmtId="166" fontId="0" fillId="33" borderId="0" xfId="44" applyFont="1" applyFill="1" applyAlignment="1">
      <alignment/>
    </xf>
    <xf numFmtId="179" fontId="0" fillId="33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76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8" fontId="0" fillId="0" borderId="0" xfId="44" applyNumberForma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6" fontId="0" fillId="0" borderId="0" xfId="44" applyFont="1" applyBorder="1" applyAlignment="1">
      <alignment/>
    </xf>
    <xf numFmtId="179" fontId="0" fillId="0" borderId="0" xfId="0" applyNumberFormat="1" applyBorder="1" applyAlignment="1">
      <alignment/>
    </xf>
    <xf numFmtId="182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76" fontId="0" fillId="0" borderId="0" xfId="42" applyNumberFormat="1" applyBorder="1" applyAlignment="1">
      <alignment/>
    </xf>
    <xf numFmtId="16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6" fontId="4" fillId="0" borderId="0" xfId="44" applyFont="1" applyBorder="1" applyAlignment="1">
      <alignment/>
    </xf>
    <xf numFmtId="0" fontId="0" fillId="0" borderId="19" xfId="0" applyBorder="1" applyAlignment="1">
      <alignment wrapText="1"/>
    </xf>
    <xf numFmtId="168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79" fontId="0" fillId="0" borderId="19" xfId="0" applyNumberFormat="1" applyBorder="1" applyAlignment="1">
      <alignment/>
    </xf>
    <xf numFmtId="176" fontId="0" fillId="0" borderId="19" xfId="42" applyNumberFormat="1" applyBorder="1" applyAlignment="1">
      <alignment/>
    </xf>
    <xf numFmtId="180" fontId="0" fillId="0" borderId="19" xfId="0" applyNumberFormat="1" applyBorder="1" applyAlignment="1">
      <alignment/>
    </xf>
    <xf numFmtId="173" fontId="13" fillId="0" borderId="14" xfId="0" applyNumberFormat="1" applyFont="1" applyFill="1" applyBorder="1" applyAlignment="1">
      <alignment horizontal="center"/>
    </xf>
    <xf numFmtId="183" fontId="13" fillId="0" borderId="2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2" fillId="0" borderId="14" xfId="0" applyFont="1" applyFill="1" applyBorder="1" applyAlignment="1">
      <alignment/>
    </xf>
    <xf numFmtId="172" fontId="10" fillId="0" borderId="0" xfId="0" applyNumberFormat="1" applyFont="1" applyFill="1" applyAlignment="1">
      <alignment horizontal="center"/>
    </xf>
    <xf numFmtId="183" fontId="13" fillId="33" borderId="0" xfId="0" applyNumberFormat="1" applyFont="1" applyFill="1" applyAlignment="1">
      <alignment/>
    </xf>
    <xf numFmtId="183" fontId="13" fillId="33" borderId="14" xfId="0" applyNumberFormat="1" applyFont="1" applyFill="1" applyBorder="1" applyAlignment="1">
      <alignment/>
    </xf>
    <xf numFmtId="183" fontId="13" fillId="33" borderId="0" xfId="0" applyNumberFormat="1" applyFont="1" applyFill="1" applyAlignment="1">
      <alignment horizontal="right"/>
    </xf>
    <xf numFmtId="15" fontId="13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6" fontId="0" fillId="0" borderId="0" xfId="0" applyNumberFormat="1" applyBorder="1" applyAlignment="1">
      <alignment/>
    </xf>
    <xf numFmtId="165" fontId="0" fillId="33" borderId="11" xfId="42" applyNumberFormat="1" applyFill="1" applyBorder="1" applyAlignment="1">
      <alignment/>
    </xf>
    <xf numFmtId="165" fontId="6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165" fontId="0" fillId="33" borderId="25" xfId="44" applyNumberFormat="1" applyFont="1" applyFill="1" applyBorder="1" applyAlignment="1">
      <alignment horizontal="right"/>
    </xf>
    <xf numFmtId="165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4" applyNumberFormat="1" applyFont="1" applyAlignment="1">
      <alignment/>
    </xf>
    <xf numFmtId="181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top" wrapText="1"/>
    </xf>
    <xf numFmtId="170" fontId="0" fillId="0" borderId="0" xfId="0" applyNumberFormat="1" applyFill="1" applyAlignment="1">
      <alignment horizontal="center"/>
    </xf>
    <xf numFmtId="179" fontId="0" fillId="0" borderId="0" xfId="0" applyNumberFormat="1" applyFont="1" applyAlignment="1">
      <alignment/>
    </xf>
    <xf numFmtId="165" fontId="0" fillId="33" borderId="0" xfId="44" applyNumberFormat="1" applyFont="1" applyFill="1" applyAlignment="1">
      <alignment/>
    </xf>
    <xf numFmtId="15" fontId="17" fillId="33" borderId="0" xfId="52" applyNumberFormat="1" applyFill="1" applyAlignment="1" applyProtection="1">
      <alignment/>
      <protection/>
    </xf>
    <xf numFmtId="173" fontId="0" fillId="35" borderId="0" xfId="0" applyNumberFormat="1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right"/>
    </xf>
    <xf numFmtId="37" fontId="0" fillId="33" borderId="0" xfId="44" applyNumberFormat="1" applyFont="1" applyFill="1" applyBorder="1" applyAlignment="1">
      <alignment horizontal="center"/>
    </xf>
    <xf numFmtId="172" fontId="0" fillId="35" borderId="22" xfId="0" applyNumberFormat="1" applyFill="1" applyBorder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keith@erhydro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PageLayoutView="0" workbookViewId="0" topLeftCell="A22">
      <selection activeCell="D92" sqref="D92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123</v>
      </c>
      <c r="D1" s="138" t="s">
        <v>124</v>
      </c>
    </row>
    <row r="3" spans="1:6" ht="18">
      <c r="A3" s="112" t="s">
        <v>0</v>
      </c>
      <c r="B3" s="113" t="s">
        <v>327</v>
      </c>
      <c r="C3" s="109"/>
      <c r="E3" s="112" t="s">
        <v>1</v>
      </c>
      <c r="F3" s="110" t="s">
        <v>325</v>
      </c>
    </row>
    <row r="4" spans="1:6" ht="18">
      <c r="A4" s="112" t="s">
        <v>3</v>
      </c>
      <c r="B4" s="108" t="s">
        <v>323</v>
      </c>
      <c r="C4" s="15"/>
      <c r="E4" s="112" t="s">
        <v>4</v>
      </c>
      <c r="F4" s="108" t="s">
        <v>326</v>
      </c>
    </row>
    <row r="5" spans="1:3" ht="18">
      <c r="A5" s="28" t="s">
        <v>38</v>
      </c>
      <c r="B5" s="268" t="s">
        <v>324</v>
      </c>
      <c r="C5" s="15"/>
    </row>
    <row r="6" spans="1:3" ht="18">
      <c r="A6" s="112" t="s">
        <v>2</v>
      </c>
      <c r="B6" s="108"/>
      <c r="C6" s="15"/>
    </row>
    <row r="7" spans="1:2" ht="15.75">
      <c r="A7" s="28" t="s">
        <v>39</v>
      </c>
      <c r="B7" s="111">
        <v>38001</v>
      </c>
    </row>
    <row r="8" ht="18">
      <c r="C8" s="15"/>
    </row>
    <row r="9" spans="1:4" ht="16.5" customHeight="1">
      <c r="A9" s="126" t="s">
        <v>125</v>
      </c>
      <c r="C9" s="4"/>
      <c r="D9" s="19"/>
    </row>
    <row r="10" spans="1:4" ht="14.25" customHeight="1">
      <c r="A10" s="126" t="s">
        <v>126</v>
      </c>
      <c r="B10" s="2"/>
      <c r="C10" s="4"/>
      <c r="D10" s="19"/>
    </row>
    <row r="11" spans="1:4" ht="14.25" customHeight="1">
      <c r="A11" s="126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4" t="s">
        <v>144</v>
      </c>
    </row>
    <row r="14" spans="1:6" ht="15">
      <c r="A14" s="160" t="s">
        <v>127</v>
      </c>
      <c r="B14" s="161" t="s">
        <v>128</v>
      </c>
      <c r="C14" s="151"/>
      <c r="D14" s="161" t="s">
        <v>145</v>
      </c>
      <c r="E14" s="140"/>
      <c r="F14" s="140"/>
    </row>
    <row r="15" spans="1:7" ht="14.25" customHeight="1">
      <c r="A15" s="152"/>
      <c r="B15" s="162" t="s">
        <v>129</v>
      </c>
      <c r="C15" s="153"/>
      <c r="D15" s="161" t="s">
        <v>252</v>
      </c>
      <c r="E15" s="101"/>
      <c r="F15" s="139"/>
      <c r="G15" s="14"/>
    </row>
    <row r="16" spans="1:7" ht="14.25">
      <c r="A16" s="149"/>
      <c r="B16" s="154"/>
      <c r="C16" s="154"/>
      <c r="D16" s="155"/>
      <c r="E16" s="101"/>
      <c r="F16" s="101"/>
      <c r="G16" s="14"/>
    </row>
    <row r="17" spans="1:7" ht="14.25">
      <c r="A17" s="149" t="s">
        <v>130</v>
      </c>
      <c r="B17" s="163">
        <v>1580</v>
      </c>
      <c r="C17" s="154"/>
      <c r="D17" s="242">
        <v>86917</v>
      </c>
      <c r="E17" s="101"/>
      <c r="F17" s="101"/>
      <c r="G17" s="14"/>
    </row>
    <row r="18" spans="1:7" ht="14.25">
      <c r="A18" s="149" t="s">
        <v>131</v>
      </c>
      <c r="B18" s="163">
        <v>1584</v>
      </c>
      <c r="C18" s="154"/>
      <c r="D18" s="242">
        <v>-14794</v>
      </c>
      <c r="E18" s="101"/>
      <c r="F18" s="101"/>
      <c r="G18" s="14"/>
    </row>
    <row r="19" spans="1:7" ht="14.25">
      <c r="A19" s="149" t="s">
        <v>132</v>
      </c>
      <c r="B19" s="163">
        <v>1586</v>
      </c>
      <c r="C19" s="154"/>
      <c r="D19" s="242">
        <v>-29959</v>
      </c>
      <c r="E19" s="101"/>
      <c r="F19" s="101"/>
      <c r="G19" s="14"/>
    </row>
    <row r="20" spans="1:7" ht="14.25">
      <c r="A20" s="149" t="s">
        <v>133</v>
      </c>
      <c r="B20" s="163">
        <v>1588</v>
      </c>
      <c r="C20" s="154"/>
      <c r="D20" s="243">
        <v>18818</v>
      </c>
      <c r="E20" s="101"/>
      <c r="F20" s="101"/>
      <c r="G20" s="14"/>
    </row>
    <row r="21" spans="1:7" ht="15">
      <c r="A21" s="165" t="s">
        <v>253</v>
      </c>
      <c r="B21" s="163"/>
      <c r="C21" s="154"/>
      <c r="D21" s="166">
        <f>SUM(D17:D20)</f>
        <v>60982</v>
      </c>
      <c r="E21" s="101"/>
      <c r="F21" s="101"/>
      <c r="G21" s="14"/>
    </row>
    <row r="22" spans="1:7" ht="14.25">
      <c r="A22" s="149"/>
      <c r="B22" s="163"/>
      <c r="C22" s="154"/>
      <c r="D22" s="166"/>
      <c r="E22" s="101"/>
      <c r="F22" s="101"/>
      <c r="G22" s="14"/>
    </row>
    <row r="23" spans="1:7" ht="14.25">
      <c r="A23" s="149" t="s">
        <v>134</v>
      </c>
      <c r="B23" s="163">
        <v>1582</v>
      </c>
      <c r="C23" s="154"/>
      <c r="D23" s="242">
        <v>0</v>
      </c>
      <c r="E23" s="101"/>
      <c r="F23" s="101"/>
      <c r="G23" s="14"/>
    </row>
    <row r="24" spans="1:7" ht="14.25">
      <c r="A24" s="149" t="s">
        <v>135</v>
      </c>
      <c r="B24" s="163">
        <v>1508</v>
      </c>
      <c r="C24" s="154"/>
      <c r="D24" s="242">
        <v>0</v>
      </c>
      <c r="E24" s="101"/>
      <c r="F24" s="101"/>
      <c r="G24" s="14"/>
    </row>
    <row r="25" spans="1:7" ht="14.25">
      <c r="A25" s="149" t="s">
        <v>136</v>
      </c>
      <c r="B25" s="163">
        <v>1518</v>
      </c>
      <c r="C25" s="154"/>
      <c r="D25" s="242">
        <v>0</v>
      </c>
      <c r="E25" s="101"/>
      <c r="F25" s="101"/>
      <c r="G25" s="14"/>
    </row>
    <row r="26" spans="1:7" ht="14.25">
      <c r="A26" s="149" t="s">
        <v>137</v>
      </c>
      <c r="B26" s="163">
        <v>1548</v>
      </c>
      <c r="C26" s="153"/>
      <c r="D26" s="242">
        <v>0</v>
      </c>
      <c r="E26" s="101"/>
      <c r="F26" s="101"/>
      <c r="G26" s="14"/>
    </row>
    <row r="27" spans="1:7" ht="14.25">
      <c r="A27" s="149" t="s">
        <v>138</v>
      </c>
      <c r="B27" s="163">
        <v>1525</v>
      </c>
      <c r="C27" s="154"/>
      <c r="D27" s="242">
        <v>0</v>
      </c>
      <c r="E27" s="101"/>
      <c r="F27" s="101"/>
      <c r="G27" s="14"/>
    </row>
    <row r="28" spans="1:7" ht="14.25">
      <c r="A28" s="149" t="s">
        <v>139</v>
      </c>
      <c r="B28" s="163">
        <v>1562</v>
      </c>
      <c r="C28" s="154"/>
      <c r="D28" s="242">
        <v>0</v>
      </c>
      <c r="E28" s="101"/>
      <c r="F28" s="101"/>
      <c r="G28" s="14"/>
    </row>
    <row r="29" spans="1:7" ht="14.25">
      <c r="A29" s="151" t="s">
        <v>281</v>
      </c>
      <c r="B29" s="163">
        <v>1563</v>
      </c>
      <c r="C29" s="154"/>
      <c r="D29" s="242">
        <v>0</v>
      </c>
      <c r="E29" s="101"/>
      <c r="F29" s="101"/>
      <c r="G29" s="14"/>
    </row>
    <row r="30" spans="1:7" ht="14.25">
      <c r="A30" s="149" t="s">
        <v>140</v>
      </c>
      <c r="B30" s="163">
        <v>1570</v>
      </c>
      <c r="C30" s="154"/>
      <c r="D30" s="242">
        <v>252574</v>
      </c>
      <c r="E30" s="101"/>
      <c r="F30" s="101"/>
      <c r="G30" s="14"/>
    </row>
    <row r="31" spans="1:7" ht="14.25">
      <c r="A31" s="149" t="s">
        <v>254</v>
      </c>
      <c r="B31" s="163">
        <v>1571</v>
      </c>
      <c r="C31" s="154"/>
      <c r="D31" s="166">
        <f>C32+C33</f>
        <v>0</v>
      </c>
      <c r="E31" s="101"/>
      <c r="F31" s="101"/>
      <c r="G31" s="14"/>
    </row>
    <row r="32" spans="1:7" ht="14.25">
      <c r="A32" s="151" t="s">
        <v>255</v>
      </c>
      <c r="B32" s="163"/>
      <c r="C32" s="242">
        <v>0</v>
      </c>
      <c r="D32" s="166"/>
      <c r="E32" s="101"/>
      <c r="F32" s="101"/>
      <c r="G32" s="14"/>
    </row>
    <row r="33" spans="1:7" ht="14.25">
      <c r="A33" s="151" t="s">
        <v>256</v>
      </c>
      <c r="B33" s="163"/>
      <c r="C33" s="242">
        <v>0</v>
      </c>
      <c r="D33" s="166"/>
      <c r="E33" s="101"/>
      <c r="F33" s="101"/>
      <c r="G33" s="14"/>
    </row>
    <row r="34" spans="1:7" ht="14.25">
      <c r="A34" s="149" t="s">
        <v>141</v>
      </c>
      <c r="B34" s="163">
        <v>1572</v>
      </c>
      <c r="C34" s="154"/>
      <c r="D34" s="242">
        <v>0</v>
      </c>
      <c r="E34" s="101"/>
      <c r="F34" s="101"/>
      <c r="G34" s="14"/>
    </row>
    <row r="35" spans="1:7" ht="14.25">
      <c r="A35" s="149" t="s">
        <v>142</v>
      </c>
      <c r="B35" s="163">
        <v>1574</v>
      </c>
      <c r="C35" s="157"/>
      <c r="D35" s="244">
        <v>0</v>
      </c>
      <c r="E35" s="145"/>
      <c r="F35" s="101"/>
      <c r="G35" s="14"/>
    </row>
    <row r="36" spans="1:7" ht="14.25">
      <c r="A36" s="149" t="s">
        <v>143</v>
      </c>
      <c r="B36" s="163">
        <v>2425</v>
      </c>
      <c r="C36" s="157"/>
      <c r="D36" s="244">
        <v>0</v>
      </c>
      <c r="E36" s="145"/>
      <c r="F36" s="101"/>
      <c r="G36" s="14"/>
    </row>
    <row r="37" spans="1:7" ht="14.25">
      <c r="A37" s="149"/>
      <c r="B37" s="156"/>
      <c r="C37" s="157"/>
      <c r="D37" s="235"/>
      <c r="E37" s="145"/>
      <c r="F37" s="101"/>
      <c r="G37" s="14"/>
    </row>
    <row r="38" spans="1:7" ht="15.75" thickBot="1">
      <c r="A38" s="160" t="s">
        <v>146</v>
      </c>
      <c r="B38" s="156"/>
      <c r="C38" s="241" t="s">
        <v>257</v>
      </c>
      <c r="D38" s="236">
        <f>SUM(D21:D37)</f>
        <v>313556</v>
      </c>
      <c r="E38" s="145"/>
      <c r="F38" s="101"/>
      <c r="G38" s="14"/>
    </row>
    <row r="39" spans="1:7" ht="15" thickTop="1">
      <c r="A39" s="149"/>
      <c r="B39" s="156"/>
      <c r="C39" s="154"/>
      <c r="D39" s="155"/>
      <c r="E39" s="101"/>
      <c r="F39" s="101"/>
      <c r="G39" s="14"/>
    </row>
    <row r="40" spans="1:7" ht="15">
      <c r="A40" s="160" t="s">
        <v>147</v>
      </c>
      <c r="B40" s="156"/>
      <c r="C40" s="241" t="s">
        <v>258</v>
      </c>
      <c r="D40" s="167">
        <f>D21</f>
        <v>60982</v>
      </c>
      <c r="E40" s="154" t="s">
        <v>274</v>
      </c>
      <c r="F40" s="101"/>
      <c r="G40" s="14"/>
    </row>
    <row r="41" spans="1:7" ht="14.25">
      <c r="A41" s="149"/>
      <c r="B41" s="156"/>
      <c r="C41" s="154"/>
      <c r="D41" s="155"/>
      <c r="E41" s="101"/>
      <c r="F41" s="101"/>
      <c r="G41" s="14"/>
    </row>
    <row r="42" spans="1:8" ht="15">
      <c r="A42" s="237" t="s">
        <v>270</v>
      </c>
      <c r="B42" s="159"/>
      <c r="C42" s="153"/>
      <c r="D42" s="168">
        <f>D40/D38</f>
        <v>0.19448519562693745</v>
      </c>
      <c r="E42" s="101"/>
      <c r="F42" s="101"/>
      <c r="G42" s="14"/>
      <c r="H42" s="117"/>
    </row>
    <row r="43" spans="1:8" ht="15">
      <c r="A43" s="237"/>
      <c r="B43" s="159"/>
      <c r="C43" s="153"/>
      <c r="D43" s="168"/>
      <c r="E43" s="101"/>
      <c r="F43" s="101"/>
      <c r="G43" s="14"/>
      <c r="H43" s="117"/>
    </row>
    <row r="44" spans="1:8" ht="15">
      <c r="A44" s="160" t="s">
        <v>271</v>
      </c>
      <c r="B44" s="159"/>
      <c r="C44" s="241" t="s">
        <v>259</v>
      </c>
      <c r="D44" s="166">
        <f>D38*0.25</f>
        <v>78389</v>
      </c>
      <c r="E44" s="101"/>
      <c r="F44" s="101"/>
      <c r="G44" s="14"/>
      <c r="H44" s="117"/>
    </row>
    <row r="45" spans="1:8" ht="15">
      <c r="A45" s="160"/>
      <c r="B45" s="159"/>
      <c r="C45" s="157"/>
      <c r="D45" s="166"/>
      <c r="E45" s="101"/>
      <c r="F45" s="101"/>
      <c r="G45" s="14"/>
      <c r="H45" s="117"/>
    </row>
    <row r="46" spans="1:8" ht="12.75">
      <c r="A46" s="139"/>
      <c r="B46" s="101"/>
      <c r="C46" s="101"/>
      <c r="D46" s="144"/>
      <c r="E46" s="101"/>
      <c r="F46" s="101"/>
      <c r="G46" s="14"/>
      <c r="H46" s="117"/>
    </row>
    <row r="47" spans="1:8" ht="15">
      <c r="A47" s="99" t="s">
        <v>260</v>
      </c>
      <c r="E47" s="101"/>
      <c r="F47" s="101"/>
      <c r="G47" s="14"/>
      <c r="H47" s="117"/>
    </row>
    <row r="48" spans="1:8" ht="15">
      <c r="A48" s="99"/>
      <c r="E48" s="101"/>
      <c r="F48" s="101"/>
      <c r="G48" s="14"/>
      <c r="H48" s="117"/>
    </row>
    <row r="49" spans="1:8" ht="15">
      <c r="A49" s="99" t="s">
        <v>265</v>
      </c>
      <c r="E49" s="101"/>
      <c r="F49" s="101"/>
      <c r="G49" s="14"/>
      <c r="H49" s="117"/>
    </row>
    <row r="50" spans="1:8" ht="15">
      <c r="A50" s="99"/>
      <c r="E50" s="101"/>
      <c r="F50" s="101"/>
      <c r="G50" s="14"/>
      <c r="H50" s="117"/>
    </row>
    <row r="51" spans="1:8" ht="12.75">
      <c r="A51" s="48"/>
      <c r="B51" s="48"/>
      <c r="E51" s="101"/>
      <c r="F51" s="101"/>
      <c r="G51" s="14"/>
      <c r="H51" s="117"/>
    </row>
    <row r="52" spans="1:7" ht="15">
      <c r="A52" s="238" t="s">
        <v>261</v>
      </c>
      <c r="B52" s="37"/>
      <c r="C52" s="169"/>
      <c r="D52" s="170"/>
      <c r="E52" s="169"/>
      <c r="F52" s="171"/>
      <c r="G52" s="14"/>
    </row>
    <row r="53" spans="1:7" ht="15">
      <c r="A53" s="238"/>
      <c r="B53" s="37"/>
      <c r="C53" s="174"/>
      <c r="D53" s="186"/>
      <c r="E53" s="174"/>
      <c r="F53" s="175"/>
      <c r="G53" s="14"/>
    </row>
    <row r="54" spans="1:7" ht="12.75">
      <c r="A54" s="172"/>
      <c r="B54" s="173"/>
      <c r="C54" s="174"/>
      <c r="D54" s="173"/>
      <c r="E54" s="174"/>
      <c r="F54" s="175"/>
      <c r="G54" s="14"/>
    </row>
    <row r="55" spans="1:7" ht="15">
      <c r="A55" s="180" t="s">
        <v>263</v>
      </c>
      <c r="B55" s="181"/>
      <c r="C55" s="181"/>
      <c r="D55" s="182">
        <f>D44</f>
        <v>78389</v>
      </c>
      <c r="E55" s="181" t="s">
        <v>273</v>
      </c>
      <c r="F55" s="183"/>
      <c r="G55" s="14"/>
    </row>
    <row r="56" spans="1:8" ht="15.75" thickBot="1">
      <c r="A56" s="180"/>
      <c r="B56" s="181"/>
      <c r="C56" s="181"/>
      <c r="D56" s="186"/>
      <c r="E56" s="181"/>
      <c r="F56" s="183"/>
      <c r="G56" s="14"/>
      <c r="H56" s="200"/>
    </row>
    <row r="57" spans="1:8" ht="15.75" thickBot="1">
      <c r="A57" s="239" t="s">
        <v>262</v>
      </c>
      <c r="B57" s="181"/>
      <c r="C57" s="181"/>
      <c r="D57" s="201">
        <f>D55*12/11</f>
        <v>85515.27272727272</v>
      </c>
      <c r="E57" s="181" t="s">
        <v>148</v>
      </c>
      <c r="F57" s="183"/>
      <c r="G57" s="14"/>
      <c r="H57" s="181"/>
    </row>
    <row r="58" spans="1:8" ht="14.25">
      <c r="A58" s="185"/>
      <c r="B58" s="181"/>
      <c r="C58" s="181"/>
      <c r="D58" s="184"/>
      <c r="E58" s="181" t="s">
        <v>279</v>
      </c>
      <c r="F58" s="183"/>
      <c r="G58" s="14"/>
      <c r="H58" s="126"/>
    </row>
    <row r="59" spans="1:8" ht="14.25">
      <c r="A59" s="185"/>
      <c r="B59" s="181"/>
      <c r="C59" s="181"/>
      <c r="D59" s="184"/>
      <c r="E59" s="181"/>
      <c r="F59" s="183"/>
      <c r="G59" s="14"/>
      <c r="H59" s="126"/>
    </row>
    <row r="60" spans="1:7" ht="15">
      <c r="A60" s="180" t="s">
        <v>264</v>
      </c>
      <c r="B60" s="181"/>
      <c r="C60" s="181"/>
      <c r="D60" s="186">
        <f>D40-D55</f>
        <v>-17407</v>
      </c>
      <c r="E60" s="181" t="s">
        <v>280</v>
      </c>
      <c r="F60" s="183"/>
      <c r="G60" s="14"/>
    </row>
    <row r="61" spans="1:7" ht="12.75">
      <c r="A61" s="176"/>
      <c r="B61" s="177"/>
      <c r="C61" s="177"/>
      <c r="D61" s="178"/>
      <c r="E61" s="177"/>
      <c r="F61" s="179"/>
      <c r="G61" s="14"/>
    </row>
    <row r="62" spans="1:7" ht="12.75">
      <c r="A62" s="139"/>
      <c r="B62" s="101"/>
      <c r="C62" s="101"/>
      <c r="D62" s="144"/>
      <c r="E62" s="101"/>
      <c r="F62" s="101"/>
      <c r="G62" s="14"/>
    </row>
    <row r="63" spans="1:7" ht="15">
      <c r="A63" s="160"/>
      <c r="B63" s="101"/>
      <c r="C63" s="101"/>
      <c r="D63" s="144"/>
      <c r="E63" s="101"/>
      <c r="F63" s="101"/>
      <c r="G63" s="14"/>
    </row>
    <row r="64" spans="1:7" ht="12" customHeight="1">
      <c r="A64" s="240"/>
      <c r="B64" s="142"/>
      <c r="C64" s="143"/>
      <c r="D64" s="144"/>
      <c r="E64" s="101"/>
      <c r="F64" s="101"/>
      <c r="G64" s="14"/>
    </row>
    <row r="65" spans="1:7" ht="15">
      <c r="A65" s="238" t="s">
        <v>266</v>
      </c>
      <c r="B65" s="169"/>
      <c r="C65" s="169"/>
      <c r="D65" s="170"/>
      <c r="E65" s="169"/>
      <c r="F65" s="171"/>
      <c r="G65" s="101"/>
    </row>
    <row r="66" spans="1:7" ht="14.25">
      <c r="A66" s="37"/>
      <c r="B66" s="174"/>
      <c r="C66" s="174"/>
      <c r="D66" s="186"/>
      <c r="E66" s="174"/>
      <c r="F66" s="175"/>
      <c r="G66" s="101"/>
    </row>
    <row r="67" spans="1:7" ht="15">
      <c r="A67" s="180"/>
      <c r="B67" s="173"/>
      <c r="C67" s="174"/>
      <c r="D67" s="173"/>
      <c r="E67" s="174"/>
      <c r="F67" s="175"/>
      <c r="G67" s="101"/>
    </row>
    <row r="68" spans="1:7" ht="15">
      <c r="A68" s="180" t="s">
        <v>263</v>
      </c>
      <c r="B68" s="181"/>
      <c r="C68" s="181"/>
      <c r="D68" s="186">
        <f>D38*0.25</f>
        <v>78389</v>
      </c>
      <c r="E68" s="181" t="s">
        <v>272</v>
      </c>
      <c r="F68" s="183"/>
      <c r="G68" s="101"/>
    </row>
    <row r="69" spans="1:7" ht="15">
      <c r="A69" s="180"/>
      <c r="B69" s="181"/>
      <c r="C69" s="181"/>
      <c r="D69" s="184"/>
      <c r="E69" s="126"/>
      <c r="F69" s="183"/>
      <c r="G69" s="101"/>
    </row>
    <row r="70" spans="1:7" ht="15">
      <c r="A70" s="180" t="s">
        <v>275</v>
      </c>
      <c r="B70" s="181"/>
      <c r="C70" s="181"/>
      <c r="D70" s="186">
        <f>D40</f>
        <v>60982</v>
      </c>
      <c r="E70" s="181"/>
      <c r="F70" s="183"/>
      <c r="G70" s="101"/>
    </row>
    <row r="71" spans="1:8" ht="15.75" thickBot="1">
      <c r="A71" s="180"/>
      <c r="B71" s="181"/>
      <c r="C71" s="181"/>
      <c r="D71" s="186"/>
      <c r="E71" s="181"/>
      <c r="F71" s="183"/>
      <c r="G71" s="101"/>
      <c r="H71" s="181"/>
    </row>
    <row r="72" spans="1:8" ht="15.75" thickBot="1">
      <c r="A72" s="239" t="s">
        <v>276</v>
      </c>
      <c r="B72" s="181"/>
      <c r="C72" s="181"/>
      <c r="D72" s="201">
        <f>D70*12/11</f>
        <v>66525.81818181818</v>
      </c>
      <c r="E72" s="181" t="s">
        <v>148</v>
      </c>
      <c r="F72" s="183"/>
      <c r="G72" s="101"/>
      <c r="H72" s="126"/>
    </row>
    <row r="73" spans="1:7" ht="14.25">
      <c r="A73" s="187"/>
      <c r="B73" s="181"/>
      <c r="C73" s="181"/>
      <c r="D73" s="126"/>
      <c r="E73" s="181"/>
      <c r="F73" s="183"/>
      <c r="G73" s="101"/>
    </row>
    <row r="74" spans="1:7" ht="15">
      <c r="A74" s="180" t="s">
        <v>267</v>
      </c>
      <c r="B74" s="181"/>
      <c r="C74" s="241" t="s">
        <v>268</v>
      </c>
      <c r="D74" s="186">
        <f>D68-D70</f>
        <v>17407</v>
      </c>
      <c r="E74" s="181"/>
      <c r="F74" s="183"/>
      <c r="G74" s="101"/>
    </row>
    <row r="75" spans="1:8" ht="15.75" thickBot="1">
      <c r="A75" s="180"/>
      <c r="B75" s="181"/>
      <c r="C75" s="181"/>
      <c r="D75" s="186"/>
      <c r="E75" s="181"/>
      <c r="F75" s="183"/>
      <c r="G75" s="101"/>
      <c r="H75" s="200"/>
    </row>
    <row r="76" spans="1:8" ht="15.75" thickBot="1">
      <c r="A76" s="239" t="s">
        <v>269</v>
      </c>
      <c r="B76" s="181"/>
      <c r="C76" s="181"/>
      <c r="D76" s="201">
        <f>D74*12/11</f>
        <v>18989.454545454544</v>
      </c>
      <c r="E76" s="181" t="s">
        <v>156</v>
      </c>
      <c r="F76" s="183"/>
      <c r="G76" s="101"/>
      <c r="H76" s="200"/>
    </row>
    <row r="77" spans="1:8" ht="14.25">
      <c r="A77" s="185"/>
      <c r="B77" s="157"/>
      <c r="C77" s="157"/>
      <c r="D77" s="158"/>
      <c r="E77" s="157"/>
      <c r="F77" s="183"/>
      <c r="G77" s="101"/>
      <c r="H77" s="181"/>
    </row>
    <row r="78" spans="1:8" ht="15">
      <c r="A78" s="180" t="s">
        <v>277</v>
      </c>
      <c r="B78" s="157"/>
      <c r="C78" s="157"/>
      <c r="D78" s="167">
        <f>D70+D74</f>
        <v>78389</v>
      </c>
      <c r="E78" s="181"/>
      <c r="F78" s="183"/>
      <c r="G78" s="101"/>
      <c r="H78" s="126"/>
    </row>
    <row r="79" spans="1:7" ht="12.75">
      <c r="A79" s="176"/>
      <c r="B79" s="177"/>
      <c r="C79" s="177"/>
      <c r="D79" s="178"/>
      <c r="E79" s="177"/>
      <c r="F79" s="179"/>
      <c r="G79" s="101"/>
    </row>
    <row r="80" spans="1:7" ht="12.75">
      <c r="A80" s="139"/>
      <c r="B80" s="101"/>
      <c r="C80" s="101"/>
      <c r="D80" s="144"/>
      <c r="E80" s="101"/>
      <c r="F80" s="101"/>
      <c r="G80" s="101"/>
    </row>
    <row r="81" spans="1:7" ht="12.75">
      <c r="A81" s="139"/>
      <c r="B81" s="101"/>
      <c r="C81" s="101"/>
      <c r="D81" s="144"/>
      <c r="E81" s="101"/>
      <c r="F81" s="101"/>
      <c r="G81" s="101"/>
    </row>
    <row r="82" spans="1:7" ht="14.25" customHeight="1">
      <c r="A82" s="247" t="s">
        <v>284</v>
      </c>
      <c r="B82" s="142"/>
      <c r="C82" s="143"/>
      <c r="D82" s="144"/>
      <c r="E82" s="248" t="s">
        <v>285</v>
      </c>
      <c r="F82" s="101"/>
      <c r="G82" s="101"/>
    </row>
    <row r="83" spans="1:7" ht="12.75">
      <c r="A83" s="139"/>
      <c r="B83" s="101"/>
      <c r="C83" s="101"/>
      <c r="D83" s="269"/>
      <c r="E83" s="145" t="s">
        <v>286</v>
      </c>
      <c r="F83" s="101"/>
      <c r="G83" s="101"/>
    </row>
    <row r="84" spans="1:7" ht="15" thickBot="1">
      <c r="A84" s="149" t="s">
        <v>287</v>
      </c>
      <c r="B84" s="101"/>
      <c r="C84" s="101"/>
      <c r="D84" s="144"/>
      <c r="E84" s="101"/>
      <c r="F84" s="101"/>
      <c r="G84" s="101"/>
    </row>
    <row r="85" spans="1:7" ht="15" thickBot="1">
      <c r="A85" s="149" t="s">
        <v>289</v>
      </c>
      <c r="B85" s="101"/>
      <c r="C85" s="101"/>
      <c r="D85" s="144"/>
      <c r="E85" s="273" t="s">
        <v>331</v>
      </c>
      <c r="F85" s="101"/>
      <c r="G85" s="101"/>
    </row>
    <row r="86" spans="1:7" ht="12.75">
      <c r="A86" s="139"/>
      <c r="B86" s="144"/>
      <c r="C86" s="101"/>
      <c r="D86" s="144"/>
      <c r="E86" s="101"/>
      <c r="F86" s="101"/>
      <c r="G86" s="101"/>
    </row>
    <row r="87" spans="1:7" ht="12.75">
      <c r="A87" s="139"/>
      <c r="B87" s="101"/>
      <c r="C87" s="101"/>
      <c r="D87" s="144"/>
      <c r="E87" s="101"/>
      <c r="F87" s="101"/>
      <c r="G87" s="101"/>
    </row>
    <row r="88" spans="1:7" ht="15" thickBot="1">
      <c r="A88" s="149" t="s">
        <v>290</v>
      </c>
      <c r="B88" s="101"/>
      <c r="C88" s="101"/>
      <c r="D88" s="144"/>
      <c r="E88" s="101"/>
      <c r="F88" s="101"/>
      <c r="G88" s="101"/>
    </row>
    <row r="89" spans="1:7" ht="15" thickBot="1">
      <c r="A89" s="149" t="s">
        <v>288</v>
      </c>
      <c r="B89" s="101"/>
      <c r="C89" s="101"/>
      <c r="D89" s="144"/>
      <c r="E89" s="273"/>
      <c r="F89" s="101"/>
      <c r="G89" s="101"/>
    </row>
    <row r="90" spans="1:7" ht="12.75">
      <c r="A90" s="139"/>
      <c r="B90" s="101"/>
      <c r="C90" s="101"/>
      <c r="D90" s="144"/>
      <c r="E90" s="101"/>
      <c r="F90" s="101"/>
      <c r="G90" s="101"/>
    </row>
    <row r="91" spans="1:7" ht="12.75">
      <c r="A91" s="139"/>
      <c r="B91" s="101"/>
      <c r="C91" s="101"/>
      <c r="D91" s="144"/>
      <c r="E91" s="101"/>
      <c r="F91" s="101"/>
      <c r="G91" s="101"/>
    </row>
    <row r="92" spans="1:7" ht="12.75">
      <c r="A92" s="139"/>
      <c r="B92" s="101"/>
      <c r="C92" s="101"/>
      <c r="D92" s="144"/>
      <c r="E92" s="101"/>
      <c r="F92" s="101"/>
      <c r="G92" s="101"/>
    </row>
    <row r="93" spans="1:7" ht="12.75">
      <c r="A93" s="139"/>
      <c r="B93" s="101"/>
      <c r="C93" s="101"/>
      <c r="D93" s="144"/>
      <c r="E93" s="101"/>
      <c r="F93" s="101"/>
      <c r="G93" s="101"/>
    </row>
    <row r="94" spans="1:7" ht="18">
      <c r="A94" s="141"/>
      <c r="B94" s="142"/>
      <c r="C94" s="143"/>
      <c r="D94" s="144"/>
      <c r="E94" s="101"/>
      <c r="F94" s="101"/>
      <c r="G94" s="101"/>
    </row>
    <row r="95" spans="1:7" ht="18">
      <c r="A95" s="147"/>
      <c r="B95" s="101"/>
      <c r="C95" s="101"/>
      <c r="D95" s="144"/>
      <c r="E95" s="101"/>
      <c r="F95" s="101"/>
      <c r="G95" s="101"/>
    </row>
    <row r="96" spans="1:7" ht="12.75">
      <c r="A96" s="139"/>
      <c r="B96" s="101"/>
      <c r="C96" s="101"/>
      <c r="D96" s="144"/>
      <c r="E96" s="101"/>
      <c r="F96" s="101"/>
      <c r="G96" s="101"/>
    </row>
    <row r="97" spans="1:7" ht="12.75">
      <c r="A97" s="139"/>
      <c r="B97" s="101"/>
      <c r="C97" s="101"/>
      <c r="D97" s="144"/>
      <c r="E97" s="101"/>
      <c r="F97" s="101"/>
      <c r="G97" s="101"/>
    </row>
    <row r="98" spans="1:7" ht="12.75">
      <c r="A98" s="139"/>
      <c r="B98" s="144"/>
      <c r="C98" s="101"/>
      <c r="D98" s="144"/>
      <c r="E98" s="101"/>
      <c r="F98" s="101"/>
      <c r="G98" s="101"/>
    </row>
    <row r="99" spans="1:7" ht="12.75">
      <c r="A99" s="139"/>
      <c r="B99" s="101"/>
      <c r="C99" s="101"/>
      <c r="D99" s="144"/>
      <c r="E99" s="101"/>
      <c r="F99" s="101"/>
      <c r="G99" s="101"/>
    </row>
    <row r="100" spans="1:7" ht="12.75">
      <c r="A100" s="139"/>
      <c r="B100" s="145"/>
      <c r="C100" s="145"/>
      <c r="D100" s="145"/>
      <c r="E100" s="145"/>
      <c r="F100" s="146"/>
      <c r="G100" s="145"/>
    </row>
    <row r="101" spans="1:7" ht="12.75">
      <c r="A101" s="139"/>
      <c r="B101" s="145"/>
      <c r="C101" s="145"/>
      <c r="D101" s="145"/>
      <c r="E101" s="145"/>
      <c r="F101" s="146"/>
      <c r="G101" s="145"/>
    </row>
    <row r="102" spans="1:7" ht="12.75">
      <c r="A102" s="139"/>
      <c r="B102" s="145"/>
      <c r="C102" s="145"/>
      <c r="D102" s="145"/>
      <c r="E102" s="145"/>
      <c r="F102" s="146"/>
      <c r="G102" s="145"/>
    </row>
    <row r="103" spans="1:7" ht="12.75" customHeight="1">
      <c r="A103" s="147"/>
      <c r="B103" s="146"/>
      <c r="C103" s="146"/>
      <c r="D103" s="145"/>
      <c r="E103" s="145"/>
      <c r="F103" s="145"/>
      <c r="G103" s="145"/>
    </row>
    <row r="104" spans="1:7" ht="12.75" customHeight="1">
      <c r="A104" s="147"/>
      <c r="B104" s="101"/>
      <c r="C104" s="101"/>
      <c r="D104" s="101"/>
      <c r="E104" s="101"/>
      <c r="F104" s="101"/>
      <c r="G104" s="101"/>
    </row>
    <row r="105" spans="1:7" ht="12.75" customHeight="1">
      <c r="A105" s="147"/>
      <c r="B105" s="101"/>
      <c r="C105" s="101"/>
      <c r="D105" s="101"/>
      <c r="E105" s="101"/>
      <c r="F105" s="101"/>
      <c r="G105" s="101"/>
    </row>
    <row r="106" spans="1:7" ht="11.25" customHeight="1">
      <c r="A106" s="147"/>
      <c r="B106" s="101"/>
      <c r="C106" s="101"/>
      <c r="D106" s="144"/>
      <c r="E106" s="101"/>
      <c r="F106" s="101"/>
      <c r="G106" s="101"/>
    </row>
    <row r="107" spans="1:7" ht="18">
      <c r="A107" s="141"/>
      <c r="B107" s="101"/>
      <c r="C107" s="101"/>
      <c r="D107" s="144"/>
      <c r="E107" s="101"/>
      <c r="F107" s="101"/>
      <c r="G107" s="101"/>
    </row>
    <row r="108" spans="1:7" ht="12.75">
      <c r="A108" s="139"/>
      <c r="B108" s="101"/>
      <c r="C108" s="101"/>
      <c r="D108" s="144"/>
      <c r="E108" s="101"/>
      <c r="F108" s="101"/>
      <c r="G108" s="101"/>
    </row>
    <row r="109" spans="1:7" ht="12.75">
      <c r="A109" s="139"/>
      <c r="B109" s="101"/>
      <c r="C109" s="101"/>
      <c r="D109" s="144"/>
      <c r="E109" s="101"/>
      <c r="F109" s="101"/>
      <c r="G109" s="101"/>
    </row>
    <row r="110" spans="1:7" ht="12.75">
      <c r="A110" s="139"/>
      <c r="B110" s="101"/>
      <c r="C110" s="101"/>
      <c r="D110" s="144"/>
      <c r="E110" s="101"/>
      <c r="F110" s="101"/>
      <c r="G110" s="101"/>
    </row>
    <row r="111" spans="1:7" ht="12.75">
      <c r="A111" s="139"/>
      <c r="B111" s="144"/>
      <c r="C111" s="101"/>
      <c r="D111" s="144"/>
      <c r="E111" s="101"/>
      <c r="F111" s="101"/>
      <c r="G111" s="101"/>
    </row>
    <row r="112" spans="1:7" ht="12.75">
      <c r="A112" s="139"/>
      <c r="B112" s="101"/>
      <c r="C112" s="101"/>
      <c r="D112" s="144"/>
      <c r="E112" s="101"/>
      <c r="F112" s="101"/>
      <c r="G112" s="101"/>
    </row>
    <row r="113" spans="1:7" ht="12.75">
      <c r="A113" s="139"/>
      <c r="B113" s="145"/>
      <c r="C113" s="145"/>
      <c r="D113" s="145"/>
      <c r="E113" s="145"/>
      <c r="F113" s="146"/>
      <c r="G113" s="145"/>
    </row>
    <row r="114" spans="1:7" ht="12.75">
      <c r="A114" s="139"/>
      <c r="B114" s="145"/>
      <c r="C114" s="145"/>
      <c r="D114" s="145"/>
      <c r="E114" s="145"/>
      <c r="F114" s="146"/>
      <c r="G114" s="145"/>
    </row>
    <row r="115" spans="1:7" ht="12.75">
      <c r="A115" s="139"/>
      <c r="B115" s="145"/>
      <c r="C115" s="145"/>
      <c r="D115" s="145"/>
      <c r="E115" s="145"/>
      <c r="F115" s="146"/>
      <c r="G115" s="145"/>
    </row>
    <row r="116" spans="1:7" ht="12.75">
      <c r="A116" s="148"/>
      <c r="B116" s="146"/>
      <c r="C116" s="146"/>
      <c r="D116" s="145"/>
      <c r="E116" s="145"/>
      <c r="F116" s="145"/>
      <c r="G116" s="145"/>
    </row>
    <row r="117" spans="1:7" ht="12.75">
      <c r="A117" s="139"/>
      <c r="B117" s="101"/>
      <c r="C117" s="101"/>
      <c r="D117" s="144"/>
      <c r="E117" s="101"/>
      <c r="F117" s="101"/>
      <c r="G117" s="101"/>
    </row>
    <row r="118" spans="1:7" ht="12.75">
      <c r="A118" s="139"/>
      <c r="B118" s="101"/>
      <c r="C118" s="101"/>
      <c r="D118" s="144"/>
      <c r="E118" s="101"/>
      <c r="F118" s="101"/>
      <c r="G118" s="101"/>
    </row>
    <row r="119" spans="1:7" ht="12.75">
      <c r="A119" s="139"/>
      <c r="B119" s="101"/>
      <c r="C119" s="101"/>
      <c r="D119" s="144"/>
      <c r="E119" s="101"/>
      <c r="F119" s="101"/>
      <c r="G119" s="101"/>
    </row>
    <row r="120" spans="1:7" ht="18">
      <c r="A120" s="141"/>
      <c r="B120" s="101"/>
      <c r="C120" s="101"/>
      <c r="D120" s="144"/>
      <c r="E120" s="101"/>
      <c r="F120" s="101"/>
      <c r="G120" s="101"/>
    </row>
    <row r="121" spans="1:7" ht="12.75">
      <c r="A121" s="139"/>
      <c r="B121" s="101"/>
      <c r="C121" s="101"/>
      <c r="D121" s="144"/>
      <c r="E121" s="101"/>
      <c r="F121" s="101"/>
      <c r="G121" s="101"/>
    </row>
    <row r="122" spans="1:7" ht="12.75">
      <c r="A122" s="139"/>
      <c r="B122" s="101"/>
      <c r="C122" s="101"/>
      <c r="D122" s="144"/>
      <c r="E122" s="101"/>
      <c r="F122" s="101"/>
      <c r="G122" s="101"/>
    </row>
    <row r="123" spans="1:7" ht="12.75">
      <c r="A123" s="139"/>
      <c r="B123" s="101"/>
      <c r="C123" s="101"/>
      <c r="D123" s="144"/>
      <c r="E123" s="101"/>
      <c r="F123" s="101"/>
      <c r="G123" s="101"/>
    </row>
    <row r="124" spans="1:7" ht="12.75">
      <c r="A124" s="139"/>
      <c r="B124" s="144"/>
      <c r="C124" s="101"/>
      <c r="D124" s="144"/>
      <c r="E124" s="101"/>
      <c r="F124" s="101"/>
      <c r="G124" s="101"/>
    </row>
    <row r="125" spans="1:7" ht="12.75">
      <c r="A125" s="139"/>
      <c r="B125" s="101"/>
      <c r="C125" s="101"/>
      <c r="D125" s="144"/>
      <c r="E125" s="101"/>
      <c r="F125" s="101"/>
      <c r="G125" s="101"/>
    </row>
    <row r="126" spans="1:7" ht="12.75">
      <c r="A126" s="139"/>
      <c r="B126" s="145"/>
      <c r="C126" s="145"/>
      <c r="D126" s="145"/>
      <c r="E126" s="145"/>
      <c r="F126" s="146"/>
      <c r="G126" s="145"/>
    </row>
    <row r="127" spans="1:7" ht="12.75">
      <c r="A127" s="139"/>
      <c r="B127" s="145"/>
      <c r="C127" s="145"/>
      <c r="D127" s="145"/>
      <c r="E127" s="145"/>
      <c r="F127" s="146"/>
      <c r="G127" s="145"/>
    </row>
    <row r="128" spans="1:7" ht="12.75">
      <c r="A128" s="139"/>
      <c r="B128" s="145"/>
      <c r="C128" s="145"/>
      <c r="D128" s="145"/>
      <c r="E128" s="145"/>
      <c r="F128" s="146"/>
      <c r="G128" s="145"/>
    </row>
    <row r="129" spans="1:7" ht="12.75">
      <c r="A129" s="148"/>
      <c r="B129" s="145"/>
      <c r="C129" s="145"/>
      <c r="D129" s="145"/>
      <c r="E129" s="145"/>
      <c r="F129" s="145"/>
      <c r="G129" s="145"/>
    </row>
    <row r="130" spans="1:7" ht="12.75">
      <c r="A130" s="148"/>
      <c r="B130" s="101"/>
      <c r="C130" s="101"/>
      <c r="D130" s="101"/>
      <c r="E130" s="101"/>
      <c r="F130" s="101"/>
      <c r="G130" s="101"/>
    </row>
    <row r="131" spans="1:7" ht="12.75">
      <c r="A131" s="148"/>
      <c r="B131" s="101"/>
      <c r="C131" s="101"/>
      <c r="D131" s="101"/>
      <c r="E131" s="101"/>
      <c r="F131" s="101"/>
      <c r="G131" s="101"/>
    </row>
    <row r="132" spans="1:7" ht="12.75">
      <c r="A132" s="139"/>
      <c r="B132" s="139"/>
      <c r="C132" s="101"/>
      <c r="D132" s="139"/>
      <c r="E132" s="101"/>
      <c r="F132" s="101"/>
      <c r="G132" s="101"/>
    </row>
    <row r="133" spans="1:7" ht="18">
      <c r="A133" s="141"/>
      <c r="B133" s="101"/>
      <c r="C133" s="101"/>
      <c r="D133" s="144"/>
      <c r="E133" s="101"/>
      <c r="F133" s="101"/>
      <c r="G133" s="101"/>
    </row>
    <row r="134" spans="1:7" ht="12.75">
      <c r="A134" s="139"/>
      <c r="B134" s="101"/>
      <c r="C134" s="101"/>
      <c r="D134" s="144"/>
      <c r="E134" s="101"/>
      <c r="F134" s="101"/>
      <c r="G134" s="101"/>
    </row>
    <row r="135" spans="1:7" ht="12.75">
      <c r="A135" s="139"/>
      <c r="B135" s="101"/>
      <c r="C135" s="101"/>
      <c r="D135" s="144"/>
      <c r="E135" s="101"/>
      <c r="F135" s="101"/>
      <c r="G135" s="101"/>
    </row>
    <row r="136" spans="1:7" ht="12.75">
      <c r="A136" s="139"/>
      <c r="B136" s="101"/>
      <c r="C136" s="101"/>
      <c r="D136" s="144"/>
      <c r="E136" s="101"/>
      <c r="F136" s="101"/>
      <c r="G136" s="101"/>
    </row>
    <row r="137" spans="1:7" ht="12.75">
      <c r="A137" s="139"/>
      <c r="B137" s="144"/>
      <c r="C137" s="101"/>
      <c r="D137" s="144"/>
      <c r="E137" s="101"/>
      <c r="F137" s="101"/>
      <c r="G137" s="101"/>
    </row>
    <row r="138" spans="1:7" ht="12.75">
      <c r="A138" s="139"/>
      <c r="B138" s="101"/>
      <c r="C138" s="101"/>
      <c r="D138" s="144"/>
      <c r="E138" s="101"/>
      <c r="F138" s="101"/>
      <c r="G138" s="101"/>
    </row>
    <row r="139" spans="1:7" ht="12.75">
      <c r="A139" s="139"/>
      <c r="B139" s="101"/>
      <c r="C139" s="101"/>
      <c r="D139" s="144"/>
      <c r="E139" s="101"/>
      <c r="F139" s="101"/>
      <c r="G139" s="101"/>
    </row>
    <row r="140" spans="1:7" ht="12.75">
      <c r="A140" s="139"/>
      <c r="B140" s="101"/>
      <c r="C140" s="101"/>
      <c r="D140" s="144"/>
      <c r="E140" s="101"/>
      <c r="F140" s="101"/>
      <c r="G140" s="101"/>
    </row>
    <row r="141" spans="1:7" ht="12.75">
      <c r="A141" s="148"/>
      <c r="B141" s="101"/>
      <c r="C141" s="101"/>
      <c r="D141" s="144"/>
      <c r="E141" s="101"/>
      <c r="F141" s="101"/>
      <c r="G141" s="101"/>
    </row>
    <row r="142" spans="1:7" ht="12.75">
      <c r="A142" s="139"/>
      <c r="B142" s="101"/>
      <c r="C142" s="101"/>
      <c r="D142" s="144"/>
      <c r="E142" s="101"/>
      <c r="F142" s="101"/>
      <c r="G142" s="101"/>
    </row>
    <row r="143" spans="1:7" ht="18">
      <c r="A143" s="141"/>
      <c r="B143" s="101"/>
      <c r="C143" s="101"/>
      <c r="D143" s="144"/>
      <c r="E143" s="101"/>
      <c r="F143" s="101"/>
      <c r="G143" s="101"/>
    </row>
    <row r="144" spans="1:7" ht="12.75">
      <c r="A144" s="139"/>
      <c r="B144" s="101"/>
      <c r="C144" s="101"/>
      <c r="D144" s="144"/>
      <c r="E144" s="101"/>
      <c r="F144" s="101"/>
      <c r="G144" s="101"/>
    </row>
    <row r="145" spans="1:7" ht="12.75">
      <c r="A145" s="139"/>
      <c r="B145" s="101"/>
      <c r="C145" s="101"/>
      <c r="D145" s="144"/>
      <c r="E145" s="101"/>
      <c r="F145" s="101"/>
      <c r="G145" s="101"/>
    </row>
    <row r="146" spans="1:7" ht="12.75">
      <c r="A146" s="139"/>
      <c r="B146" s="101"/>
      <c r="C146" s="101"/>
      <c r="D146" s="144"/>
      <c r="E146" s="101"/>
      <c r="F146" s="101"/>
      <c r="G146" s="101"/>
    </row>
    <row r="147" spans="1:7" ht="12.75">
      <c r="A147" s="139"/>
      <c r="B147" s="144"/>
      <c r="C147" s="101"/>
      <c r="D147" s="144"/>
      <c r="E147" s="101"/>
      <c r="F147" s="101"/>
      <c r="G147" s="101"/>
    </row>
    <row r="148" spans="1:7" ht="12.75">
      <c r="A148" s="139"/>
      <c r="B148" s="101"/>
      <c r="C148" s="101"/>
      <c r="D148" s="144"/>
      <c r="E148" s="101"/>
      <c r="F148" s="101"/>
      <c r="G148" s="101"/>
    </row>
    <row r="149" spans="1:7" ht="12.75">
      <c r="A149" s="139"/>
      <c r="B149" s="145"/>
      <c r="C149" s="145"/>
      <c r="D149" s="144"/>
      <c r="E149" s="101"/>
      <c r="F149" s="101"/>
      <c r="G149" s="101"/>
    </row>
    <row r="150" spans="1:7" ht="12.75">
      <c r="A150" s="139"/>
      <c r="B150" s="145"/>
      <c r="C150" s="145"/>
      <c r="D150" s="144"/>
      <c r="E150" s="101"/>
      <c r="F150" s="101"/>
      <c r="G150" s="101"/>
    </row>
    <row r="151" spans="1:7" ht="12.75">
      <c r="A151" s="139"/>
      <c r="B151" s="145"/>
      <c r="C151" s="145"/>
      <c r="D151" s="144"/>
      <c r="E151" s="101"/>
      <c r="F151" s="101"/>
      <c r="G151" s="101"/>
    </row>
    <row r="152" spans="1:7" ht="12.75" customHeight="1">
      <c r="A152" s="147"/>
      <c r="B152" s="101"/>
      <c r="C152" s="101"/>
      <c r="D152" s="144"/>
      <c r="E152" s="101"/>
      <c r="F152" s="101"/>
      <c r="G152" s="101"/>
    </row>
    <row r="153" spans="1:7" ht="14.25" customHeight="1">
      <c r="A153" s="147"/>
      <c r="B153" s="101"/>
      <c r="C153" s="101"/>
      <c r="D153" s="144"/>
      <c r="E153" s="101"/>
      <c r="F153" s="101"/>
      <c r="G153" s="101"/>
    </row>
    <row r="154" spans="1:7" ht="12.75">
      <c r="A154" s="139"/>
      <c r="B154" s="101"/>
      <c r="C154" s="101"/>
      <c r="D154" s="144"/>
      <c r="E154" s="101"/>
      <c r="F154" s="101"/>
      <c r="G154" s="101"/>
    </row>
    <row r="155" spans="1:7" ht="18">
      <c r="A155" s="141"/>
      <c r="B155" s="101"/>
      <c r="C155" s="101"/>
      <c r="D155" s="144"/>
      <c r="E155" s="101"/>
      <c r="F155" s="101"/>
      <c r="G155" s="101"/>
    </row>
    <row r="156" spans="1:7" ht="12.75">
      <c r="A156" s="139"/>
      <c r="B156" s="101"/>
      <c r="C156" s="101"/>
      <c r="D156" s="144"/>
      <c r="E156" s="101"/>
      <c r="F156" s="101"/>
      <c r="G156" s="101"/>
    </row>
    <row r="157" spans="1:7" ht="12.75">
      <c r="A157" s="139"/>
      <c r="B157" s="101"/>
      <c r="C157" s="101"/>
      <c r="D157" s="144"/>
      <c r="E157" s="101"/>
      <c r="F157" s="101"/>
      <c r="G157" s="101"/>
    </row>
    <row r="158" spans="1:7" ht="12.75">
      <c r="A158" s="139"/>
      <c r="B158" s="101"/>
      <c r="C158" s="101"/>
      <c r="D158" s="144"/>
      <c r="E158" s="101"/>
      <c r="F158" s="101"/>
      <c r="G158" s="101"/>
    </row>
    <row r="159" spans="1:7" ht="12.75">
      <c r="A159" s="139"/>
      <c r="B159" s="144"/>
      <c r="C159" s="101"/>
      <c r="D159" s="144"/>
      <c r="E159" s="101"/>
      <c r="F159" s="101"/>
      <c r="G159" s="101"/>
    </row>
    <row r="160" spans="1:7" ht="12.75">
      <c r="A160" s="139"/>
      <c r="B160" s="101"/>
      <c r="C160" s="101"/>
      <c r="D160" s="144"/>
      <c r="E160" s="101"/>
      <c r="F160" s="101"/>
      <c r="G160" s="101"/>
    </row>
    <row r="161" spans="1:7" ht="12.75">
      <c r="A161" s="139"/>
      <c r="B161" s="101"/>
      <c r="C161" s="101"/>
      <c r="D161" s="144"/>
      <c r="E161" s="101"/>
      <c r="F161" s="101"/>
      <c r="G161" s="101"/>
    </row>
    <row r="162" spans="1:7" ht="12.75">
      <c r="A162" s="139"/>
      <c r="B162" s="101"/>
      <c r="C162" s="101"/>
      <c r="D162" s="144"/>
      <c r="E162" s="101"/>
      <c r="F162" s="101"/>
      <c r="G162" s="101"/>
    </row>
    <row r="163" spans="1:7" ht="12.75">
      <c r="A163" s="148"/>
      <c r="B163" s="101"/>
      <c r="C163" s="101"/>
      <c r="D163" s="144"/>
      <c r="E163" s="101"/>
      <c r="F163" s="101"/>
      <c r="G163" s="101"/>
    </row>
    <row r="164" spans="1:7" ht="12.75">
      <c r="A164" s="139"/>
      <c r="B164" s="101"/>
      <c r="C164" s="101"/>
      <c r="D164" s="144"/>
      <c r="E164" s="101"/>
      <c r="F164" s="101"/>
      <c r="G164" s="101"/>
    </row>
    <row r="165" spans="1:7" ht="18">
      <c r="A165" s="141"/>
      <c r="B165" s="101"/>
      <c r="C165" s="101"/>
      <c r="D165" s="144"/>
      <c r="E165" s="101"/>
      <c r="F165" s="101"/>
      <c r="G165" s="101"/>
    </row>
    <row r="166" spans="1:7" ht="12.75">
      <c r="A166" s="139"/>
      <c r="B166" s="101"/>
      <c r="C166" s="101"/>
      <c r="D166" s="144"/>
      <c r="E166" s="101"/>
      <c r="F166" s="101"/>
      <c r="G166" s="101"/>
    </row>
    <row r="167" spans="1:7" ht="12.75">
      <c r="A167" s="139"/>
      <c r="B167" s="101"/>
      <c r="C167" s="101"/>
      <c r="D167" s="144"/>
      <c r="E167" s="101"/>
      <c r="F167" s="101"/>
      <c r="G167" s="101"/>
    </row>
    <row r="168" spans="1:7" ht="12.75">
      <c r="A168" s="139"/>
      <c r="B168" s="101"/>
      <c r="C168" s="101"/>
      <c r="D168" s="144"/>
      <c r="E168" s="101"/>
      <c r="F168" s="101"/>
      <c r="G168" s="101"/>
    </row>
    <row r="169" spans="1:7" ht="12.75">
      <c r="A169" s="139"/>
      <c r="B169" s="144"/>
      <c r="C169" s="101"/>
      <c r="D169" s="144"/>
      <c r="E169" s="101"/>
      <c r="F169" s="101"/>
      <c r="G169" s="101"/>
    </row>
    <row r="170" spans="1:7" ht="12.75">
      <c r="A170" s="139"/>
      <c r="B170" s="101"/>
      <c r="C170" s="101"/>
      <c r="D170" s="144"/>
      <c r="E170" s="101"/>
      <c r="F170" s="101"/>
      <c r="G170" s="101"/>
    </row>
    <row r="171" spans="1:7" ht="12.75">
      <c r="A171" s="139"/>
      <c r="B171" s="145"/>
      <c r="C171" s="145"/>
      <c r="D171" s="144"/>
      <c r="E171" s="101"/>
      <c r="F171" s="101"/>
      <c r="G171" s="101"/>
    </row>
    <row r="172" spans="1:7" ht="12.75">
      <c r="A172" s="139"/>
      <c r="B172" s="145"/>
      <c r="C172" s="145"/>
      <c r="D172" s="144"/>
      <c r="E172" s="101"/>
      <c r="F172" s="101"/>
      <c r="G172" s="101"/>
    </row>
    <row r="173" spans="1:7" ht="12.75">
      <c r="A173" s="139"/>
      <c r="B173" s="145"/>
      <c r="C173" s="145"/>
      <c r="D173" s="139"/>
      <c r="E173" s="101"/>
      <c r="F173" s="101"/>
      <c r="G173" s="101"/>
    </row>
    <row r="174" spans="1:7" ht="12.75">
      <c r="A174" s="139"/>
      <c r="B174" s="101"/>
      <c r="C174" s="101"/>
      <c r="D174" s="144"/>
      <c r="E174" s="101"/>
      <c r="F174" s="101"/>
      <c r="G174" s="101"/>
    </row>
    <row r="175" spans="1:7" ht="12.75">
      <c r="A175" s="139"/>
      <c r="B175" s="101"/>
      <c r="C175" s="101"/>
      <c r="D175" s="144"/>
      <c r="E175" s="101"/>
      <c r="F175" s="101"/>
      <c r="G175" s="101"/>
    </row>
    <row r="176" spans="1:7" ht="12.75">
      <c r="A176" s="139"/>
      <c r="B176" s="139"/>
      <c r="C176" s="139"/>
      <c r="D176" s="139"/>
      <c r="E176" s="139"/>
      <c r="F176" s="139"/>
      <c r="G176" s="139"/>
    </row>
    <row r="177" spans="1:7" ht="18">
      <c r="A177" s="141"/>
      <c r="B177" s="139"/>
      <c r="C177" s="139"/>
      <c r="D177" s="139"/>
      <c r="E177" s="139"/>
      <c r="F177" s="139"/>
      <c r="G177" s="139"/>
    </row>
    <row r="178" spans="1:7" ht="12.75">
      <c r="A178" s="139"/>
      <c r="B178" s="139"/>
      <c r="C178" s="139"/>
      <c r="D178" s="139"/>
      <c r="E178" s="139"/>
      <c r="F178" s="139"/>
      <c r="G178" s="139"/>
    </row>
    <row r="179" spans="1:7" ht="14.25">
      <c r="A179" s="149"/>
      <c r="B179" s="139"/>
      <c r="C179" s="139"/>
      <c r="D179" s="139"/>
      <c r="E179" s="139"/>
      <c r="F179" s="139"/>
      <c r="G179" s="139"/>
    </row>
    <row r="180" spans="1:7" ht="14.25">
      <c r="A180" s="149"/>
      <c r="B180" s="139"/>
      <c r="C180" s="139"/>
      <c r="D180" s="139"/>
      <c r="E180" s="139"/>
      <c r="F180" s="139"/>
      <c r="G180" s="139"/>
    </row>
    <row r="181" spans="1:7" ht="14.25">
      <c r="A181" s="149"/>
      <c r="B181" s="139"/>
      <c r="C181" s="139"/>
      <c r="D181" s="139"/>
      <c r="E181" s="139"/>
      <c r="F181" s="139"/>
      <c r="G181" s="139"/>
    </row>
    <row r="182" spans="1:7" ht="12.75">
      <c r="A182" s="139"/>
      <c r="B182" s="139"/>
      <c r="C182" s="139"/>
      <c r="D182" s="139"/>
      <c r="E182" s="139"/>
      <c r="F182" s="139"/>
      <c r="G182" s="139"/>
    </row>
    <row r="183" spans="1:7" ht="12.75">
      <c r="A183" s="139"/>
      <c r="B183" s="139"/>
      <c r="C183" s="139"/>
      <c r="D183" s="139"/>
      <c r="E183" s="139"/>
      <c r="F183" s="139"/>
      <c r="G183" s="139"/>
    </row>
    <row r="184" spans="1:7" ht="12.75">
      <c r="A184" s="139"/>
      <c r="B184" s="66"/>
      <c r="C184" s="66"/>
      <c r="D184" s="139"/>
      <c r="E184" s="139"/>
      <c r="F184" s="139"/>
      <c r="G184" s="139"/>
    </row>
    <row r="185" spans="1:7" ht="12.75">
      <c r="A185" s="139"/>
      <c r="B185" s="66"/>
      <c r="C185" s="66"/>
      <c r="D185" s="139"/>
      <c r="E185" s="139"/>
      <c r="F185" s="139"/>
      <c r="G185" s="139"/>
    </row>
    <row r="186" spans="1:7" ht="12.75">
      <c r="A186" s="139"/>
      <c r="B186" s="66"/>
      <c r="C186" s="66"/>
      <c r="D186" s="139"/>
      <c r="E186" s="139"/>
      <c r="F186" s="139"/>
      <c r="G186" s="139"/>
    </row>
    <row r="187" spans="1:7" ht="12.75">
      <c r="A187" s="139"/>
      <c r="B187" s="66"/>
      <c r="C187" s="66"/>
      <c r="D187" s="139"/>
      <c r="E187" s="139"/>
      <c r="F187" s="139"/>
      <c r="G187" s="139"/>
    </row>
    <row r="188" spans="1:7" ht="12.75">
      <c r="A188" s="139"/>
      <c r="B188" s="66"/>
      <c r="C188" s="66"/>
      <c r="D188" s="139"/>
      <c r="E188" s="139"/>
      <c r="F188" s="139"/>
      <c r="G188" s="139"/>
    </row>
    <row r="189" spans="1:7" ht="12.75">
      <c r="A189" s="139"/>
      <c r="B189" s="66"/>
      <c r="C189" s="66"/>
      <c r="D189" s="139"/>
      <c r="E189" s="139"/>
      <c r="F189" s="139"/>
      <c r="G189" s="139"/>
    </row>
    <row r="190" spans="1:7" ht="12.75">
      <c r="A190" s="139"/>
      <c r="B190" s="66"/>
      <c r="C190" s="66"/>
      <c r="D190" s="139"/>
      <c r="E190" s="139"/>
      <c r="F190" s="139"/>
      <c r="G190" s="139"/>
    </row>
    <row r="191" spans="1:7" ht="12.75">
      <c r="A191" s="139"/>
      <c r="B191" s="66"/>
      <c r="C191" s="66"/>
      <c r="D191" s="139"/>
      <c r="E191" s="139"/>
      <c r="F191" s="139"/>
      <c r="G191" s="139"/>
    </row>
    <row r="192" spans="1:7" ht="12.75">
      <c r="A192" s="139"/>
      <c r="B192" s="150"/>
      <c r="C192" s="150"/>
      <c r="D192" s="139"/>
      <c r="E192" s="139"/>
      <c r="F192" s="139"/>
      <c r="G192" s="139"/>
    </row>
    <row r="193" spans="1:7" ht="12.75">
      <c r="A193" s="139"/>
      <c r="B193" s="66"/>
      <c r="C193" s="66"/>
      <c r="D193" s="139"/>
      <c r="E193" s="139"/>
      <c r="F193" s="139"/>
      <c r="G193" s="139"/>
    </row>
    <row r="194" spans="1:7" ht="12.75">
      <c r="A194" s="139"/>
      <c r="B194" s="66"/>
      <c r="C194" s="66"/>
      <c r="D194" s="139"/>
      <c r="E194" s="139"/>
      <c r="F194" s="139"/>
      <c r="G194" s="139"/>
    </row>
    <row r="195" spans="1:7" ht="12.75">
      <c r="A195" s="139"/>
      <c r="B195" s="66"/>
      <c r="C195" s="66"/>
      <c r="D195" s="139"/>
      <c r="E195" s="139"/>
      <c r="F195" s="139"/>
      <c r="G195" s="139"/>
    </row>
    <row r="196" spans="1:7" ht="12.75">
      <c r="A196" s="139"/>
      <c r="B196" s="66"/>
      <c r="C196" s="66"/>
      <c r="D196" s="139"/>
      <c r="E196" s="139"/>
      <c r="F196" s="139"/>
      <c r="G196" s="139"/>
    </row>
    <row r="197" spans="1:7" ht="12.75">
      <c r="A197" s="139"/>
      <c r="B197" s="66"/>
      <c r="C197" s="66"/>
      <c r="D197" s="139"/>
      <c r="E197" s="139"/>
      <c r="F197" s="139"/>
      <c r="G197" s="139"/>
    </row>
    <row r="198" spans="1:7" ht="12.75">
      <c r="A198" s="139"/>
      <c r="B198" s="66"/>
      <c r="C198" s="66"/>
      <c r="D198" s="139"/>
      <c r="E198" s="139"/>
      <c r="F198" s="139"/>
      <c r="G198" s="139"/>
    </row>
    <row r="199" spans="1:7" ht="12.75">
      <c r="A199" s="139"/>
      <c r="B199" s="66"/>
      <c r="C199" s="66"/>
      <c r="D199" s="139"/>
      <c r="E199" s="139"/>
      <c r="F199" s="139"/>
      <c r="G199" s="139"/>
    </row>
    <row r="200" spans="1:7" ht="12.75">
      <c r="A200" s="139"/>
      <c r="B200" s="66"/>
      <c r="C200" s="66"/>
      <c r="D200" s="139"/>
      <c r="E200" s="139"/>
      <c r="F200" s="139"/>
      <c r="G200" s="139"/>
    </row>
    <row r="201" spans="1:7" ht="12.75">
      <c r="A201" s="139"/>
      <c r="B201" s="66"/>
      <c r="C201" s="66"/>
      <c r="D201" s="139"/>
      <c r="E201" s="139"/>
      <c r="F201" s="139"/>
      <c r="G201" s="139"/>
    </row>
    <row r="202" spans="1:7" ht="12.75">
      <c r="A202" s="139"/>
      <c r="B202" s="66"/>
      <c r="C202" s="66"/>
      <c r="D202" s="139"/>
      <c r="E202" s="139"/>
      <c r="F202" s="139"/>
      <c r="G202" s="139"/>
    </row>
    <row r="203" spans="1:7" ht="12.75">
      <c r="A203" s="139"/>
      <c r="B203" s="66"/>
      <c r="C203" s="66"/>
      <c r="D203" s="139"/>
      <c r="E203" s="139"/>
      <c r="F203" s="139"/>
      <c r="G203" s="139"/>
    </row>
    <row r="204" spans="1:7" ht="12.75">
      <c r="A204" s="139"/>
      <c r="B204" s="66"/>
      <c r="C204" s="66"/>
      <c r="D204" s="139"/>
      <c r="E204" s="139"/>
      <c r="F204" s="139"/>
      <c r="G204" s="139"/>
    </row>
    <row r="205" spans="1:7" ht="12.75">
      <c r="A205" s="139"/>
      <c r="B205" s="66"/>
      <c r="C205" s="66"/>
      <c r="D205" s="139"/>
      <c r="E205" s="139"/>
      <c r="F205" s="139"/>
      <c r="G205" s="139"/>
    </row>
    <row r="206" spans="1:7" ht="12.75">
      <c r="A206" s="139"/>
      <c r="B206" s="139"/>
      <c r="C206" s="66"/>
      <c r="D206" s="139"/>
      <c r="E206" s="139"/>
      <c r="F206" s="139"/>
      <c r="G206" s="139"/>
    </row>
    <row r="207" spans="1:7" ht="12.75">
      <c r="A207" s="139"/>
      <c r="B207" s="139"/>
      <c r="C207" s="66"/>
      <c r="D207" s="139"/>
      <c r="E207" s="139"/>
      <c r="F207" s="139"/>
      <c r="G207" s="139"/>
    </row>
    <row r="208" spans="1:7" ht="12.75">
      <c r="A208" s="139"/>
      <c r="B208" s="139"/>
      <c r="C208" s="139"/>
      <c r="D208" s="139"/>
      <c r="E208" s="139"/>
      <c r="F208" s="139"/>
      <c r="G208" s="139"/>
    </row>
    <row r="209" spans="1:7" ht="12.75">
      <c r="A209" s="139"/>
      <c r="B209" s="139"/>
      <c r="C209" s="139"/>
      <c r="D209" s="139"/>
      <c r="E209" s="139"/>
      <c r="F209" s="139"/>
      <c r="G209" s="139"/>
    </row>
    <row r="210" spans="1:7" ht="12.75">
      <c r="A210" s="139"/>
      <c r="B210" s="139"/>
      <c r="C210" s="139"/>
      <c r="D210" s="139"/>
      <c r="E210" s="139"/>
      <c r="F210" s="139"/>
      <c r="G210" s="139"/>
    </row>
  </sheetData>
  <sheetProtection/>
  <hyperlinks>
    <hyperlink ref="B5" r:id="rId1" display="gkeith@erhydro.com"/>
  </hyperlinks>
  <printOptions/>
  <pageMargins left="0.32" right="0.17" top="0.42" bottom="0.58" header="0.32" footer="0.33"/>
  <pageSetup horizontalDpi="600" verticalDpi="600" orientation="portrait" scale="75" r:id="rId2"/>
  <rowBreaks count="1" manualBreakCount="1"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3"/>
  <sheetViews>
    <sheetView zoomScale="75" zoomScaleNormal="75" zoomScalePageLayoutView="0" workbookViewId="0" topLeftCell="A1">
      <selection activeCell="D92" sqref="D92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7" t="s">
        <v>327</v>
      </c>
      <c r="E1" s="32"/>
      <c r="F1" s="11" t="s">
        <v>332</v>
      </c>
    </row>
    <row r="2" spans="1:6" ht="15.75">
      <c r="A2" s="32"/>
      <c r="B2" s="32"/>
      <c r="C2" s="32"/>
      <c r="D2" s="137" t="s">
        <v>200</v>
      </c>
      <c r="E2" s="32"/>
      <c r="F2" s="11" t="s">
        <v>333</v>
      </c>
    </row>
    <row r="3" spans="1:5" ht="15.75">
      <c r="A3" s="112"/>
      <c r="D3" s="202" t="s">
        <v>205</v>
      </c>
      <c r="E3" s="112"/>
    </row>
    <row r="4" spans="1:5" ht="15.75">
      <c r="A4" s="112"/>
      <c r="D4" s="32"/>
      <c r="E4" s="112"/>
    </row>
    <row r="5" spans="1:5" ht="15.75">
      <c r="A5" s="127" t="s">
        <v>312</v>
      </c>
      <c r="D5" s="32"/>
      <c r="E5" s="112"/>
    </row>
    <row r="6" spans="1:5" ht="15.75">
      <c r="A6" s="99" t="s">
        <v>207</v>
      </c>
      <c r="B6" s="32"/>
      <c r="C6" s="32"/>
      <c r="D6" s="32"/>
      <c r="E6" s="32"/>
    </row>
    <row r="7" spans="1:5" ht="15.75">
      <c r="A7" s="99"/>
      <c r="B7" s="32"/>
      <c r="C7" s="32"/>
      <c r="D7" s="32"/>
      <c r="E7" s="32"/>
    </row>
    <row r="8" spans="1:7" ht="15.75">
      <c r="A8" s="62" t="s">
        <v>6</v>
      </c>
      <c r="B8" s="131"/>
      <c r="C8" s="132"/>
      <c r="D8" s="28"/>
      <c r="E8" s="133"/>
      <c r="G8" s="14"/>
    </row>
    <row r="9" spans="1:7" ht="15">
      <c r="A9" s="32"/>
      <c r="B9" s="133"/>
      <c r="C9" s="133"/>
      <c r="D9" s="134"/>
      <c r="E9" s="133"/>
      <c r="F9" s="14"/>
      <c r="G9" s="14"/>
    </row>
    <row r="10" spans="1:8" ht="15">
      <c r="A10" s="32"/>
      <c r="B10" s="135"/>
      <c r="C10" s="134" t="s">
        <v>111</v>
      </c>
      <c r="E10" s="136" t="s">
        <v>113</v>
      </c>
      <c r="F10" s="17">
        <f>'9. Service Charge Adj.'!E22</f>
        <v>8.76</v>
      </c>
      <c r="G10" s="20"/>
      <c r="H10" s="20"/>
    </row>
    <row r="11" spans="1:7" ht="15">
      <c r="A11" s="32"/>
      <c r="B11" s="133"/>
      <c r="C11" s="134" t="s">
        <v>112</v>
      </c>
      <c r="E11" s="136" t="s">
        <v>114</v>
      </c>
      <c r="F11" s="14">
        <f>'9. Service Charge Adj.'!D41</f>
        <v>0.010137572550576738</v>
      </c>
      <c r="G11" s="14"/>
    </row>
    <row r="12" spans="1:8" ht="15">
      <c r="A12" s="32"/>
      <c r="B12" s="135"/>
      <c r="C12" s="134"/>
      <c r="E12" s="136"/>
      <c r="F12" s="14"/>
      <c r="G12" s="82"/>
      <c r="H12" s="20"/>
    </row>
    <row r="13" spans="1:7" ht="15">
      <c r="A13" s="32"/>
      <c r="B13" s="133"/>
      <c r="C13" s="133"/>
      <c r="D13" s="133"/>
      <c r="E13" s="133"/>
      <c r="F13" s="14"/>
      <c r="G13" s="14"/>
    </row>
    <row r="14" spans="1:7" ht="15.75">
      <c r="A14" s="62" t="s">
        <v>115</v>
      </c>
      <c r="B14" s="131"/>
      <c r="C14" s="132"/>
      <c r="D14" s="133"/>
      <c r="E14" s="133"/>
      <c r="F14" s="14"/>
      <c r="G14" s="14"/>
    </row>
    <row r="15" spans="1:7" ht="15">
      <c r="A15" s="32"/>
      <c r="B15" s="133"/>
      <c r="C15" s="133"/>
      <c r="D15" s="133"/>
      <c r="E15" s="133"/>
      <c r="F15" s="14"/>
      <c r="G15" s="14"/>
    </row>
    <row r="16" spans="1:7" ht="15">
      <c r="A16" s="32"/>
      <c r="B16" s="135"/>
      <c r="C16" s="134" t="s">
        <v>111</v>
      </c>
      <c r="E16" s="136" t="s">
        <v>113</v>
      </c>
      <c r="F16" s="17">
        <f>'9. Service Charge Adj.'!E22</f>
        <v>8.76</v>
      </c>
      <c r="G16" s="14"/>
    </row>
    <row r="17" spans="1:7" ht="15">
      <c r="A17" s="32"/>
      <c r="B17" s="133"/>
      <c r="C17" s="134" t="s">
        <v>112</v>
      </c>
      <c r="E17" s="136" t="s">
        <v>114</v>
      </c>
      <c r="F17" s="14">
        <f>'9. Service Charge Adj.'!D51</f>
        <v>-0.00048363734434436024</v>
      </c>
      <c r="G17" s="14"/>
    </row>
    <row r="18" spans="1:7" ht="15">
      <c r="A18" s="32"/>
      <c r="B18" s="135"/>
      <c r="C18" s="133"/>
      <c r="D18" s="133"/>
      <c r="E18" s="133"/>
      <c r="F18" s="14"/>
      <c r="G18" s="14"/>
    </row>
    <row r="19" spans="1:7" ht="15">
      <c r="A19" s="32"/>
      <c r="B19" s="133"/>
      <c r="C19" s="133"/>
      <c r="D19" s="134"/>
      <c r="E19" s="133"/>
      <c r="F19" s="14"/>
      <c r="G19" s="14"/>
    </row>
    <row r="20" spans="1:7" ht="15.75">
      <c r="A20" s="62" t="s">
        <v>10</v>
      </c>
      <c r="B20" s="131"/>
      <c r="C20" s="132"/>
      <c r="D20" s="134"/>
      <c r="E20" s="133"/>
      <c r="F20" s="14"/>
      <c r="G20" s="14"/>
    </row>
    <row r="21" spans="1:7" ht="15">
      <c r="A21" s="32"/>
      <c r="B21" s="133"/>
      <c r="C21" s="133"/>
      <c r="D21" s="134"/>
      <c r="E21" s="133"/>
      <c r="F21" s="14"/>
      <c r="G21" s="14"/>
    </row>
    <row r="22" spans="1:8" ht="15">
      <c r="A22" s="32"/>
      <c r="B22" s="135"/>
      <c r="C22" s="134" t="s">
        <v>111</v>
      </c>
      <c r="E22" s="136" t="s">
        <v>113</v>
      </c>
      <c r="F22" s="17">
        <f>'9. Service Charge Adj.'!E23</f>
        <v>11.06</v>
      </c>
      <c r="G22" s="21"/>
      <c r="H22" s="20"/>
    </row>
    <row r="23" spans="1:7" ht="15">
      <c r="A23" s="32"/>
      <c r="B23" s="133"/>
      <c r="C23" s="134" t="s">
        <v>112</v>
      </c>
      <c r="E23" s="136" t="s">
        <v>114</v>
      </c>
      <c r="F23" s="14">
        <f>'9. Service Charge Adj.'!D61</f>
        <v>0.015700734219867618</v>
      </c>
      <c r="G23" s="21"/>
    </row>
    <row r="24" spans="1:8" ht="15">
      <c r="A24" s="32"/>
      <c r="B24" s="135"/>
      <c r="C24" s="134"/>
      <c r="E24" s="136"/>
      <c r="F24" s="14"/>
      <c r="G24" s="21"/>
      <c r="H24" s="20"/>
    </row>
    <row r="25" spans="1:7" ht="15">
      <c r="A25" s="32"/>
      <c r="B25" s="133"/>
      <c r="C25" s="133"/>
      <c r="D25" s="134"/>
      <c r="E25" s="133"/>
      <c r="F25" s="14"/>
      <c r="G25" s="14"/>
    </row>
    <row r="26" spans="1:7" ht="15.75">
      <c r="A26" s="62" t="s">
        <v>116</v>
      </c>
      <c r="B26" s="131"/>
      <c r="C26" s="132"/>
      <c r="D26" s="134"/>
      <c r="E26" s="133"/>
      <c r="F26" s="14"/>
      <c r="G26" s="14"/>
    </row>
    <row r="27" spans="1:7" ht="15">
      <c r="A27" s="32"/>
      <c r="B27" s="133"/>
      <c r="C27" s="133"/>
      <c r="D27" s="134"/>
      <c r="E27" s="133"/>
      <c r="F27" s="14"/>
      <c r="G27" s="14"/>
    </row>
    <row r="28" spans="1:7" ht="15">
      <c r="A28" s="32"/>
      <c r="B28" s="135"/>
      <c r="C28" s="134" t="s">
        <v>111</v>
      </c>
      <c r="E28" s="136" t="s">
        <v>113</v>
      </c>
      <c r="F28" s="17">
        <f>'9. Service Charge Adj.'!E24</f>
        <v>107.19</v>
      </c>
      <c r="G28" s="14"/>
    </row>
    <row r="29" spans="1:7" ht="15">
      <c r="A29" s="32"/>
      <c r="B29" s="133"/>
      <c r="C29" s="134" t="s">
        <v>112</v>
      </c>
      <c r="E29" s="136" t="s">
        <v>117</v>
      </c>
      <c r="F29" s="14">
        <f>'9. Service Charge Adj.'!D71</f>
        <v>1.2522611825780774</v>
      </c>
      <c r="G29" s="14"/>
    </row>
    <row r="30" spans="1:7" ht="15">
      <c r="A30" s="32"/>
      <c r="B30" s="135"/>
      <c r="C30" s="134"/>
      <c r="E30" s="136"/>
      <c r="F30" s="14"/>
      <c r="G30" s="14"/>
    </row>
    <row r="31" spans="1:7" ht="15">
      <c r="A31" s="32"/>
      <c r="B31" s="133"/>
      <c r="C31" s="133"/>
      <c r="D31" s="134"/>
      <c r="E31" s="133"/>
      <c r="F31" s="14"/>
      <c r="G31" s="14"/>
    </row>
    <row r="32" spans="1:7" ht="15.75">
      <c r="A32" s="62" t="s">
        <v>118</v>
      </c>
      <c r="B32" s="133"/>
      <c r="C32" s="133"/>
      <c r="D32" s="134"/>
      <c r="E32" s="133"/>
      <c r="F32" s="14"/>
      <c r="G32" s="14"/>
    </row>
    <row r="33" spans="2:7" ht="15">
      <c r="B33" s="131"/>
      <c r="C33" s="132"/>
      <c r="D33" s="134"/>
      <c r="E33" s="133"/>
      <c r="F33" s="14"/>
      <c r="G33" s="14"/>
    </row>
    <row r="34" spans="1:7" ht="15.75">
      <c r="A34" s="28"/>
      <c r="B34" s="133"/>
      <c r="C34" s="134" t="s">
        <v>111</v>
      </c>
      <c r="E34" s="136" t="s">
        <v>113</v>
      </c>
      <c r="F34" s="17">
        <f>'9. Service Charge Adj.'!E25</f>
        <v>0</v>
      </c>
      <c r="G34" s="14"/>
    </row>
    <row r="35" spans="1:7" ht="15">
      <c r="A35" s="32"/>
      <c r="B35" s="135"/>
      <c r="C35" s="134" t="s">
        <v>112</v>
      </c>
      <c r="E35" s="136" t="s">
        <v>117</v>
      </c>
      <c r="F35" s="14" t="e">
        <f>'9. Service Charge Adj.'!D81</f>
        <v>#DIV/0!</v>
      </c>
      <c r="G35" s="14"/>
    </row>
    <row r="36" spans="1:7" ht="15">
      <c r="A36" s="32"/>
      <c r="B36" s="135"/>
      <c r="C36" s="134"/>
      <c r="E36" s="136"/>
      <c r="F36" s="14"/>
      <c r="G36" s="14"/>
    </row>
    <row r="37" spans="1:7" ht="15.75">
      <c r="A37" s="28"/>
      <c r="B37" s="136"/>
      <c r="C37" s="136"/>
      <c r="D37" s="136"/>
      <c r="E37" s="136"/>
      <c r="F37" s="102"/>
      <c r="G37" s="102"/>
    </row>
    <row r="38" spans="1:7" ht="15.75" customHeight="1">
      <c r="A38" s="62" t="s">
        <v>15</v>
      </c>
      <c r="B38" s="136"/>
      <c r="C38" s="136"/>
      <c r="D38" s="136"/>
      <c r="E38" s="136"/>
      <c r="F38" s="102"/>
      <c r="G38" s="102"/>
    </row>
    <row r="39" spans="1:7" ht="12" customHeight="1">
      <c r="A39" s="28"/>
      <c r="B39" s="136"/>
      <c r="C39" s="136"/>
      <c r="D39" s="136"/>
      <c r="E39" s="136"/>
      <c r="F39" s="102"/>
      <c r="G39" s="102"/>
    </row>
    <row r="40" spans="1:7" ht="15" customHeight="1">
      <c r="A40" s="28"/>
      <c r="B40" s="133"/>
      <c r="C40" s="134" t="s">
        <v>111</v>
      </c>
      <c r="E40" s="136" t="s">
        <v>113</v>
      </c>
      <c r="F40" s="17">
        <f>'9. Service Charge Adj.'!E26</f>
        <v>0</v>
      </c>
      <c r="G40" s="14"/>
    </row>
    <row r="41" spans="2:7" ht="15">
      <c r="B41" s="133"/>
      <c r="C41" s="134" t="s">
        <v>112</v>
      </c>
      <c r="E41" s="136" t="s">
        <v>117</v>
      </c>
      <c r="F41" s="14" t="e">
        <f>'9. Service Charge Adj.'!D91</f>
        <v>#DIV/0!</v>
      </c>
      <c r="G41" s="14"/>
    </row>
    <row r="42" spans="1:7" ht="15">
      <c r="A42" s="32"/>
      <c r="B42" s="133"/>
      <c r="C42" s="134"/>
      <c r="E42" s="136"/>
      <c r="F42" s="14"/>
      <c r="G42" s="14"/>
    </row>
    <row r="43" spans="1:7" ht="15">
      <c r="A43" s="32"/>
      <c r="B43" s="133"/>
      <c r="C43" s="133"/>
      <c r="D43" s="134"/>
      <c r="E43" s="133"/>
      <c r="F43" s="14"/>
      <c r="G43" s="14"/>
    </row>
    <row r="44" spans="1:7" ht="15.75">
      <c r="A44" s="62" t="s">
        <v>7</v>
      </c>
      <c r="B44" s="133"/>
      <c r="C44" s="133"/>
      <c r="D44" s="134"/>
      <c r="E44" s="133"/>
      <c r="F44" s="14"/>
      <c r="G44" s="14"/>
    </row>
    <row r="45" spans="1:7" ht="15">
      <c r="A45" s="32"/>
      <c r="B45" s="133"/>
      <c r="C45" s="133"/>
      <c r="D45" s="134"/>
      <c r="E45" s="133"/>
      <c r="F45" s="14"/>
      <c r="G45" s="14"/>
    </row>
    <row r="46" spans="2:7" ht="15">
      <c r="B46" s="133"/>
      <c r="C46" s="134" t="s">
        <v>111</v>
      </c>
      <c r="E46" s="136" t="s">
        <v>113</v>
      </c>
      <c r="F46" s="17">
        <f>'9. Service Charge Adj.'!E27</f>
        <v>0</v>
      </c>
      <c r="G46" s="14"/>
    </row>
    <row r="47" spans="1:7" ht="15">
      <c r="A47" s="32"/>
      <c r="B47" s="133"/>
      <c r="C47" s="134" t="s">
        <v>112</v>
      </c>
      <c r="E47" s="136" t="s">
        <v>117</v>
      </c>
      <c r="F47" s="14" t="e">
        <f>'9. Service Charge Adj.'!D101</f>
        <v>#DIV/0!</v>
      </c>
      <c r="G47" s="14"/>
    </row>
    <row r="48" spans="1:7" ht="15">
      <c r="A48" s="32"/>
      <c r="B48" s="135"/>
      <c r="C48" s="134"/>
      <c r="E48" s="136"/>
      <c r="F48" s="14"/>
      <c r="G48" s="14"/>
    </row>
    <row r="49" spans="1:7" ht="15">
      <c r="A49" s="32"/>
      <c r="B49" s="135"/>
      <c r="C49" s="134"/>
      <c r="E49" s="136"/>
      <c r="F49" s="14"/>
      <c r="G49" s="14"/>
    </row>
    <row r="50" spans="1:7" ht="15">
      <c r="A50" s="32"/>
      <c r="B50" s="135"/>
      <c r="C50" s="134"/>
      <c r="E50" s="136"/>
      <c r="F50" s="14"/>
      <c r="G50" s="14"/>
    </row>
    <row r="51" spans="1:7" ht="15">
      <c r="A51" s="32"/>
      <c r="B51" s="135"/>
      <c r="C51" s="134"/>
      <c r="E51" s="136"/>
      <c r="F51" s="14"/>
      <c r="G51" s="14"/>
    </row>
    <row r="52" spans="1:7" ht="15">
      <c r="A52" s="32"/>
      <c r="B52" s="135"/>
      <c r="C52" s="134"/>
      <c r="E52" s="136"/>
      <c r="F52" s="14"/>
      <c r="G52" s="14"/>
    </row>
    <row r="53" spans="1:7" ht="15">
      <c r="A53" s="32"/>
      <c r="B53" s="135"/>
      <c r="C53" s="134"/>
      <c r="E53" s="136"/>
      <c r="F53" s="14"/>
      <c r="G53" s="14"/>
    </row>
    <row r="54" spans="1:7" ht="15">
      <c r="A54" s="32"/>
      <c r="B54" s="135"/>
      <c r="C54" s="134"/>
      <c r="E54" s="136"/>
      <c r="F54" s="14"/>
      <c r="G54" s="14"/>
    </row>
    <row r="55" spans="1:7" ht="15.75">
      <c r="A55" s="32"/>
      <c r="B55" s="133"/>
      <c r="C55" s="133"/>
      <c r="D55" s="137" t="s">
        <v>327</v>
      </c>
      <c r="E55" s="133"/>
      <c r="F55" s="11" t="s">
        <v>332</v>
      </c>
      <c r="G55" s="14"/>
    </row>
    <row r="56" spans="1:7" ht="15.75">
      <c r="A56" s="32"/>
      <c r="B56" s="133"/>
      <c r="C56" s="133"/>
      <c r="D56" s="137" t="s">
        <v>200</v>
      </c>
      <c r="E56" s="133"/>
      <c r="F56" s="11" t="s">
        <v>333</v>
      </c>
      <c r="G56" s="14"/>
    </row>
    <row r="57" spans="1:7" ht="15">
      <c r="A57" s="32"/>
      <c r="B57" s="133"/>
      <c r="C57" s="133"/>
      <c r="D57" s="202" t="s">
        <v>205</v>
      </c>
      <c r="E57" s="133"/>
      <c r="F57" s="14"/>
      <c r="G57" s="14"/>
    </row>
    <row r="58" spans="1:7" ht="15">
      <c r="A58" s="32"/>
      <c r="B58" s="133"/>
      <c r="C58" s="133"/>
      <c r="D58" s="203" t="s">
        <v>206</v>
      </c>
      <c r="E58" s="133"/>
      <c r="F58" s="14"/>
      <c r="G58" s="14"/>
    </row>
    <row r="59" spans="1:7" ht="15">
      <c r="A59" s="32"/>
      <c r="B59" s="133"/>
      <c r="C59" s="133"/>
      <c r="D59" s="203"/>
      <c r="E59" s="133"/>
      <c r="F59" s="14"/>
      <c r="G59" s="14"/>
    </row>
    <row r="60" spans="1:7" ht="15">
      <c r="A60" s="32"/>
      <c r="B60" s="133"/>
      <c r="C60" s="133"/>
      <c r="D60" s="134"/>
      <c r="E60" s="133"/>
      <c r="F60" s="14"/>
      <c r="G60" s="14"/>
    </row>
    <row r="61" spans="1:7" ht="15.75">
      <c r="A61" s="62" t="s">
        <v>119</v>
      </c>
      <c r="B61" s="135"/>
      <c r="C61" s="133"/>
      <c r="D61" s="134"/>
      <c r="E61" s="133"/>
      <c r="F61" s="14"/>
      <c r="G61" s="14"/>
    </row>
    <row r="62" spans="1:7" ht="15">
      <c r="A62" s="32"/>
      <c r="B62" s="133"/>
      <c r="C62" s="133"/>
      <c r="D62" s="134"/>
      <c r="E62" s="133"/>
      <c r="F62" s="14"/>
      <c r="G62" s="14"/>
    </row>
    <row r="63" spans="1:7" ht="15">
      <c r="A63" s="32"/>
      <c r="B63" s="135"/>
      <c r="C63" s="134" t="s">
        <v>111</v>
      </c>
      <c r="E63" s="136" t="s">
        <v>113</v>
      </c>
      <c r="F63" s="17">
        <f>'9. Service Charge Adj.'!E28</f>
        <v>0.39</v>
      </c>
      <c r="G63" s="14"/>
    </row>
    <row r="64" spans="1:7" ht="15">
      <c r="A64" s="32"/>
      <c r="B64" s="133"/>
      <c r="C64" s="134" t="s">
        <v>112</v>
      </c>
      <c r="E64" s="136" t="s">
        <v>117</v>
      </c>
      <c r="F64" s="14">
        <f>'9. Service Charge Adj.'!D111</f>
        <v>6.882937643758608</v>
      </c>
      <c r="G64" s="14"/>
    </row>
    <row r="65" spans="1:7" ht="15">
      <c r="A65" s="32"/>
      <c r="B65" s="133"/>
      <c r="C65" s="134"/>
      <c r="E65" s="136"/>
      <c r="F65" s="14"/>
      <c r="G65" s="14"/>
    </row>
    <row r="66" spans="1:7" ht="15.75">
      <c r="A66" s="28"/>
      <c r="B66" s="133"/>
      <c r="C66" s="133"/>
      <c r="D66" s="134"/>
      <c r="E66" s="133"/>
      <c r="F66" s="14"/>
      <c r="G66" s="14"/>
    </row>
    <row r="67" spans="1:7" ht="15.75">
      <c r="A67" s="62" t="s">
        <v>120</v>
      </c>
      <c r="B67" s="133"/>
      <c r="C67" s="133"/>
      <c r="D67" s="134"/>
      <c r="E67" s="133"/>
      <c r="F67" s="14"/>
      <c r="G67" s="14"/>
    </row>
    <row r="68" spans="2:7" ht="15">
      <c r="B68" s="133"/>
      <c r="C68" s="133"/>
      <c r="D68" s="134"/>
      <c r="E68" s="133"/>
      <c r="F68" s="14"/>
      <c r="G68" s="14"/>
    </row>
    <row r="69" spans="1:7" ht="15">
      <c r="A69" s="32"/>
      <c r="B69" s="135"/>
      <c r="C69" s="134" t="s">
        <v>111</v>
      </c>
      <c r="E69" s="136" t="s">
        <v>113</v>
      </c>
      <c r="F69" s="17">
        <f>'9. Service Charge Adj.'!E28</f>
        <v>0.39</v>
      </c>
      <c r="G69" s="14"/>
    </row>
    <row r="70" spans="1:7" ht="15">
      <c r="A70" s="32"/>
      <c r="B70" s="133"/>
      <c r="C70" s="134" t="s">
        <v>112</v>
      </c>
      <c r="E70" s="136" t="s">
        <v>117</v>
      </c>
      <c r="F70" s="14">
        <f>'9. Service Charge Adj.'!D122</f>
        <v>-2.869920892826757</v>
      </c>
      <c r="G70" s="14"/>
    </row>
    <row r="71" spans="1:7" ht="15">
      <c r="A71" s="32"/>
      <c r="B71" s="135"/>
      <c r="C71" s="133"/>
      <c r="E71" s="136"/>
      <c r="F71" s="14"/>
      <c r="G71" s="14"/>
    </row>
    <row r="72" spans="1:7" ht="15">
      <c r="A72" s="32"/>
      <c r="B72" s="136"/>
      <c r="C72" s="136"/>
      <c r="D72" s="134"/>
      <c r="E72" s="133"/>
      <c r="F72" s="14"/>
      <c r="G72" s="14"/>
    </row>
    <row r="73" spans="1:7" ht="15.75">
      <c r="A73" s="62" t="s">
        <v>121</v>
      </c>
      <c r="B73" s="135"/>
      <c r="C73" s="133"/>
      <c r="D73" s="134"/>
      <c r="E73" s="133"/>
      <c r="F73" s="14"/>
      <c r="G73" s="14"/>
    </row>
    <row r="74" spans="1:7" ht="15">
      <c r="A74" s="32"/>
      <c r="B74" s="133"/>
      <c r="C74" s="133"/>
      <c r="D74" s="134"/>
      <c r="E74" s="133"/>
      <c r="F74" s="14"/>
      <c r="G74" s="14"/>
    </row>
    <row r="75" spans="1:7" ht="12" customHeight="1">
      <c r="A75" s="32"/>
      <c r="B75" s="135"/>
      <c r="C75" s="134" t="s">
        <v>111</v>
      </c>
      <c r="E75" s="136" t="s">
        <v>113</v>
      </c>
      <c r="F75" s="17">
        <f>'9. Service Charge Adj.'!E29</f>
        <v>0.36</v>
      </c>
      <c r="G75" s="14"/>
    </row>
    <row r="76" spans="1:7" ht="14.25" customHeight="1">
      <c r="A76" s="32"/>
      <c r="B76" s="133"/>
      <c r="C76" s="134" t="s">
        <v>112</v>
      </c>
      <c r="E76" s="136" t="s">
        <v>117</v>
      </c>
      <c r="F76" s="14">
        <f>'9. Service Charge Adj.'!D132</f>
        <v>2.320724625858862</v>
      </c>
      <c r="G76" s="14"/>
    </row>
    <row r="77" spans="1:7" ht="15">
      <c r="A77" s="32"/>
      <c r="B77" s="133"/>
      <c r="C77" s="134"/>
      <c r="E77" s="136"/>
      <c r="F77" s="14"/>
      <c r="G77" s="14"/>
    </row>
    <row r="78" spans="1:7" ht="15.75">
      <c r="A78" s="28"/>
      <c r="B78" s="133"/>
      <c r="C78" s="133"/>
      <c r="D78" s="134"/>
      <c r="E78" s="133"/>
      <c r="F78" s="14"/>
      <c r="G78" s="14"/>
    </row>
    <row r="79" spans="1:7" ht="15.75">
      <c r="A79" s="62" t="s">
        <v>122</v>
      </c>
      <c r="B79" s="133"/>
      <c r="C79" s="133"/>
      <c r="D79" s="134"/>
      <c r="E79" s="133"/>
      <c r="F79" s="14"/>
      <c r="G79" s="14"/>
    </row>
    <row r="80" spans="2:7" ht="15">
      <c r="B80" s="133"/>
      <c r="C80" s="133"/>
      <c r="D80" s="134"/>
      <c r="E80" s="133"/>
      <c r="F80" s="14"/>
      <c r="G80" s="14"/>
    </row>
    <row r="81" spans="1:7" ht="15">
      <c r="A81" s="32"/>
      <c r="B81" s="135"/>
      <c r="C81" s="134" t="s">
        <v>111</v>
      </c>
      <c r="E81" s="136" t="s">
        <v>113</v>
      </c>
      <c r="F81" s="17">
        <f>'9. Service Charge Adj.'!E29</f>
        <v>0.36</v>
      </c>
      <c r="G81" s="14"/>
    </row>
    <row r="82" spans="1:7" ht="15">
      <c r="A82" s="32"/>
      <c r="B82" s="133"/>
      <c r="C82" s="134" t="s">
        <v>112</v>
      </c>
      <c r="E82" s="136" t="s">
        <v>117</v>
      </c>
      <c r="F82" s="14">
        <f>'9. Service Charge Adj.'!D143</f>
        <v>-1.6250478827322037</v>
      </c>
      <c r="G82" s="14"/>
    </row>
    <row r="83" spans="1:7" ht="15">
      <c r="A83" s="32"/>
      <c r="B83" s="135"/>
      <c r="C83" s="133"/>
      <c r="E83" s="136"/>
      <c r="F83" s="14"/>
      <c r="G83" s="14"/>
    </row>
    <row r="84" spans="1:7" ht="15.75">
      <c r="A84" s="28"/>
      <c r="B84" s="133"/>
      <c r="C84" s="133"/>
      <c r="D84" s="134"/>
      <c r="E84" s="133"/>
      <c r="F84" s="14"/>
      <c r="G84" s="14"/>
    </row>
    <row r="85" spans="1:7" ht="15">
      <c r="A85" s="32"/>
      <c r="B85" s="133"/>
      <c r="C85" s="133"/>
      <c r="D85" s="134"/>
      <c r="E85" s="133"/>
      <c r="F85" s="14"/>
      <c r="G85" s="14"/>
    </row>
    <row r="86" spans="1:7" ht="18">
      <c r="A86" s="100" t="s">
        <v>201</v>
      </c>
      <c r="B86" s="133"/>
      <c r="C86" s="133"/>
      <c r="D86" s="134"/>
      <c r="E86" s="133"/>
      <c r="F86" s="14"/>
      <c r="G86" s="14"/>
    </row>
    <row r="87" spans="2:7" ht="15">
      <c r="B87" s="135"/>
      <c r="C87" s="133"/>
      <c r="D87" s="134"/>
      <c r="E87" s="133"/>
      <c r="F87" s="14"/>
      <c r="G87" s="14"/>
    </row>
    <row r="88" spans="1:7" ht="15">
      <c r="A88" t="s">
        <v>202</v>
      </c>
      <c r="B88" s="133"/>
      <c r="C88" s="133"/>
      <c r="D88" s="134"/>
      <c r="E88" s="133"/>
      <c r="F88" s="14"/>
      <c r="G88" s="14"/>
    </row>
    <row r="89" spans="1:7" ht="15">
      <c r="A89" s="32"/>
      <c r="B89" s="135"/>
      <c r="C89" s="133"/>
      <c r="D89" s="134"/>
      <c r="E89" s="133"/>
      <c r="F89" s="14"/>
      <c r="G89" s="14"/>
    </row>
    <row r="90" spans="1:6" ht="15">
      <c r="A90" s="32"/>
      <c r="B90" s="133"/>
      <c r="C90" s="133"/>
      <c r="D90" t="s">
        <v>21</v>
      </c>
      <c r="E90" s="5"/>
      <c r="F90" s="10">
        <v>17.75</v>
      </c>
    </row>
    <row r="91" spans="1:6" ht="15">
      <c r="A91" s="32"/>
      <c r="B91" s="136"/>
      <c r="C91" s="133"/>
      <c r="D91" t="s">
        <v>22</v>
      </c>
      <c r="E91" s="5"/>
      <c r="F91" s="10">
        <v>0</v>
      </c>
    </row>
    <row r="92" spans="1:6" ht="15">
      <c r="A92" s="32"/>
      <c r="B92" s="136"/>
      <c r="C92" s="136"/>
      <c r="D92" t="s">
        <v>23</v>
      </c>
      <c r="E92" s="5"/>
      <c r="F92" s="10"/>
    </row>
    <row r="93" spans="1:6" ht="15">
      <c r="A93" s="32"/>
      <c r="B93" s="136"/>
      <c r="C93" s="136"/>
      <c r="D93" t="s">
        <v>24</v>
      </c>
      <c r="E93" s="5"/>
      <c r="F93" s="10">
        <v>0</v>
      </c>
    </row>
    <row r="94" spans="1:6" ht="15">
      <c r="A94" s="32"/>
      <c r="B94" s="133"/>
      <c r="C94" s="136"/>
      <c r="D94" t="s">
        <v>25</v>
      </c>
      <c r="E94" s="5"/>
      <c r="F94" s="10">
        <v>0</v>
      </c>
    </row>
    <row r="95" spans="1:6" ht="15">
      <c r="A95" s="32"/>
      <c r="B95" s="32"/>
      <c r="C95" s="133"/>
      <c r="D95" t="s">
        <v>26</v>
      </c>
      <c r="E95" s="5"/>
      <c r="F95" s="10">
        <v>0</v>
      </c>
    </row>
    <row r="96" spans="1:6" ht="15">
      <c r="A96" s="32"/>
      <c r="C96" s="32"/>
      <c r="E96" s="5"/>
      <c r="F96" s="10"/>
    </row>
    <row r="97" spans="4:6" ht="12.75">
      <c r="D97" t="s">
        <v>27</v>
      </c>
      <c r="E97" s="5"/>
      <c r="F97" s="10">
        <v>11.75</v>
      </c>
    </row>
    <row r="98" spans="4:7" ht="12.75">
      <c r="D98" t="s">
        <v>28</v>
      </c>
      <c r="E98" s="18"/>
      <c r="F98" s="64">
        <v>0.015</v>
      </c>
      <c r="G98" t="s">
        <v>328</v>
      </c>
    </row>
    <row r="99" spans="4:6" ht="12.75">
      <c r="D99" t="s">
        <v>29</v>
      </c>
      <c r="E99" s="5"/>
      <c r="F99" s="10">
        <v>12.5</v>
      </c>
    </row>
    <row r="100" spans="4:6" ht="12.75">
      <c r="D100" t="s">
        <v>30</v>
      </c>
      <c r="E100" s="5"/>
      <c r="F100" s="10">
        <v>16</v>
      </c>
    </row>
    <row r="101" spans="4:6" ht="12.75">
      <c r="D101" t="s">
        <v>330</v>
      </c>
      <c r="E101" s="5"/>
      <c r="F101" s="10">
        <v>0.6</v>
      </c>
    </row>
    <row r="102" spans="4:6" ht="12.75">
      <c r="D102" t="s">
        <v>31</v>
      </c>
      <c r="E102" s="5"/>
      <c r="F102" s="10"/>
    </row>
    <row r="103" spans="4:6" ht="12.75">
      <c r="D103" t="s">
        <v>32</v>
      </c>
      <c r="E103" s="5"/>
      <c r="F103" s="10">
        <v>27.75</v>
      </c>
    </row>
    <row r="104" spans="4:6" ht="12.75">
      <c r="D104" t="s">
        <v>33</v>
      </c>
      <c r="E104" s="5"/>
      <c r="F104" s="10">
        <v>55.5</v>
      </c>
    </row>
    <row r="105" spans="4:6" ht="12.75">
      <c r="D105" t="s">
        <v>329</v>
      </c>
      <c r="E105" s="5"/>
      <c r="F105" s="10">
        <v>20</v>
      </c>
    </row>
    <row r="106" spans="4:6" ht="12.75">
      <c r="D106" t="s">
        <v>34</v>
      </c>
      <c r="E106" s="5"/>
      <c r="F106" s="10">
        <v>0</v>
      </c>
    </row>
    <row r="107" spans="5:6" ht="12.75">
      <c r="E107" s="5"/>
      <c r="F107" s="10"/>
    </row>
    <row r="108" spans="4:6" ht="12.75">
      <c r="D108" t="s">
        <v>35</v>
      </c>
      <c r="E108" s="5"/>
      <c r="F108" s="10">
        <v>0</v>
      </c>
    </row>
    <row r="109" spans="4:6" ht="12.75">
      <c r="D109" t="s">
        <v>36</v>
      </c>
      <c r="E109" s="5"/>
      <c r="F109" s="10">
        <v>0</v>
      </c>
    </row>
    <row r="110" spans="4:6" ht="12.75">
      <c r="D110" t="s">
        <v>37</v>
      </c>
      <c r="E110" s="5"/>
      <c r="F110" s="10">
        <v>0</v>
      </c>
    </row>
    <row r="111" spans="5:6" ht="12.75">
      <c r="E111" s="5"/>
      <c r="F111" s="5"/>
    </row>
    <row r="112" spans="4:6" ht="12.75">
      <c r="D112" t="s">
        <v>106</v>
      </c>
      <c r="E112" t="s">
        <v>108</v>
      </c>
      <c r="F112" s="10">
        <v>0</v>
      </c>
    </row>
    <row r="113" spans="4:6" ht="12.75">
      <c r="D113" t="s">
        <v>107</v>
      </c>
      <c r="E113" t="s">
        <v>109</v>
      </c>
      <c r="F113" s="10">
        <v>0</v>
      </c>
    </row>
  </sheetData>
  <sheetProtection/>
  <printOptions/>
  <pageMargins left="0.59" right="0.42" top="0.46" bottom="0.6" header="0.34" footer="0.35"/>
  <pageSetup horizontalDpi="600" verticalDpi="600" orientation="portrait" scale="76" r:id="rId1"/>
  <headerFooter alignWithMargins="0">
    <oddHeader>&amp;C&amp;"Arial,Bold"&amp;12
</oddHeader>
    <oddFooter>&amp;C&amp;P</oddFooter>
  </headerFooter>
  <rowBreaks count="1" manualBreakCount="1"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zoomScalePageLayoutView="0" workbookViewId="0" topLeftCell="A376">
      <selection activeCell="D92" sqref="D92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210</v>
      </c>
      <c r="B1" s="15"/>
    </row>
    <row r="2" ht="12.75">
      <c r="A2" s="4" t="s">
        <v>224</v>
      </c>
    </row>
    <row r="3" spans="1:8" ht="18">
      <c r="A3" s="112" t="s">
        <v>0</v>
      </c>
      <c r="B3" s="1"/>
      <c r="C3" s="108" t="str">
        <f>'2. 2002 Base Rate Schedule'!B3</f>
        <v>Espanola Regional Hydro Distribution Corporation</v>
      </c>
      <c r="D3" s="109"/>
      <c r="F3" s="112" t="s">
        <v>1</v>
      </c>
      <c r="H3" s="116" t="str">
        <f>'2. 2002 Base Rate Schedule'!F3</f>
        <v>ED-1999-0187</v>
      </c>
    </row>
    <row r="4" spans="1:8" ht="18">
      <c r="A4" s="112" t="s">
        <v>3</v>
      </c>
      <c r="B4" s="1"/>
      <c r="C4" s="108" t="str">
        <f>'2. 2002 Base Rate Schedule'!B4</f>
        <v>Gary Keith</v>
      </c>
      <c r="D4" s="15"/>
      <c r="F4" s="112" t="s">
        <v>4</v>
      </c>
      <c r="H4" s="116" t="str">
        <f>'2. 2002 Base Rate Schedule'!F4</f>
        <v>705-869-0378x8</v>
      </c>
    </row>
    <row r="5" spans="1:4" ht="18">
      <c r="A5" s="28" t="s">
        <v>38</v>
      </c>
      <c r="B5" s="15"/>
      <c r="C5" s="108" t="str">
        <f>'2. 2002 Base Rate Schedule'!B5</f>
        <v>gkeith@erhydro.com</v>
      </c>
      <c r="D5" s="15"/>
    </row>
    <row r="6" spans="1:4" ht="18">
      <c r="A6" s="112" t="s">
        <v>2</v>
      </c>
      <c r="B6" s="1"/>
      <c r="C6" s="108">
        <f>'2. 2002 Base Rate Schedule'!B6</f>
        <v>0</v>
      </c>
      <c r="D6" s="15"/>
    </row>
    <row r="7" spans="1:4" ht="18">
      <c r="A7" s="28" t="s">
        <v>39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231</v>
      </c>
    </row>
    <row r="10" ht="14.25">
      <c r="A10" s="126" t="s">
        <v>226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4" t="s">
        <v>213</v>
      </c>
      <c r="F13" s="274"/>
      <c r="K13" s="84"/>
    </row>
    <row r="14" spans="1:11" ht="15.75" customHeight="1">
      <c r="A14" s="126" t="s">
        <v>318</v>
      </c>
      <c r="B14" s="85"/>
      <c r="E14" s="274" t="s">
        <v>313</v>
      </c>
      <c r="F14" s="274"/>
      <c r="K14" s="84"/>
    </row>
    <row r="15" spans="5:11" ht="15.75" customHeight="1">
      <c r="E15" s="274" t="s">
        <v>317</v>
      </c>
      <c r="F15" s="274"/>
      <c r="K15" s="84"/>
    </row>
    <row r="16" spans="1:11" ht="18">
      <c r="A16" s="100" t="s">
        <v>44</v>
      </c>
      <c r="B16" s="28"/>
      <c r="D16" s="37"/>
      <c r="E16" s="274" t="s">
        <v>314</v>
      </c>
      <c r="F16" s="274"/>
      <c r="K16" s="84"/>
    </row>
    <row r="17" spans="1:11" ht="18">
      <c r="A17" s="100"/>
      <c r="B17" s="28"/>
      <c r="D17" s="37"/>
      <c r="E17" s="274" t="s">
        <v>315</v>
      </c>
      <c r="F17" s="274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218</v>
      </c>
      <c r="B19" s="28"/>
      <c r="D19" s="37"/>
      <c r="E19" s="137"/>
      <c r="F19" s="137"/>
      <c r="K19" s="84"/>
    </row>
    <row r="20" spans="1:11" ht="15.75">
      <c r="A20" s="126" t="s">
        <v>216</v>
      </c>
      <c r="B20" s="28"/>
      <c r="D20" s="37"/>
      <c r="E20" s="137"/>
      <c r="F20" s="137"/>
      <c r="K20" s="84"/>
    </row>
    <row r="21" spans="1:11" ht="15.75" customHeight="1">
      <c r="A21" s="126" t="s">
        <v>228</v>
      </c>
      <c r="E21" s="274"/>
      <c r="F21" s="274"/>
      <c r="K21" s="84"/>
    </row>
    <row r="22" spans="1:11" ht="15.75" customHeight="1">
      <c r="A22" s="126"/>
      <c r="E22" s="137"/>
      <c r="F22" s="137"/>
      <c r="K22" s="84"/>
    </row>
    <row r="23" spans="3:15" ht="15">
      <c r="C23" s="97" t="s">
        <v>212</v>
      </c>
      <c r="D23" s="48"/>
      <c r="E23" s="48"/>
      <c r="F23" s="48"/>
      <c r="H23" s="97" t="s">
        <v>229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'9. Service Charge Adj.'!E22</f>
        <v>8.76</v>
      </c>
      <c r="H27" s="25" t="s">
        <v>13</v>
      </c>
      <c r="I27" s="33" t="s">
        <v>77</v>
      </c>
      <c r="J27" s="33" t="s">
        <v>77</v>
      </c>
      <c r="K27" s="67">
        <f>'10. 2004 Rate Schedule '!F10</f>
        <v>8.76</v>
      </c>
      <c r="L27" s="67"/>
      <c r="M27" s="67"/>
    </row>
    <row r="28" spans="3:13" ht="25.5">
      <c r="C28" s="25" t="s">
        <v>214</v>
      </c>
      <c r="D28">
        <v>100</v>
      </c>
      <c r="E28" s="205">
        <v>0.0091</v>
      </c>
      <c r="F28" s="67">
        <f>D28*E28</f>
        <v>0.91</v>
      </c>
      <c r="H28" s="25" t="s">
        <v>214</v>
      </c>
      <c r="I28">
        <f>D28</f>
        <v>100</v>
      </c>
      <c r="J28" s="106">
        <f>'10. 2004 Rate Schedule '!F11</f>
        <v>0.010137572550576738</v>
      </c>
      <c r="K28" s="67">
        <f>I28*J28</f>
        <v>1.013757255057674</v>
      </c>
      <c r="L28" s="67"/>
      <c r="M28" s="67"/>
    </row>
    <row r="29" spans="3:13" ht="27" customHeight="1">
      <c r="C29" s="25" t="s">
        <v>215</v>
      </c>
      <c r="D29">
        <v>100</v>
      </c>
      <c r="E29" s="206">
        <v>0.0239</v>
      </c>
      <c r="F29" s="67">
        <f>D29*E29</f>
        <v>2.39</v>
      </c>
      <c r="H29" s="25" t="s">
        <v>215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221</v>
      </c>
      <c r="D30">
        <v>100</v>
      </c>
      <c r="E30" s="86">
        <v>0.043</v>
      </c>
      <c r="F30" s="67">
        <f>D30*E30</f>
        <v>4.3</v>
      </c>
      <c r="H30" s="25" t="s">
        <v>221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212</v>
      </c>
      <c r="F32" s="107">
        <f>SUM(F27:F30)</f>
        <v>16.36</v>
      </c>
      <c r="H32" t="s">
        <v>217</v>
      </c>
      <c r="K32" s="107">
        <f>SUM(K27:K30)</f>
        <v>16.463757255057676</v>
      </c>
      <c r="L32" s="67"/>
      <c r="M32" s="67">
        <f>K32-F32</f>
        <v>0.10375725505767619</v>
      </c>
      <c r="N32" s="90">
        <f>K32/F32-1</f>
        <v>0.006342130504747967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8.76</v>
      </c>
      <c r="H37" s="25" t="s">
        <v>13</v>
      </c>
      <c r="I37" s="33" t="s">
        <v>77</v>
      </c>
      <c r="J37" s="33" t="s">
        <v>77</v>
      </c>
      <c r="K37" s="67">
        <f>K27</f>
        <v>8.76</v>
      </c>
      <c r="L37" s="67"/>
      <c r="M37" s="67"/>
    </row>
    <row r="38" spans="3:13" ht="25.5">
      <c r="C38" s="25" t="s">
        <v>214</v>
      </c>
      <c r="D38">
        <v>250</v>
      </c>
      <c r="E38" s="86">
        <f>E28</f>
        <v>0.0091</v>
      </c>
      <c r="F38" s="67">
        <f>D38*E38</f>
        <v>2.275</v>
      </c>
      <c r="H38" s="25" t="s">
        <v>214</v>
      </c>
      <c r="I38">
        <f>D38</f>
        <v>250</v>
      </c>
      <c r="J38" s="106">
        <f>J28</f>
        <v>0.010137572550576738</v>
      </c>
      <c r="K38" s="67">
        <f>I38*J38</f>
        <v>2.5343931376441846</v>
      </c>
      <c r="L38" s="67"/>
      <c r="M38" s="67"/>
    </row>
    <row r="39" spans="3:13" ht="24.75" customHeight="1">
      <c r="C39" s="25" t="s">
        <v>215</v>
      </c>
      <c r="D39">
        <v>250</v>
      </c>
      <c r="E39" s="86">
        <f>E29</f>
        <v>0.0239</v>
      </c>
      <c r="F39" s="67">
        <f>D39*E39</f>
        <v>5.9750000000000005</v>
      </c>
      <c r="H39" s="25" t="s">
        <v>215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221</v>
      </c>
      <c r="D40">
        <v>250</v>
      </c>
      <c r="E40" s="86">
        <f>E30</f>
        <v>0.043</v>
      </c>
      <c r="F40" s="67">
        <f>D40*E40</f>
        <v>10.75</v>
      </c>
      <c r="H40" s="25" t="s">
        <v>221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212</v>
      </c>
      <c r="F42" s="107">
        <f>SUM(F37:F40)</f>
        <v>27.76</v>
      </c>
      <c r="H42" t="s">
        <v>217</v>
      </c>
      <c r="K42" s="107">
        <f>SUM(K37:K40)</f>
        <v>28.019393137644187</v>
      </c>
      <c r="L42" s="67"/>
      <c r="M42" s="67">
        <f>K42-F42</f>
        <v>0.25939313764418515</v>
      </c>
      <c r="N42" s="90">
        <f>K42/F42-1</f>
        <v>0.00934413320043892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8.76</v>
      </c>
      <c r="H47" s="25" t="s">
        <v>13</v>
      </c>
      <c r="I47" s="33" t="s">
        <v>77</v>
      </c>
      <c r="J47" s="33" t="s">
        <v>77</v>
      </c>
      <c r="K47" s="67">
        <f>K27</f>
        <v>8.76</v>
      </c>
      <c r="L47" s="67"/>
      <c r="M47" s="67"/>
    </row>
    <row r="48" spans="3:13" ht="25.5">
      <c r="C48" s="25" t="s">
        <v>214</v>
      </c>
      <c r="D48">
        <v>500</v>
      </c>
      <c r="E48" s="86">
        <f>E28</f>
        <v>0.0091</v>
      </c>
      <c r="F48" s="67">
        <f>D48*E48</f>
        <v>4.55</v>
      </c>
      <c r="H48" s="25" t="s">
        <v>214</v>
      </c>
      <c r="I48">
        <f>D48</f>
        <v>500</v>
      </c>
      <c r="J48" s="106">
        <f>J28</f>
        <v>0.010137572550576738</v>
      </c>
      <c r="K48" s="67">
        <f>I48*J48</f>
        <v>5.068786275288369</v>
      </c>
      <c r="L48" s="67"/>
      <c r="M48" s="67"/>
    </row>
    <row r="49" spans="3:13" ht="25.5" customHeight="1">
      <c r="C49" s="25" t="s">
        <v>215</v>
      </c>
      <c r="D49">
        <v>500</v>
      </c>
      <c r="E49" s="86">
        <f>E29</f>
        <v>0.0239</v>
      </c>
      <c r="F49" s="67">
        <f>D49*E49</f>
        <v>11.950000000000001</v>
      </c>
      <c r="H49" s="25" t="s">
        <v>215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221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221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212</v>
      </c>
      <c r="F52" s="107">
        <f>SUM(F47:F50)</f>
        <v>46.76</v>
      </c>
      <c r="H52" t="s">
        <v>217</v>
      </c>
      <c r="K52" s="107">
        <f>SUM(K47:K50)</f>
        <v>47.27878627528837</v>
      </c>
      <c r="L52" s="67"/>
      <c r="M52" s="67">
        <f>K52-F52</f>
        <v>0.5187862752883703</v>
      </c>
      <c r="N52" s="90">
        <f>K52/F52-1</f>
        <v>0.0110946594373047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8.76</v>
      </c>
      <c r="H57" s="25" t="s">
        <v>13</v>
      </c>
      <c r="I57" s="33" t="s">
        <v>77</v>
      </c>
      <c r="J57" s="33" t="s">
        <v>77</v>
      </c>
      <c r="K57" s="67">
        <f>K27</f>
        <v>8.76</v>
      </c>
      <c r="L57" s="67"/>
      <c r="M57" s="67"/>
    </row>
    <row r="58" spans="3:13" ht="25.5">
      <c r="C58" s="25" t="s">
        <v>214</v>
      </c>
      <c r="D58">
        <v>750</v>
      </c>
      <c r="E58" s="86">
        <f>E28</f>
        <v>0.0091</v>
      </c>
      <c r="F58" s="67">
        <f>D58*E58</f>
        <v>6.825</v>
      </c>
      <c r="H58" s="25" t="s">
        <v>214</v>
      </c>
      <c r="I58">
        <f>D58</f>
        <v>750</v>
      </c>
      <c r="J58" s="106">
        <f>J28</f>
        <v>0.010137572550576738</v>
      </c>
      <c r="K58" s="67">
        <f>I58*J58</f>
        <v>7.603179412932554</v>
      </c>
      <c r="L58" s="67"/>
      <c r="M58" s="67"/>
    </row>
    <row r="59" spans="3:13" ht="26.25" customHeight="1">
      <c r="C59" s="25" t="s">
        <v>215</v>
      </c>
      <c r="D59">
        <v>750</v>
      </c>
      <c r="E59" s="86">
        <f>E29</f>
        <v>0.0239</v>
      </c>
      <c r="F59" s="67">
        <f>D59*E59</f>
        <v>17.925</v>
      </c>
      <c r="H59" s="25" t="s">
        <v>215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221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221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212</v>
      </c>
      <c r="F62" s="107">
        <f>SUM(F57:F60)</f>
        <v>65.76</v>
      </c>
      <c r="H62" t="s">
        <v>217</v>
      </c>
      <c r="K62" s="107">
        <f>SUM(K57:K60)</f>
        <v>66.53817941293255</v>
      </c>
      <c r="L62" s="67"/>
      <c r="M62" s="67">
        <f>K62-F62</f>
        <v>0.7781794129325448</v>
      </c>
      <c r="N62" s="90">
        <f>K62/F62-1</f>
        <v>0.011833628542161634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8.76</v>
      </c>
      <c r="H67" s="25" t="s">
        <v>13</v>
      </c>
      <c r="I67" s="33" t="s">
        <v>77</v>
      </c>
      <c r="J67" s="33" t="s">
        <v>77</v>
      </c>
      <c r="K67" s="67">
        <f>K27</f>
        <v>8.76</v>
      </c>
      <c r="L67" s="67"/>
      <c r="M67" s="67"/>
    </row>
    <row r="68" spans="3:13" ht="25.5">
      <c r="C68" s="25" t="s">
        <v>214</v>
      </c>
      <c r="D68">
        <v>1000</v>
      </c>
      <c r="E68" s="86">
        <f>E28</f>
        <v>0.0091</v>
      </c>
      <c r="F68" s="67">
        <f>D68*E68</f>
        <v>9.1</v>
      </c>
      <c r="H68" s="25" t="s">
        <v>214</v>
      </c>
      <c r="I68">
        <f>D68</f>
        <v>1000</v>
      </c>
      <c r="J68" s="106">
        <f>J28</f>
        <v>0.010137572550576738</v>
      </c>
      <c r="K68" s="67">
        <f>I68*J68</f>
        <v>10.137572550576738</v>
      </c>
      <c r="L68" s="67"/>
      <c r="M68" s="67"/>
    </row>
    <row r="69" spans="3:13" ht="25.5" customHeight="1">
      <c r="C69" s="25" t="s">
        <v>215</v>
      </c>
      <c r="D69">
        <v>1000</v>
      </c>
      <c r="E69" s="86">
        <f>E29</f>
        <v>0.0239</v>
      </c>
      <c r="F69" s="67">
        <f>D69*E69</f>
        <v>23.900000000000002</v>
      </c>
      <c r="H69" s="25" t="s">
        <v>215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221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221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212</v>
      </c>
      <c r="F73" s="107">
        <f>SUM(F67:F70)</f>
        <v>84.76</v>
      </c>
      <c r="H73" t="s">
        <v>217</v>
      </c>
      <c r="K73" s="107">
        <f>SUM(K67:K71)</f>
        <v>85.79757255057675</v>
      </c>
      <c r="L73" s="67"/>
      <c r="M73" s="67">
        <f>K73-F73</f>
        <v>1.0375725505767406</v>
      </c>
      <c r="N73" s="90">
        <f>K73/F73-1</f>
        <v>0.012241299558479746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8.76</v>
      </c>
      <c r="H78" s="25" t="s">
        <v>13</v>
      </c>
      <c r="I78" s="33" t="s">
        <v>77</v>
      </c>
      <c r="J78" s="33" t="s">
        <v>77</v>
      </c>
      <c r="K78" s="67">
        <f>K27</f>
        <v>8.76</v>
      </c>
      <c r="L78" s="67"/>
      <c r="M78" s="67"/>
    </row>
    <row r="79" spans="3:13" ht="25.5">
      <c r="C79" s="25" t="s">
        <v>214</v>
      </c>
      <c r="D79">
        <v>1500</v>
      </c>
      <c r="E79" s="86">
        <f>E28</f>
        <v>0.0091</v>
      </c>
      <c r="F79" s="67">
        <f>D79*E79</f>
        <v>13.65</v>
      </c>
      <c r="H79" s="25" t="s">
        <v>214</v>
      </c>
      <c r="I79">
        <f>D79</f>
        <v>1500</v>
      </c>
      <c r="J79" s="106">
        <f>J28</f>
        <v>0.010137572550576738</v>
      </c>
      <c r="K79" s="67">
        <f>I79*J79</f>
        <v>15.206358825865108</v>
      </c>
      <c r="L79" s="67"/>
      <c r="M79" s="67"/>
    </row>
    <row r="80" spans="3:13" ht="27.75" customHeight="1">
      <c r="C80" s="25" t="s">
        <v>215</v>
      </c>
      <c r="D80">
        <v>1500</v>
      </c>
      <c r="E80" s="86">
        <f>E29</f>
        <v>0.0239</v>
      </c>
      <c r="F80" s="67">
        <f>D80*E80</f>
        <v>35.85</v>
      </c>
      <c r="H80" s="25" t="s">
        <v>215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221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221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212</v>
      </c>
      <c r="F84" s="107">
        <f>SUM(F78:F81)</f>
        <v>122.76</v>
      </c>
      <c r="H84" t="s">
        <v>217</v>
      </c>
      <c r="K84" s="107">
        <f>SUM(K78:K82)</f>
        <v>124.31635882586511</v>
      </c>
      <c r="L84" s="67"/>
      <c r="M84" s="67">
        <f>K84-F84</f>
        <v>1.5563588258651038</v>
      </c>
      <c r="N84" s="90">
        <f>K84/F84-1</f>
        <v>0.012678061468435198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8.76</v>
      </c>
      <c r="H89" s="25" t="s">
        <v>13</v>
      </c>
      <c r="I89" s="33" t="s">
        <v>77</v>
      </c>
      <c r="J89" s="33" t="s">
        <v>77</v>
      </c>
      <c r="K89" s="67">
        <f>K27</f>
        <v>8.76</v>
      </c>
      <c r="L89" s="67"/>
      <c r="M89" s="67"/>
    </row>
    <row r="90" spans="3:13" ht="28.5" customHeight="1">
      <c r="C90" s="25" t="s">
        <v>214</v>
      </c>
      <c r="D90">
        <v>2000</v>
      </c>
      <c r="E90" s="86">
        <f>E28</f>
        <v>0.0091</v>
      </c>
      <c r="F90" s="67">
        <f>D90*E90</f>
        <v>18.2</v>
      </c>
      <c r="H90" s="25" t="s">
        <v>214</v>
      </c>
      <c r="I90">
        <f>D90</f>
        <v>2000</v>
      </c>
      <c r="J90" s="106">
        <f>J28</f>
        <v>0.010137572550576738</v>
      </c>
      <c r="K90" s="67">
        <f>I90*J90</f>
        <v>20.275145101153477</v>
      </c>
      <c r="L90" s="67"/>
      <c r="M90" s="67"/>
    </row>
    <row r="91" spans="3:13" ht="24.75" customHeight="1">
      <c r="C91" s="25" t="s">
        <v>215</v>
      </c>
      <c r="D91">
        <v>2000</v>
      </c>
      <c r="E91" s="86">
        <f>E29</f>
        <v>0.0239</v>
      </c>
      <c r="F91" s="67">
        <f>D91*E91</f>
        <v>47.800000000000004</v>
      </c>
      <c r="H91" s="25" t="s">
        <v>215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221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221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212</v>
      </c>
      <c r="F95" s="107">
        <f>SUM(F89:F92)</f>
        <v>160.76</v>
      </c>
      <c r="H95" t="s">
        <v>217</v>
      </c>
      <c r="K95" s="107">
        <f>SUM(K89:K93)</f>
        <v>162.83514510115347</v>
      </c>
      <c r="L95" s="67"/>
      <c r="M95" s="67">
        <f>K95-F95</f>
        <v>2.075145101153481</v>
      </c>
      <c r="N95" s="90">
        <f>K95/F95-1</f>
        <v>0.012908342256490846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222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223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228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212</v>
      </c>
      <c r="D105" s="48"/>
      <c r="E105" s="48"/>
      <c r="F105" s="48"/>
      <c r="H105" s="97" t="s">
        <v>229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73</v>
      </c>
      <c r="B106" s="4"/>
      <c r="F106" s="84"/>
      <c r="K106" s="84"/>
    </row>
    <row r="107" spans="1:14" ht="12.75">
      <c r="A107" s="4" t="s">
        <v>94</v>
      </c>
      <c r="D107" s="92" t="s">
        <v>41</v>
      </c>
      <c r="E107" s="92" t="s">
        <v>68</v>
      </c>
      <c r="F107" s="93" t="s">
        <v>69</v>
      </c>
      <c r="I107" s="92" t="s">
        <v>41</v>
      </c>
      <c r="J107" s="92" t="s">
        <v>68</v>
      </c>
      <c r="K107" s="95" t="s">
        <v>69</v>
      </c>
      <c r="L107" s="4"/>
      <c r="M107" s="4" t="s">
        <v>70</v>
      </c>
      <c r="N107" s="4" t="s">
        <v>70</v>
      </c>
    </row>
    <row r="108" spans="4:14" ht="12.75">
      <c r="D108" s="94" t="s">
        <v>76</v>
      </c>
      <c r="E108" s="92" t="s">
        <v>103</v>
      </c>
      <c r="F108" s="93" t="s">
        <v>71</v>
      </c>
      <c r="I108" s="92"/>
      <c r="J108" s="92" t="s">
        <v>103</v>
      </c>
      <c r="K108" s="95" t="s">
        <v>71</v>
      </c>
      <c r="L108" s="4"/>
      <c r="M108" s="4" t="s">
        <v>72</v>
      </c>
      <c r="N108" s="92" t="s">
        <v>78</v>
      </c>
    </row>
    <row r="109" spans="1:13" ht="38.25">
      <c r="A109" s="98"/>
      <c r="B109" s="37"/>
      <c r="C109" s="25" t="s">
        <v>13</v>
      </c>
      <c r="D109" s="33" t="s">
        <v>77</v>
      </c>
      <c r="E109" s="33" t="s">
        <v>77</v>
      </c>
      <c r="F109" s="267">
        <f>'9. Service Charge Adj.'!E23</f>
        <v>11.06</v>
      </c>
      <c r="H109" s="25" t="s">
        <v>13</v>
      </c>
      <c r="I109" s="33" t="s">
        <v>77</v>
      </c>
      <c r="J109" s="33" t="s">
        <v>77</v>
      </c>
      <c r="K109" s="67">
        <f>'10. 2004 Rate Schedule '!F22</f>
        <v>11.06</v>
      </c>
      <c r="L109" s="67"/>
      <c r="M109" s="67"/>
    </row>
    <row r="110" spans="3:13" ht="25.5">
      <c r="C110" s="25" t="s">
        <v>214</v>
      </c>
      <c r="D110">
        <v>1000</v>
      </c>
      <c r="E110" s="205">
        <v>0.0148</v>
      </c>
      <c r="F110" s="67">
        <f>D110*E110</f>
        <v>14.8</v>
      </c>
      <c r="H110" s="25" t="s">
        <v>214</v>
      </c>
      <c r="I110">
        <f>D110</f>
        <v>1000</v>
      </c>
      <c r="J110" s="106">
        <f>'10. 2004 Rate Schedule '!F23</f>
        <v>0.015700734219867618</v>
      </c>
      <c r="K110" s="67">
        <f>I110*J110</f>
        <v>15.700734219867618</v>
      </c>
      <c r="L110" s="67"/>
      <c r="M110" s="67"/>
    </row>
    <row r="111" spans="3:13" ht="30" customHeight="1">
      <c r="C111" s="25" t="s">
        <v>215</v>
      </c>
      <c r="D111">
        <v>1000</v>
      </c>
      <c r="E111" s="206">
        <v>0.0229</v>
      </c>
      <c r="F111" s="67">
        <f>D111*E111</f>
        <v>22.9</v>
      </c>
      <c r="H111" s="25" t="s">
        <v>215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221</v>
      </c>
      <c r="D112">
        <f>D110</f>
        <v>1000</v>
      </c>
      <c r="E112" s="86">
        <v>0.043</v>
      </c>
      <c r="F112" s="67">
        <f>D112*E112</f>
        <v>43</v>
      </c>
      <c r="H112" s="25" t="s">
        <v>221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212</v>
      </c>
      <c r="F114" s="107">
        <f>SUM(F109:F112)</f>
        <v>91.75999999999999</v>
      </c>
      <c r="H114" t="s">
        <v>217</v>
      </c>
      <c r="K114" s="107">
        <f>SUM(K109:K112)</f>
        <v>92.66073421986762</v>
      </c>
      <c r="L114" s="67"/>
      <c r="M114" s="67">
        <f>K114-F114</f>
        <v>0.9007342198676298</v>
      </c>
      <c r="N114" s="90">
        <f>K114/F114-1</f>
        <v>0.009816196816343048</v>
      </c>
    </row>
    <row r="115" ht="12.75">
      <c r="K115" s="84"/>
    </row>
    <row r="116" ht="12.75">
      <c r="K116" s="84"/>
    </row>
    <row r="117" spans="1:14" ht="12.75">
      <c r="A117" s="4" t="s">
        <v>93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95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F109</f>
        <v>11.06</v>
      </c>
      <c r="H119" s="25" t="s">
        <v>13</v>
      </c>
      <c r="I119" s="33" t="s">
        <v>77</v>
      </c>
      <c r="J119" s="33" t="s">
        <v>77</v>
      </c>
      <c r="K119" s="67">
        <f>K109</f>
        <v>11.06</v>
      </c>
      <c r="L119" s="67"/>
      <c r="M119" s="67"/>
    </row>
    <row r="120" spans="3:13" ht="25.5">
      <c r="C120" s="25" t="s">
        <v>214</v>
      </c>
      <c r="D120">
        <v>2000</v>
      </c>
      <c r="E120" s="86">
        <f>E110</f>
        <v>0.0148</v>
      </c>
      <c r="F120" s="67">
        <f>D120*E120</f>
        <v>29.6</v>
      </c>
      <c r="H120" s="25" t="s">
        <v>214</v>
      </c>
      <c r="I120">
        <f>D120</f>
        <v>2000</v>
      </c>
      <c r="J120" s="106">
        <f>J110</f>
        <v>0.015700734219867618</v>
      </c>
      <c r="K120" s="67">
        <f>I120*J120</f>
        <v>31.401468439735236</v>
      </c>
      <c r="L120" s="67"/>
      <c r="M120" s="67"/>
    </row>
    <row r="121" spans="3:13" ht="25.5" customHeight="1">
      <c r="C121" s="25" t="s">
        <v>215</v>
      </c>
      <c r="D121">
        <v>2000</v>
      </c>
      <c r="E121" s="86">
        <f>E111</f>
        <v>0.0229</v>
      </c>
      <c r="F121" s="67">
        <f>D121*E121</f>
        <v>45.8</v>
      </c>
      <c r="H121" s="25" t="s">
        <v>215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221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221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212</v>
      </c>
      <c r="F124" s="107">
        <f>SUM(F119:F122)</f>
        <v>172.46</v>
      </c>
      <c r="H124" t="s">
        <v>217</v>
      </c>
      <c r="K124" s="107">
        <f>SUM(K119:K122)</f>
        <v>174.26146843973524</v>
      </c>
      <c r="L124" s="67"/>
      <c r="M124" s="67">
        <f>K124-F124</f>
        <v>1.8014684397352312</v>
      </c>
      <c r="N124" s="90">
        <f>K124/F124-1</f>
        <v>0.010445717498174911</v>
      </c>
    </row>
    <row r="125" ht="12.75">
      <c r="K125" s="84"/>
    </row>
    <row r="126" ht="12.75">
      <c r="K126" s="84"/>
    </row>
    <row r="127" spans="1:14" ht="12.75">
      <c r="A127" s="4" t="s">
        <v>93</v>
      </c>
      <c r="B127" s="4"/>
      <c r="D127" s="92" t="s">
        <v>41</v>
      </c>
      <c r="E127" s="92" t="s">
        <v>68</v>
      </c>
      <c r="F127" s="93" t="s">
        <v>69</v>
      </c>
      <c r="I127" s="92" t="s">
        <v>41</v>
      </c>
      <c r="J127" s="92" t="s">
        <v>68</v>
      </c>
      <c r="K127" s="95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96</v>
      </c>
      <c r="D128" s="94" t="s">
        <v>76</v>
      </c>
      <c r="E128" s="92" t="s">
        <v>103</v>
      </c>
      <c r="F128" s="93" t="s">
        <v>71</v>
      </c>
      <c r="I128" s="92"/>
      <c r="J128" s="92" t="s">
        <v>103</v>
      </c>
      <c r="K128" s="95" t="s">
        <v>71</v>
      </c>
      <c r="L128" s="4"/>
      <c r="M128" s="4" t="s">
        <v>72</v>
      </c>
      <c r="N128" s="92" t="s">
        <v>78</v>
      </c>
    </row>
    <row r="129" spans="1:13" ht="38.25">
      <c r="A129" s="98"/>
      <c r="B129" s="37"/>
      <c r="C129" s="25" t="s">
        <v>13</v>
      </c>
      <c r="D129" s="33" t="s">
        <v>77</v>
      </c>
      <c r="E129" s="33" t="s">
        <v>77</v>
      </c>
      <c r="F129" s="104">
        <f>F109</f>
        <v>11.06</v>
      </c>
      <c r="H129" s="25" t="s">
        <v>13</v>
      </c>
      <c r="I129" s="33" t="s">
        <v>77</v>
      </c>
      <c r="J129" s="33" t="s">
        <v>77</v>
      </c>
      <c r="K129" s="67">
        <f>K109</f>
        <v>11.06</v>
      </c>
      <c r="L129" s="67"/>
      <c r="M129" s="67"/>
    </row>
    <row r="130" spans="3:13" ht="25.5">
      <c r="C130" s="25" t="s">
        <v>214</v>
      </c>
      <c r="D130">
        <v>5000</v>
      </c>
      <c r="E130" s="86">
        <f>E110</f>
        <v>0.0148</v>
      </c>
      <c r="F130" s="67">
        <f>D130*E130</f>
        <v>74</v>
      </c>
      <c r="H130" s="25" t="s">
        <v>214</v>
      </c>
      <c r="I130">
        <f>D130</f>
        <v>5000</v>
      </c>
      <c r="J130" s="106">
        <f>J110</f>
        <v>0.015700734219867618</v>
      </c>
      <c r="K130" s="67">
        <f>I130*J130</f>
        <v>78.50367109933809</v>
      </c>
      <c r="L130" s="67"/>
      <c r="M130" s="67"/>
    </row>
    <row r="131" spans="3:13" ht="30" customHeight="1">
      <c r="C131" s="25" t="s">
        <v>215</v>
      </c>
      <c r="D131">
        <v>5000</v>
      </c>
      <c r="E131" s="86">
        <f>E111</f>
        <v>0.0229</v>
      </c>
      <c r="F131" s="67">
        <f>D131*E131</f>
        <v>114.5</v>
      </c>
      <c r="H131" s="25" t="s">
        <v>215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221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221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212</v>
      </c>
      <c r="F134" s="107">
        <f>SUM(F129:F132)</f>
        <v>414.55999999999995</v>
      </c>
      <c r="H134" t="s">
        <v>217</v>
      </c>
      <c r="K134" s="107">
        <f>SUM(K129:K132)</f>
        <v>419.0636710993381</v>
      </c>
      <c r="L134" s="67"/>
      <c r="M134" s="67">
        <f>K134-F134</f>
        <v>4.503671099338135</v>
      </c>
      <c r="N134" s="90">
        <f>K134/F134-1</f>
        <v>0.010863737696203524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93</v>
      </c>
      <c r="B137" s="4"/>
      <c r="D137" s="92" t="s">
        <v>41</v>
      </c>
      <c r="E137" s="92" t="s">
        <v>68</v>
      </c>
      <c r="F137" s="93" t="s">
        <v>69</v>
      </c>
      <c r="I137" s="92" t="s">
        <v>41</v>
      </c>
      <c r="J137" s="92" t="s">
        <v>68</v>
      </c>
      <c r="K137" s="95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97</v>
      </c>
      <c r="D138" s="94" t="s">
        <v>76</v>
      </c>
      <c r="E138" s="92" t="s">
        <v>103</v>
      </c>
      <c r="F138" s="93" t="s">
        <v>71</v>
      </c>
      <c r="I138" s="92"/>
      <c r="J138" s="92" t="s">
        <v>103</v>
      </c>
      <c r="K138" s="95" t="s">
        <v>71</v>
      </c>
      <c r="L138" s="4"/>
      <c r="M138" s="4" t="s">
        <v>72</v>
      </c>
      <c r="N138" s="92" t="s">
        <v>78</v>
      </c>
    </row>
    <row r="139" spans="1:13" ht="38.25">
      <c r="A139" s="98"/>
      <c r="B139" s="37"/>
      <c r="C139" s="25" t="s">
        <v>13</v>
      </c>
      <c r="D139" s="33" t="s">
        <v>77</v>
      </c>
      <c r="E139" s="33" t="s">
        <v>77</v>
      </c>
      <c r="F139" s="104">
        <f>F109</f>
        <v>11.06</v>
      </c>
      <c r="H139" s="25" t="s">
        <v>13</v>
      </c>
      <c r="I139" s="33" t="s">
        <v>77</v>
      </c>
      <c r="J139" s="33" t="s">
        <v>77</v>
      </c>
      <c r="K139" s="67">
        <f>K109</f>
        <v>11.06</v>
      </c>
      <c r="L139" s="67"/>
      <c r="M139" s="67"/>
    </row>
    <row r="140" spans="3:13" ht="25.5">
      <c r="C140" s="25" t="s">
        <v>214</v>
      </c>
      <c r="D140">
        <v>10000</v>
      </c>
      <c r="E140" s="86">
        <f>E110</f>
        <v>0.0148</v>
      </c>
      <c r="F140" s="67">
        <f>D140*E140</f>
        <v>148</v>
      </c>
      <c r="H140" s="25" t="s">
        <v>214</v>
      </c>
      <c r="I140">
        <f>D140</f>
        <v>10000</v>
      </c>
      <c r="J140" s="106">
        <f>J110</f>
        <v>0.015700734219867618</v>
      </c>
      <c r="K140" s="67">
        <f>I140*J140</f>
        <v>157.00734219867618</v>
      </c>
      <c r="L140" s="67"/>
      <c r="M140" s="67"/>
    </row>
    <row r="141" spans="3:13" ht="27" customHeight="1">
      <c r="C141" s="25" t="s">
        <v>215</v>
      </c>
      <c r="D141">
        <v>10000</v>
      </c>
      <c r="E141" s="86">
        <f>E111</f>
        <v>0.0229</v>
      </c>
      <c r="F141" s="67">
        <f>D141*E141</f>
        <v>229</v>
      </c>
      <c r="H141" s="25" t="s">
        <v>215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221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221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212</v>
      </c>
      <c r="F144" s="107">
        <f>SUM(F139:F142)</f>
        <v>818.06</v>
      </c>
      <c r="H144" t="s">
        <v>217</v>
      </c>
      <c r="K144" s="107">
        <f>SUM(K139:K142)</f>
        <v>827.0673421986762</v>
      </c>
      <c r="L144" s="67"/>
      <c r="M144" s="67">
        <f>K144-F144</f>
        <v>9.00734219867627</v>
      </c>
      <c r="N144" s="90">
        <f>K144/F144-1</f>
        <v>0.011010613156340998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93</v>
      </c>
      <c r="B147" s="4"/>
      <c r="D147" s="92" t="s">
        <v>41</v>
      </c>
      <c r="E147" s="92" t="s">
        <v>68</v>
      </c>
      <c r="F147" s="93" t="s">
        <v>69</v>
      </c>
      <c r="I147" s="92" t="s">
        <v>41</v>
      </c>
      <c r="J147" s="92" t="s">
        <v>68</v>
      </c>
      <c r="K147" s="95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230</v>
      </c>
      <c r="D148" s="94" t="s">
        <v>76</v>
      </c>
      <c r="E148" s="92" t="s">
        <v>103</v>
      </c>
      <c r="F148" s="93" t="s">
        <v>71</v>
      </c>
      <c r="I148" s="92"/>
      <c r="J148" s="92" t="s">
        <v>103</v>
      </c>
      <c r="K148" s="95" t="s">
        <v>71</v>
      </c>
      <c r="L148" s="4"/>
      <c r="M148" s="4" t="s">
        <v>72</v>
      </c>
      <c r="N148" s="92" t="s">
        <v>78</v>
      </c>
    </row>
    <row r="149" spans="1:13" ht="38.25">
      <c r="A149" s="98"/>
      <c r="B149" s="37"/>
      <c r="C149" s="25" t="s">
        <v>13</v>
      </c>
      <c r="D149" s="33" t="s">
        <v>77</v>
      </c>
      <c r="E149" s="33" t="s">
        <v>77</v>
      </c>
      <c r="F149" s="104">
        <f>F109</f>
        <v>11.06</v>
      </c>
      <c r="H149" s="25" t="s">
        <v>13</v>
      </c>
      <c r="I149" s="33" t="s">
        <v>77</v>
      </c>
      <c r="J149" s="33" t="s">
        <v>77</v>
      </c>
      <c r="K149" s="67">
        <f>K109</f>
        <v>11.06</v>
      </c>
      <c r="L149" s="67"/>
      <c r="M149" s="67"/>
    </row>
    <row r="150" spans="3:13" ht="25.5">
      <c r="C150" s="25" t="s">
        <v>214</v>
      </c>
      <c r="D150">
        <v>15000</v>
      </c>
      <c r="E150" s="86">
        <f>E110</f>
        <v>0.0148</v>
      </c>
      <c r="F150" s="67">
        <f>D150*E150</f>
        <v>222</v>
      </c>
      <c r="H150" s="25" t="s">
        <v>214</v>
      </c>
      <c r="I150">
        <f>D150</f>
        <v>15000</v>
      </c>
      <c r="J150" s="106">
        <f>J110</f>
        <v>0.015700734219867618</v>
      </c>
      <c r="K150" s="67">
        <f>I150*J150</f>
        <v>235.51101329801426</v>
      </c>
      <c r="L150" s="67"/>
      <c r="M150" s="67"/>
    </row>
    <row r="151" spans="3:13" ht="27" customHeight="1">
      <c r="C151" s="25" t="s">
        <v>215</v>
      </c>
      <c r="D151">
        <v>15000</v>
      </c>
      <c r="E151" s="86">
        <f>E111</f>
        <v>0.0229</v>
      </c>
      <c r="F151" s="67">
        <f>D151*E151</f>
        <v>343.5</v>
      </c>
      <c r="H151" s="25" t="s">
        <v>215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221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221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212</v>
      </c>
      <c r="F154" s="107">
        <f>SUM(F149:F152)</f>
        <v>1221.56</v>
      </c>
      <c r="H154" t="s">
        <v>217</v>
      </c>
      <c r="K154" s="107">
        <f>SUM(K149:K152)</f>
        <v>1235.0710132980143</v>
      </c>
      <c r="L154" s="67"/>
      <c r="M154" s="67">
        <f>K154-F154</f>
        <v>13.511013298014404</v>
      </c>
      <c r="N154" s="90">
        <f>K154/F154-1</f>
        <v>0.011060458182990951</v>
      </c>
    </row>
    <row r="155" ht="12.75">
      <c r="K155" s="84"/>
    </row>
    <row r="156" spans="1:14" ht="13.5" thickBo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230"/>
      <c r="L156" s="119"/>
      <c r="M156" s="119"/>
      <c r="N156" s="119"/>
    </row>
    <row r="157" ht="12.75">
      <c r="K157" s="84"/>
    </row>
    <row r="158" spans="1:13" ht="15.75">
      <c r="A158" s="62" t="s">
        <v>74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6" t="s">
        <v>234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6" t="s">
        <v>235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6" t="s">
        <v>319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6" t="s">
        <v>236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212</v>
      </c>
      <c r="D165" s="48"/>
      <c r="E165" s="48"/>
      <c r="F165" s="48"/>
      <c r="H165" s="97" t="s">
        <v>229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73</v>
      </c>
      <c r="B166" s="4"/>
      <c r="F166" s="84"/>
      <c r="K166" s="84"/>
    </row>
    <row r="167" spans="4:14" ht="12.75">
      <c r="D167" s="92" t="s">
        <v>239</v>
      </c>
      <c r="E167" s="92" t="s">
        <v>68</v>
      </c>
      <c r="F167" s="93" t="s">
        <v>69</v>
      </c>
      <c r="I167" s="92" t="s">
        <v>239</v>
      </c>
      <c r="J167" s="92" t="s">
        <v>68</v>
      </c>
      <c r="K167" s="95" t="s">
        <v>69</v>
      </c>
      <c r="L167" s="4"/>
      <c r="M167" s="4" t="s">
        <v>70</v>
      </c>
      <c r="N167" s="4" t="s">
        <v>70</v>
      </c>
    </row>
    <row r="168" spans="4:14" ht="12.75">
      <c r="D168" s="94" t="s">
        <v>76</v>
      </c>
      <c r="E168" s="92" t="s">
        <v>240</v>
      </c>
      <c r="F168" s="93" t="s">
        <v>71</v>
      </c>
      <c r="I168" s="92"/>
      <c r="J168" s="92" t="s">
        <v>240</v>
      </c>
      <c r="K168" s="95" t="s">
        <v>71</v>
      </c>
      <c r="L168" s="4"/>
      <c r="M168" s="4" t="s">
        <v>72</v>
      </c>
      <c r="N168" s="92" t="s">
        <v>78</v>
      </c>
    </row>
    <row r="169" spans="1:13" ht="38.25">
      <c r="A169" s="98"/>
      <c r="B169" s="37"/>
      <c r="C169" s="25" t="s">
        <v>13</v>
      </c>
      <c r="D169" s="33" t="s">
        <v>77</v>
      </c>
      <c r="E169" s="33" t="s">
        <v>77</v>
      </c>
      <c r="F169" s="267">
        <f>'9. Service Charge Adj.'!E24</f>
        <v>107.19</v>
      </c>
      <c r="H169" s="25" t="s">
        <v>13</v>
      </c>
      <c r="I169" s="33" t="s">
        <v>77</v>
      </c>
      <c r="J169" s="33" t="s">
        <v>77</v>
      </c>
      <c r="K169" s="67">
        <f>'10. 2004 Rate Schedule '!F28</f>
        <v>107.19</v>
      </c>
      <c r="L169" s="67"/>
      <c r="M169" s="67"/>
    </row>
    <row r="170" spans="3:13" ht="25.5">
      <c r="C170" s="25" t="s">
        <v>104</v>
      </c>
      <c r="D170">
        <v>60</v>
      </c>
      <c r="E170" s="205">
        <v>0.7777</v>
      </c>
      <c r="F170" s="67">
        <f>D170*E170</f>
        <v>46.662</v>
      </c>
      <c r="H170" s="25" t="s">
        <v>104</v>
      </c>
      <c r="I170">
        <v>60</v>
      </c>
      <c r="J170" s="106">
        <f>'10. 2004 Rate Schedule '!F29</f>
        <v>1.2522611825780774</v>
      </c>
      <c r="K170" s="67">
        <f>I170*J170</f>
        <v>75.13567095468464</v>
      </c>
      <c r="L170" s="67"/>
      <c r="M170" s="67"/>
    </row>
    <row r="171" spans="3:13" ht="25.5">
      <c r="C171" s="25" t="s">
        <v>232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232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215</v>
      </c>
      <c r="D172" s="12">
        <v>15000</v>
      </c>
      <c r="E172" s="86">
        <v>0.0132</v>
      </c>
      <c r="F172" s="67">
        <f>D172*E172</f>
        <v>198</v>
      </c>
      <c r="H172" s="25" t="s">
        <v>215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233</v>
      </c>
      <c r="D173" s="12">
        <f>D172</f>
        <v>15000</v>
      </c>
      <c r="E173" s="86">
        <v>0.055</v>
      </c>
      <c r="F173" s="67">
        <f>D173*E173</f>
        <v>825</v>
      </c>
      <c r="H173" s="25" t="s">
        <v>233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212</v>
      </c>
      <c r="F175" s="107">
        <f>SUM(F169:F173)</f>
        <v>1411.452</v>
      </c>
      <c r="H175" t="s">
        <v>217</v>
      </c>
      <c r="K175" s="107">
        <f>SUM(K169:K173)</f>
        <v>1439.9256709546846</v>
      </c>
      <c r="L175" s="67"/>
      <c r="M175" s="67">
        <f>K175-F175</f>
        <v>28.47367095468462</v>
      </c>
      <c r="N175" s="90">
        <f>K175/F175-1</f>
        <v>0.020173318649649108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93</v>
      </c>
      <c r="B179" s="4"/>
      <c r="D179" s="92" t="s">
        <v>239</v>
      </c>
      <c r="E179" s="92" t="s">
        <v>68</v>
      </c>
      <c r="F179" s="93" t="s">
        <v>69</v>
      </c>
      <c r="I179" s="92" t="s">
        <v>239</v>
      </c>
      <c r="J179" s="92" t="s">
        <v>68</v>
      </c>
      <c r="K179" s="95" t="s">
        <v>69</v>
      </c>
      <c r="L179" s="4"/>
      <c r="M179" s="4" t="s">
        <v>70</v>
      </c>
      <c r="N179" s="4" t="s">
        <v>70</v>
      </c>
    </row>
    <row r="180" spans="1:14" ht="12.75">
      <c r="A180" s="4" t="s">
        <v>98</v>
      </c>
      <c r="D180" s="94" t="s">
        <v>76</v>
      </c>
      <c r="E180" s="92" t="s">
        <v>240</v>
      </c>
      <c r="F180" s="93" t="s">
        <v>71</v>
      </c>
      <c r="I180" s="92"/>
      <c r="J180" s="92" t="s">
        <v>240</v>
      </c>
      <c r="K180" s="95" t="s">
        <v>71</v>
      </c>
      <c r="L180" s="4"/>
      <c r="M180" s="4" t="s">
        <v>72</v>
      </c>
      <c r="N180" s="92" t="s">
        <v>78</v>
      </c>
    </row>
    <row r="181" spans="1:13" ht="38.25">
      <c r="A181" s="98"/>
      <c r="B181" s="37"/>
      <c r="C181" s="25" t="s">
        <v>13</v>
      </c>
      <c r="D181" s="33" t="s">
        <v>77</v>
      </c>
      <c r="E181" s="33" t="s">
        <v>77</v>
      </c>
      <c r="F181" s="104">
        <f>F169</f>
        <v>107.19</v>
      </c>
      <c r="H181" s="25" t="s">
        <v>13</v>
      </c>
      <c r="I181" s="33" t="s">
        <v>77</v>
      </c>
      <c r="J181" s="33" t="s">
        <v>77</v>
      </c>
      <c r="K181" s="67">
        <f>K169</f>
        <v>107.19</v>
      </c>
      <c r="L181" s="67"/>
      <c r="M181" s="67"/>
    </row>
    <row r="182" spans="3:13" ht="25.5">
      <c r="C182" s="25" t="s">
        <v>237</v>
      </c>
      <c r="D182">
        <v>100</v>
      </c>
      <c r="E182" s="86">
        <f>E170</f>
        <v>0.7777</v>
      </c>
      <c r="F182" s="67">
        <f>D182*E182</f>
        <v>77.77</v>
      </c>
      <c r="H182" s="25" t="s">
        <v>237</v>
      </c>
      <c r="I182">
        <f>D182</f>
        <v>100</v>
      </c>
      <c r="J182" s="106">
        <f>J170</f>
        <v>1.2522611825780774</v>
      </c>
      <c r="K182" s="67">
        <f>I182*J182</f>
        <v>125.22611825780774</v>
      </c>
      <c r="L182" s="67"/>
      <c r="M182" s="67"/>
    </row>
    <row r="183" spans="3:13" ht="24.75" customHeight="1">
      <c r="C183" s="25" t="s">
        <v>232</v>
      </c>
      <c r="D183">
        <f>D182</f>
        <v>100</v>
      </c>
      <c r="E183" s="86">
        <v>3.91</v>
      </c>
      <c r="F183" s="67">
        <f>D183*E183</f>
        <v>391</v>
      </c>
      <c r="H183" s="25" t="s">
        <v>232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215</v>
      </c>
      <c r="D184" s="12">
        <v>40000</v>
      </c>
      <c r="E184" s="86">
        <v>0.0132</v>
      </c>
      <c r="F184" s="67">
        <f>D184*E184</f>
        <v>528</v>
      </c>
      <c r="H184" s="25" t="s">
        <v>215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233</v>
      </c>
      <c r="D185" s="130">
        <v>40000</v>
      </c>
      <c r="E185" s="86">
        <f>E173</f>
        <v>0.055</v>
      </c>
      <c r="F185" s="67">
        <f>D185*E185</f>
        <v>2200</v>
      </c>
      <c r="H185" s="25" t="s">
        <v>233</v>
      </c>
      <c r="I185" s="207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212</v>
      </c>
      <c r="F187" s="107">
        <f>SUM(F181:F185)</f>
        <v>3303.96</v>
      </c>
      <c r="H187" t="s">
        <v>217</v>
      </c>
      <c r="K187" s="107">
        <f>SUM(K181:K185)</f>
        <v>3351.4161182578077</v>
      </c>
      <c r="L187" s="67"/>
      <c r="M187" s="67">
        <f>K187-F187</f>
        <v>47.4561182578077</v>
      </c>
      <c r="N187" s="90">
        <f>K187/F187-1</f>
        <v>0.014363405809334262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93</v>
      </c>
      <c r="B191" s="4"/>
      <c r="D191" s="92" t="s">
        <v>239</v>
      </c>
      <c r="E191" s="92" t="s">
        <v>68</v>
      </c>
      <c r="F191" s="93" t="s">
        <v>69</v>
      </c>
      <c r="I191" s="92" t="s">
        <v>239</v>
      </c>
      <c r="J191" s="92" t="s">
        <v>68</v>
      </c>
      <c r="K191" s="95" t="s">
        <v>69</v>
      </c>
      <c r="L191" s="4"/>
      <c r="M191" s="4" t="s">
        <v>70</v>
      </c>
      <c r="N191" s="4" t="s">
        <v>70</v>
      </c>
    </row>
    <row r="192" spans="1:14" ht="12.75">
      <c r="A192" s="4" t="s">
        <v>99</v>
      </c>
      <c r="D192" s="94" t="s">
        <v>76</v>
      </c>
      <c r="E192" s="92" t="s">
        <v>240</v>
      </c>
      <c r="F192" s="93" t="s">
        <v>71</v>
      </c>
      <c r="I192" s="92"/>
      <c r="J192" s="92" t="s">
        <v>240</v>
      </c>
      <c r="K192" s="95" t="s">
        <v>71</v>
      </c>
      <c r="L192" s="4"/>
      <c r="M192" s="4" t="s">
        <v>72</v>
      </c>
      <c r="N192" s="92" t="s">
        <v>78</v>
      </c>
    </row>
    <row r="193" spans="1:13" ht="38.25">
      <c r="A193" s="98"/>
      <c r="B193" s="37"/>
      <c r="C193" s="25" t="s">
        <v>13</v>
      </c>
      <c r="D193" s="33" t="s">
        <v>77</v>
      </c>
      <c r="E193" s="33" t="s">
        <v>77</v>
      </c>
      <c r="F193" s="104">
        <f>F169</f>
        <v>107.19</v>
      </c>
      <c r="H193" s="25" t="s">
        <v>13</v>
      </c>
      <c r="I193" s="33" t="s">
        <v>77</v>
      </c>
      <c r="J193" s="33" t="s">
        <v>77</v>
      </c>
      <c r="K193" s="67">
        <f>K169</f>
        <v>107.19</v>
      </c>
      <c r="L193" s="67"/>
      <c r="M193" s="67"/>
    </row>
    <row r="194" spans="3:13" ht="25.5">
      <c r="C194" s="25" t="s">
        <v>237</v>
      </c>
      <c r="D194">
        <v>500</v>
      </c>
      <c r="E194" s="86">
        <f>E170</f>
        <v>0.7777</v>
      </c>
      <c r="F194" s="67">
        <f>D194*E194</f>
        <v>388.84999999999997</v>
      </c>
      <c r="H194" s="25" t="s">
        <v>237</v>
      </c>
      <c r="I194">
        <f>D194</f>
        <v>500</v>
      </c>
      <c r="J194" s="106">
        <f>J170</f>
        <v>1.2522611825780774</v>
      </c>
      <c r="K194" s="67">
        <f>I194*J194</f>
        <v>626.1305912890386</v>
      </c>
      <c r="L194" s="67"/>
      <c r="M194" s="67"/>
    </row>
    <row r="195" spans="3:13" ht="27.75" customHeight="1">
      <c r="C195" s="25" t="s">
        <v>232</v>
      </c>
      <c r="D195">
        <f>D194</f>
        <v>500</v>
      </c>
      <c r="E195" s="86">
        <v>3.91</v>
      </c>
      <c r="F195" s="67">
        <f>D195*E195</f>
        <v>1955</v>
      </c>
      <c r="H195" s="25" t="s">
        <v>232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215</v>
      </c>
      <c r="D196" s="12">
        <v>100000</v>
      </c>
      <c r="E196" s="86">
        <v>0.0132</v>
      </c>
      <c r="F196" s="67">
        <f>D196*E196</f>
        <v>1320</v>
      </c>
      <c r="H196" s="25" t="s">
        <v>215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233</v>
      </c>
      <c r="D197" s="130">
        <v>100000</v>
      </c>
      <c r="E197" s="86">
        <f>E173</f>
        <v>0.055</v>
      </c>
      <c r="F197" s="67">
        <f>D197*E197</f>
        <v>5500</v>
      </c>
      <c r="H197" s="25" t="s">
        <v>233</v>
      </c>
      <c r="I197" s="130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212</v>
      </c>
      <c r="F199" s="107">
        <f>SUM(F193:F197)</f>
        <v>9271.04</v>
      </c>
      <c r="H199" t="s">
        <v>217</v>
      </c>
      <c r="K199" s="107">
        <f>SUM(K193:K197)</f>
        <v>9508.320591289039</v>
      </c>
      <c r="L199" s="67"/>
      <c r="M199" s="67">
        <f>K199-F199</f>
        <v>237.28059128903806</v>
      </c>
      <c r="N199" s="90">
        <f>K199/F199-1</f>
        <v>0.0255937404313904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93</v>
      </c>
      <c r="B203" s="4"/>
      <c r="D203" s="92" t="s">
        <v>239</v>
      </c>
      <c r="E203" s="92" t="s">
        <v>68</v>
      </c>
      <c r="F203" s="93" t="s">
        <v>69</v>
      </c>
      <c r="I203" s="92" t="s">
        <v>239</v>
      </c>
      <c r="J203" s="92" t="s">
        <v>68</v>
      </c>
      <c r="K203" s="95" t="s">
        <v>69</v>
      </c>
      <c r="L203" s="4"/>
      <c r="M203" s="4" t="s">
        <v>70</v>
      </c>
      <c r="N203" s="4" t="s">
        <v>70</v>
      </c>
    </row>
    <row r="204" spans="1:14" ht="12.75">
      <c r="A204" s="4" t="s">
        <v>100</v>
      </c>
      <c r="D204" s="94" t="s">
        <v>76</v>
      </c>
      <c r="E204" s="92" t="s">
        <v>240</v>
      </c>
      <c r="F204" s="93" t="s">
        <v>71</v>
      </c>
      <c r="I204" s="92"/>
      <c r="J204" s="92" t="s">
        <v>240</v>
      </c>
      <c r="K204" s="95" t="s">
        <v>71</v>
      </c>
      <c r="L204" s="4"/>
      <c r="M204" s="4" t="s">
        <v>72</v>
      </c>
      <c r="N204" s="92" t="s">
        <v>78</v>
      </c>
    </row>
    <row r="205" spans="1:13" ht="38.25">
      <c r="A205" s="98"/>
      <c r="B205" s="37"/>
      <c r="C205" s="25" t="s">
        <v>13</v>
      </c>
      <c r="D205" s="33" t="s">
        <v>77</v>
      </c>
      <c r="E205" s="33" t="s">
        <v>77</v>
      </c>
      <c r="F205" s="104">
        <f>F169</f>
        <v>107.19</v>
      </c>
      <c r="H205" s="25" t="s">
        <v>13</v>
      </c>
      <c r="I205" s="33" t="s">
        <v>77</v>
      </c>
      <c r="J205" s="33" t="s">
        <v>77</v>
      </c>
      <c r="K205" s="67">
        <f>K169</f>
        <v>107.19</v>
      </c>
      <c r="L205" s="67"/>
      <c r="M205" s="67"/>
    </row>
    <row r="206" spans="3:13" ht="25.5">
      <c r="C206" s="25" t="s">
        <v>237</v>
      </c>
      <c r="D206">
        <v>1000</v>
      </c>
      <c r="E206" s="86">
        <f>E170</f>
        <v>0.7777</v>
      </c>
      <c r="F206" s="67">
        <f>D206*E206</f>
        <v>777.6999999999999</v>
      </c>
      <c r="H206" s="25" t="s">
        <v>237</v>
      </c>
      <c r="I206">
        <f>D206</f>
        <v>1000</v>
      </c>
      <c r="J206" s="106">
        <f>J170</f>
        <v>1.2522611825780774</v>
      </c>
      <c r="K206" s="67">
        <f>I206*J206</f>
        <v>1252.2611825780773</v>
      </c>
      <c r="L206" s="67"/>
      <c r="M206" s="67"/>
    </row>
    <row r="207" spans="3:13" ht="30" customHeight="1">
      <c r="C207" s="25" t="s">
        <v>232</v>
      </c>
      <c r="D207">
        <f>D206</f>
        <v>1000</v>
      </c>
      <c r="E207" s="86">
        <v>3.91</v>
      </c>
      <c r="F207" s="67">
        <f>D207*E207</f>
        <v>3910</v>
      </c>
      <c r="H207" s="25" t="s">
        <v>232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215</v>
      </c>
      <c r="D208" s="130">
        <v>400000</v>
      </c>
      <c r="E208" s="86">
        <v>0.0132</v>
      </c>
      <c r="F208" s="67">
        <f>D208*E208</f>
        <v>5280</v>
      </c>
      <c r="H208" s="25" t="s">
        <v>215</v>
      </c>
      <c r="I208" s="208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233</v>
      </c>
      <c r="D209" s="130">
        <v>400000</v>
      </c>
      <c r="E209" s="86">
        <f>E173</f>
        <v>0.055</v>
      </c>
      <c r="F209" s="67">
        <f>D209*E209</f>
        <v>22000</v>
      </c>
      <c r="H209" s="25" t="s">
        <v>233</v>
      </c>
      <c r="I209" s="130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212</v>
      </c>
      <c r="F211" s="107">
        <f>SUM(F205:F209)</f>
        <v>32074.89</v>
      </c>
      <c r="H211" t="s">
        <v>217</v>
      </c>
      <c r="K211" s="107">
        <f>SUM(K205:K209)</f>
        <v>32549.45118257808</v>
      </c>
      <c r="L211" s="67"/>
      <c r="M211" s="67">
        <f>K211-F211</f>
        <v>474.56118257807975</v>
      </c>
      <c r="N211" s="90">
        <f>K211/F211-1</f>
        <v>0.014795411070094966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93</v>
      </c>
      <c r="B215" s="4"/>
      <c r="D215" s="92" t="s">
        <v>239</v>
      </c>
      <c r="E215" s="92" t="s">
        <v>68</v>
      </c>
      <c r="F215" s="93" t="s">
        <v>69</v>
      </c>
      <c r="I215" s="92" t="s">
        <v>239</v>
      </c>
      <c r="J215" s="92" t="s">
        <v>68</v>
      </c>
      <c r="K215" s="95" t="s">
        <v>69</v>
      </c>
      <c r="L215" s="4"/>
      <c r="M215" s="4" t="s">
        <v>70</v>
      </c>
      <c r="N215" s="4" t="s">
        <v>70</v>
      </c>
    </row>
    <row r="216" spans="1:14" ht="12.75">
      <c r="A216" s="4" t="s">
        <v>101</v>
      </c>
      <c r="D216" s="94" t="s">
        <v>76</v>
      </c>
      <c r="E216" s="92" t="s">
        <v>240</v>
      </c>
      <c r="F216" s="93" t="s">
        <v>71</v>
      </c>
      <c r="I216" s="92"/>
      <c r="J216" s="92" t="s">
        <v>240</v>
      </c>
      <c r="K216" s="95" t="s">
        <v>71</v>
      </c>
      <c r="L216" s="4"/>
      <c r="M216" s="4" t="s">
        <v>72</v>
      </c>
      <c r="N216" s="92" t="s">
        <v>78</v>
      </c>
    </row>
    <row r="217" spans="1:13" ht="38.25">
      <c r="A217" s="98"/>
      <c r="B217" s="37"/>
      <c r="C217" s="25" t="s">
        <v>13</v>
      </c>
      <c r="D217" s="33" t="s">
        <v>77</v>
      </c>
      <c r="E217" s="33" t="s">
        <v>77</v>
      </c>
      <c r="F217" s="104">
        <f>F169</f>
        <v>107.19</v>
      </c>
      <c r="H217" s="25" t="s">
        <v>13</v>
      </c>
      <c r="I217" s="33" t="s">
        <v>77</v>
      </c>
      <c r="J217" s="33" t="s">
        <v>77</v>
      </c>
      <c r="K217" s="67">
        <f>K169</f>
        <v>107.19</v>
      </c>
      <c r="L217" s="67"/>
      <c r="M217" s="67"/>
    </row>
    <row r="218" spans="3:13" ht="25.5">
      <c r="C218" s="25" t="s">
        <v>237</v>
      </c>
      <c r="D218">
        <v>3000</v>
      </c>
      <c r="E218" s="86">
        <f>E170</f>
        <v>0.7777</v>
      </c>
      <c r="F218" s="67">
        <f>D218*E218</f>
        <v>2333.1</v>
      </c>
      <c r="H218" s="25" t="s">
        <v>237</v>
      </c>
      <c r="I218">
        <f>D218</f>
        <v>3000</v>
      </c>
      <c r="J218" s="106">
        <f>J170</f>
        <v>1.2522611825780774</v>
      </c>
      <c r="K218" s="67">
        <f>I218*J218</f>
        <v>3756.7835477342323</v>
      </c>
      <c r="L218" s="67"/>
      <c r="M218" s="67"/>
    </row>
    <row r="219" spans="3:13" ht="27" customHeight="1">
      <c r="C219" s="25" t="s">
        <v>232</v>
      </c>
      <c r="D219">
        <f>D218</f>
        <v>3000</v>
      </c>
      <c r="E219" s="86">
        <v>3.91</v>
      </c>
      <c r="F219" s="67">
        <f>D219*E219</f>
        <v>11730</v>
      </c>
      <c r="H219" s="25" t="s">
        <v>232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215</v>
      </c>
      <c r="D220" s="12">
        <v>1000000</v>
      </c>
      <c r="E220" s="86">
        <v>0.0132</v>
      </c>
      <c r="F220" s="67">
        <f>D220*E220</f>
        <v>13200</v>
      </c>
      <c r="H220" s="25" t="s">
        <v>215</v>
      </c>
      <c r="I220" s="208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233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233</v>
      </c>
      <c r="I221" s="130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212</v>
      </c>
      <c r="F223" s="107">
        <f>SUM(F217:F221)</f>
        <v>82370.29000000001</v>
      </c>
      <c r="H223" t="s">
        <v>217</v>
      </c>
      <c r="K223" s="107">
        <f>SUM(K217:K221)</f>
        <v>83793.97354773423</v>
      </c>
      <c r="L223" s="67"/>
      <c r="M223" s="67">
        <f>K223-F223</f>
        <v>1423.6835477342247</v>
      </c>
      <c r="N223" s="90">
        <f>K223/F223-1</f>
        <v>0.017283944826881337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93</v>
      </c>
      <c r="B227" s="4"/>
      <c r="D227" s="92" t="s">
        <v>239</v>
      </c>
      <c r="E227" s="92" t="s">
        <v>68</v>
      </c>
      <c r="F227" s="93" t="s">
        <v>69</v>
      </c>
      <c r="I227" s="92" t="s">
        <v>239</v>
      </c>
      <c r="J227" s="92" t="s">
        <v>68</v>
      </c>
      <c r="K227" s="95" t="s">
        <v>69</v>
      </c>
      <c r="L227" s="4"/>
      <c r="M227" s="4" t="s">
        <v>70</v>
      </c>
      <c r="N227" s="4" t="s">
        <v>70</v>
      </c>
    </row>
    <row r="228" spans="1:14" ht="12.75">
      <c r="A228" s="4" t="s">
        <v>102</v>
      </c>
      <c r="D228" s="94" t="s">
        <v>76</v>
      </c>
      <c r="E228" s="92" t="s">
        <v>240</v>
      </c>
      <c r="F228" s="93" t="s">
        <v>71</v>
      </c>
      <c r="I228" s="92"/>
      <c r="J228" s="92" t="s">
        <v>240</v>
      </c>
      <c r="K228" s="95" t="s">
        <v>71</v>
      </c>
      <c r="L228" s="4"/>
      <c r="M228" s="4" t="s">
        <v>72</v>
      </c>
      <c r="N228" s="92" t="s">
        <v>78</v>
      </c>
    </row>
    <row r="229" spans="1:13" ht="38.25">
      <c r="A229" s="98"/>
      <c r="B229" s="37"/>
      <c r="C229" s="25" t="s">
        <v>13</v>
      </c>
      <c r="D229" s="33" t="s">
        <v>77</v>
      </c>
      <c r="E229" s="33" t="s">
        <v>77</v>
      </c>
      <c r="F229" s="104">
        <f>F169</f>
        <v>107.19</v>
      </c>
      <c r="H229" s="25" t="s">
        <v>13</v>
      </c>
      <c r="I229" s="33" t="s">
        <v>77</v>
      </c>
      <c r="J229" s="33" t="s">
        <v>77</v>
      </c>
      <c r="K229" s="67">
        <f>K169</f>
        <v>107.19</v>
      </c>
      <c r="L229" s="67"/>
      <c r="M229" s="67"/>
    </row>
    <row r="230" spans="3:13" ht="25.5">
      <c r="C230" s="25" t="s">
        <v>237</v>
      </c>
      <c r="D230">
        <v>4000</v>
      </c>
      <c r="E230" s="86">
        <f>E170</f>
        <v>0.7777</v>
      </c>
      <c r="F230" s="67">
        <f>D230*E230</f>
        <v>3110.7999999999997</v>
      </c>
      <c r="H230" s="25" t="s">
        <v>237</v>
      </c>
      <c r="I230">
        <f>D230</f>
        <v>4000</v>
      </c>
      <c r="J230" s="105">
        <f>J170</f>
        <v>1.2522611825780774</v>
      </c>
      <c r="K230" s="67">
        <f>I230*J230</f>
        <v>5009.044730312309</v>
      </c>
      <c r="L230" s="67"/>
      <c r="M230" s="67"/>
    </row>
    <row r="231" spans="3:13" ht="33" customHeight="1">
      <c r="C231" s="25" t="s">
        <v>232</v>
      </c>
      <c r="D231">
        <f>D230</f>
        <v>4000</v>
      </c>
      <c r="E231" s="86">
        <v>3.91</v>
      </c>
      <c r="F231" s="67">
        <f>D231*E231</f>
        <v>15640</v>
      </c>
      <c r="H231" s="25" t="s">
        <v>232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215</v>
      </c>
      <c r="D232" s="12">
        <v>1800000</v>
      </c>
      <c r="E232" s="86">
        <v>0.0132</v>
      </c>
      <c r="F232" s="67">
        <f>D232*E232</f>
        <v>23760</v>
      </c>
      <c r="H232" s="25" t="s">
        <v>215</v>
      </c>
      <c r="I232" s="208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233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233</v>
      </c>
      <c r="I233" s="130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212</v>
      </c>
      <c r="F235" s="107">
        <f>SUM(F229:F233)</f>
        <v>141617.99</v>
      </c>
      <c r="H235" t="s">
        <v>217</v>
      </c>
      <c r="K235" s="107">
        <f>SUM(K229:K233)</f>
        <v>143516.2347303123</v>
      </c>
      <c r="L235" s="67"/>
      <c r="M235" s="67">
        <f>K235-F235</f>
        <v>1898.244730312319</v>
      </c>
      <c r="N235" s="90">
        <f>K235/F235-1</f>
        <v>0.013403980174498509</v>
      </c>
    </row>
    <row r="236" spans="1:14" ht="13.5" thickBot="1">
      <c r="A236" s="119"/>
      <c r="B236" s="119"/>
      <c r="C236" s="228"/>
      <c r="D236" s="119"/>
      <c r="E236" s="229"/>
      <c r="F236" s="128"/>
      <c r="G236" s="119"/>
      <c r="H236" s="228"/>
      <c r="I236" s="119"/>
      <c r="J236" s="129"/>
      <c r="K236" s="128"/>
      <c r="L236" s="128"/>
      <c r="M236" s="128"/>
      <c r="N236" s="119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75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6" t="s">
        <v>241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6" t="s">
        <v>235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6" t="s">
        <v>319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6" t="s">
        <v>236</v>
      </c>
      <c r="F243" s="67"/>
      <c r="J243" s="106"/>
      <c r="K243" s="67"/>
      <c r="L243" s="67"/>
      <c r="M243" s="67"/>
      <c r="N243" s="87"/>
    </row>
    <row r="244" spans="1:14" ht="14.25">
      <c r="A244" s="126"/>
      <c r="F244" s="67"/>
      <c r="J244" s="106"/>
      <c r="K244" s="67"/>
      <c r="L244" s="67"/>
      <c r="M244" s="67"/>
      <c r="N244" s="87"/>
    </row>
    <row r="245" spans="3:15" ht="15">
      <c r="C245" s="97" t="s">
        <v>212</v>
      </c>
      <c r="D245" s="48"/>
      <c r="E245" s="48"/>
      <c r="F245" s="48"/>
      <c r="H245" s="97" t="s">
        <v>229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73</v>
      </c>
      <c r="B247" s="4"/>
      <c r="F247" s="84"/>
      <c r="K247" s="84"/>
    </row>
    <row r="248" spans="4:14" ht="12.75">
      <c r="D248" s="92" t="s">
        <v>239</v>
      </c>
      <c r="E248" s="92" t="s">
        <v>68</v>
      </c>
      <c r="F248" s="93" t="s">
        <v>69</v>
      </c>
      <c r="I248" s="92" t="s">
        <v>239</v>
      </c>
      <c r="J248" s="92" t="s">
        <v>68</v>
      </c>
      <c r="K248" s="95" t="s">
        <v>69</v>
      </c>
      <c r="L248" s="4"/>
      <c r="M248" s="4" t="s">
        <v>70</v>
      </c>
      <c r="N248" s="4" t="s">
        <v>70</v>
      </c>
    </row>
    <row r="249" spans="4:14" ht="12.75">
      <c r="D249" s="94" t="s">
        <v>76</v>
      </c>
      <c r="E249" s="92" t="s">
        <v>240</v>
      </c>
      <c r="F249" s="93" t="s">
        <v>71</v>
      </c>
      <c r="I249" s="92"/>
      <c r="J249" s="92" t="s">
        <v>240</v>
      </c>
      <c r="K249" s="95" t="s">
        <v>71</v>
      </c>
      <c r="L249" s="4"/>
      <c r="M249" s="4" t="s">
        <v>72</v>
      </c>
      <c r="N249" s="92" t="s">
        <v>78</v>
      </c>
    </row>
    <row r="250" spans="1:13" ht="38.25">
      <c r="A250" s="98"/>
      <c r="B250" s="37"/>
      <c r="C250" s="25" t="s">
        <v>13</v>
      </c>
      <c r="D250" s="33" t="s">
        <v>77</v>
      </c>
      <c r="E250" s="33" t="s">
        <v>77</v>
      </c>
      <c r="F250" s="267">
        <f>'9. Service Charge Adj.'!E25</f>
        <v>0</v>
      </c>
      <c r="H250" s="25" t="s">
        <v>13</v>
      </c>
      <c r="I250" s="33" t="s">
        <v>77</v>
      </c>
      <c r="J250" s="33" t="s">
        <v>77</v>
      </c>
      <c r="K250" s="67">
        <f>'10. 2004 Rate Schedule '!F34</f>
        <v>0</v>
      </c>
      <c r="L250" s="67"/>
      <c r="M250" s="67"/>
    </row>
    <row r="251" spans="3:13" ht="25.5">
      <c r="C251" s="25" t="s">
        <v>104</v>
      </c>
      <c r="D251">
        <v>60</v>
      </c>
      <c r="E251" s="205">
        <v>0</v>
      </c>
      <c r="F251" s="67">
        <f>D251*E251</f>
        <v>0</v>
      </c>
      <c r="H251" s="25" t="s">
        <v>104</v>
      </c>
      <c r="I251">
        <v>60</v>
      </c>
      <c r="J251" s="106" t="e">
        <f>'10. 2004 Rate Schedule '!F35</f>
        <v>#DIV/0!</v>
      </c>
      <c r="K251" s="67" t="e">
        <f>I251*J251</f>
        <v>#DIV/0!</v>
      </c>
      <c r="L251" s="67"/>
      <c r="M251" s="67"/>
    </row>
    <row r="252" spans="3:13" ht="25.5">
      <c r="C252" s="25" t="s">
        <v>232</v>
      </c>
      <c r="D252">
        <f>D251</f>
        <v>60</v>
      </c>
      <c r="E252" s="86">
        <v>4.2138</v>
      </c>
      <c r="F252" s="67">
        <f>D252*E252</f>
        <v>252.828</v>
      </c>
      <c r="H252" s="25" t="s">
        <v>232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215</v>
      </c>
      <c r="D253" s="12">
        <v>15000</v>
      </c>
      <c r="E253" s="86">
        <v>0.0132</v>
      </c>
      <c r="F253" s="67">
        <f>D253*E253</f>
        <v>198</v>
      </c>
      <c r="H253" s="25" t="s">
        <v>215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233</v>
      </c>
      <c r="D254" s="12">
        <f>D253</f>
        <v>15000</v>
      </c>
      <c r="E254" s="86">
        <v>0.055</v>
      </c>
      <c r="F254" s="67">
        <f>D254*E254</f>
        <v>825</v>
      </c>
      <c r="H254" s="25" t="s">
        <v>233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212</v>
      </c>
      <c r="F256" s="107">
        <f>SUM(F250:F254)</f>
        <v>1275.828</v>
      </c>
      <c r="H256" t="s">
        <v>217</v>
      </c>
      <c r="K256" s="107" t="e">
        <f>SUM(K250:K254)</f>
        <v>#DIV/0!</v>
      </c>
      <c r="L256" s="67"/>
      <c r="M256" s="67" t="e">
        <f>K256-F256</f>
        <v>#DIV/0!</v>
      </c>
      <c r="N256" s="90" t="e">
        <f>K256/F256-1</f>
        <v>#DIV/0!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93</v>
      </c>
      <c r="B260" s="4"/>
      <c r="D260" s="92" t="s">
        <v>239</v>
      </c>
      <c r="E260" s="92" t="s">
        <v>68</v>
      </c>
      <c r="F260" s="93" t="s">
        <v>69</v>
      </c>
      <c r="I260" s="92" t="s">
        <v>239</v>
      </c>
      <c r="J260" s="92" t="s">
        <v>68</v>
      </c>
      <c r="K260" s="95" t="s">
        <v>69</v>
      </c>
      <c r="L260" s="4"/>
      <c r="M260" s="4" t="s">
        <v>70</v>
      </c>
      <c r="N260" s="4" t="s">
        <v>70</v>
      </c>
    </row>
    <row r="261" spans="1:14" ht="12.75">
      <c r="A261" s="4" t="s">
        <v>98</v>
      </c>
      <c r="D261" s="94" t="s">
        <v>76</v>
      </c>
      <c r="E261" s="92" t="s">
        <v>240</v>
      </c>
      <c r="F261" s="93" t="s">
        <v>71</v>
      </c>
      <c r="I261" s="92"/>
      <c r="J261" s="92" t="s">
        <v>240</v>
      </c>
      <c r="K261" s="95" t="s">
        <v>71</v>
      </c>
      <c r="L261" s="4"/>
      <c r="M261" s="4" t="s">
        <v>72</v>
      </c>
      <c r="N261" s="92" t="s">
        <v>78</v>
      </c>
    </row>
    <row r="262" spans="1:13" ht="38.25">
      <c r="A262" s="98"/>
      <c r="B262" s="37"/>
      <c r="C262" s="25" t="s">
        <v>13</v>
      </c>
      <c r="D262" s="33" t="s">
        <v>77</v>
      </c>
      <c r="E262" s="33" t="s">
        <v>77</v>
      </c>
      <c r="F262" s="104">
        <f>F250</f>
        <v>0</v>
      </c>
      <c r="H262" s="25" t="s">
        <v>13</v>
      </c>
      <c r="I262" s="33" t="s">
        <v>77</v>
      </c>
      <c r="J262" s="33" t="s">
        <v>77</v>
      </c>
      <c r="K262" s="67">
        <f>K250</f>
        <v>0</v>
      </c>
      <c r="L262" s="67"/>
      <c r="M262" s="67"/>
    </row>
    <row r="263" spans="3:13" ht="25.5">
      <c r="C263" s="25" t="s">
        <v>237</v>
      </c>
      <c r="D263">
        <v>100</v>
      </c>
      <c r="E263" s="86">
        <f>E251</f>
        <v>0</v>
      </c>
      <c r="F263" s="67">
        <f>D263*E263</f>
        <v>0</v>
      </c>
      <c r="H263" s="25" t="s">
        <v>237</v>
      </c>
      <c r="I263">
        <f>D263</f>
        <v>100</v>
      </c>
      <c r="J263" s="106" t="e">
        <f>J251</f>
        <v>#DIV/0!</v>
      </c>
      <c r="K263" s="67" t="e">
        <f>I263*J263</f>
        <v>#DIV/0!</v>
      </c>
      <c r="L263" s="67"/>
      <c r="M263" s="67"/>
    </row>
    <row r="264" spans="3:13" ht="25.5">
      <c r="C264" s="25" t="s">
        <v>232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232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215</v>
      </c>
      <c r="D265" s="12">
        <v>40000</v>
      </c>
      <c r="E265" s="86">
        <v>0.0132</v>
      </c>
      <c r="F265" s="67">
        <f>D265*E265</f>
        <v>528</v>
      </c>
      <c r="H265" s="25" t="s">
        <v>215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233</v>
      </c>
      <c r="D266" s="130">
        <v>40000</v>
      </c>
      <c r="E266" s="86">
        <f>E254</f>
        <v>0.055</v>
      </c>
      <c r="F266" s="67">
        <f>D266*E266</f>
        <v>2200</v>
      </c>
      <c r="H266" s="25" t="s">
        <v>233</v>
      </c>
      <c r="I266" s="207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212</v>
      </c>
      <c r="F268" s="107">
        <f>SUM(F262:F266)</f>
        <v>3149.38</v>
      </c>
      <c r="H268" t="s">
        <v>217</v>
      </c>
      <c r="K268" s="107" t="e">
        <f>SUM(K262:K266)</f>
        <v>#DIV/0!</v>
      </c>
      <c r="L268" s="67"/>
      <c r="M268" s="67" t="e">
        <f>K268-F268</f>
        <v>#DIV/0!</v>
      </c>
      <c r="N268" s="90" t="e">
        <f>K268/F268-1</f>
        <v>#DIV/0!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93</v>
      </c>
      <c r="B272" s="4"/>
      <c r="D272" s="92" t="s">
        <v>239</v>
      </c>
      <c r="E272" s="92" t="s">
        <v>68</v>
      </c>
      <c r="F272" s="93" t="s">
        <v>69</v>
      </c>
      <c r="I272" s="92" t="s">
        <v>239</v>
      </c>
      <c r="J272" s="92" t="s">
        <v>68</v>
      </c>
      <c r="K272" s="95" t="s">
        <v>69</v>
      </c>
      <c r="L272" s="4"/>
      <c r="M272" s="4" t="s">
        <v>70</v>
      </c>
      <c r="N272" s="4" t="s">
        <v>70</v>
      </c>
    </row>
    <row r="273" spans="1:14" ht="12.75">
      <c r="A273" s="4" t="s">
        <v>99</v>
      </c>
      <c r="D273" s="94" t="s">
        <v>76</v>
      </c>
      <c r="E273" s="92" t="s">
        <v>240</v>
      </c>
      <c r="F273" s="93" t="s">
        <v>71</v>
      </c>
      <c r="I273" s="92"/>
      <c r="J273" s="92" t="s">
        <v>240</v>
      </c>
      <c r="K273" s="95" t="s">
        <v>71</v>
      </c>
      <c r="L273" s="4"/>
      <c r="M273" s="4" t="s">
        <v>72</v>
      </c>
      <c r="N273" s="92" t="s">
        <v>78</v>
      </c>
    </row>
    <row r="274" spans="1:13" ht="38.25">
      <c r="A274" s="98"/>
      <c r="B274" s="37"/>
      <c r="C274" s="25" t="s">
        <v>13</v>
      </c>
      <c r="D274" s="33" t="s">
        <v>77</v>
      </c>
      <c r="E274" s="33" t="s">
        <v>77</v>
      </c>
      <c r="F274" s="104">
        <f>F250</f>
        <v>0</v>
      </c>
      <c r="H274" s="25" t="s">
        <v>13</v>
      </c>
      <c r="I274" s="33" t="s">
        <v>77</v>
      </c>
      <c r="J274" s="33" t="s">
        <v>77</v>
      </c>
      <c r="K274" s="67">
        <f>K250</f>
        <v>0</v>
      </c>
      <c r="L274" s="67"/>
      <c r="M274" s="67"/>
    </row>
    <row r="275" spans="3:13" ht="25.5">
      <c r="C275" s="25" t="s">
        <v>237</v>
      </c>
      <c r="D275">
        <v>500</v>
      </c>
      <c r="E275" s="86">
        <f>E251</f>
        <v>0</v>
      </c>
      <c r="F275" s="67">
        <f>D275*E275</f>
        <v>0</v>
      </c>
      <c r="H275" s="25" t="s">
        <v>237</v>
      </c>
      <c r="I275">
        <f>D275</f>
        <v>500</v>
      </c>
      <c r="J275" s="106" t="e">
        <f>J251</f>
        <v>#DIV/0!</v>
      </c>
      <c r="K275" s="67" t="e">
        <f>I275*J275</f>
        <v>#DIV/0!</v>
      </c>
      <c r="L275" s="67"/>
      <c r="M275" s="67"/>
    </row>
    <row r="276" spans="3:13" ht="25.5">
      <c r="C276" s="25" t="s">
        <v>232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232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215</v>
      </c>
      <c r="D277" s="12">
        <v>100000</v>
      </c>
      <c r="E277" s="86">
        <v>0.0132</v>
      </c>
      <c r="F277" s="67">
        <f>D277*E277</f>
        <v>1320</v>
      </c>
      <c r="H277" s="25" t="s">
        <v>215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233</v>
      </c>
      <c r="D278" s="130">
        <v>100000</v>
      </c>
      <c r="E278" s="86">
        <f>E254</f>
        <v>0.055</v>
      </c>
      <c r="F278" s="67">
        <f>D278*E278</f>
        <v>5500</v>
      </c>
      <c r="H278" s="25" t="s">
        <v>233</v>
      </c>
      <c r="I278" s="130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212</v>
      </c>
      <c r="F280" s="107">
        <f>SUM(F274:F278)</f>
        <v>8926.9</v>
      </c>
      <c r="H280" t="s">
        <v>217</v>
      </c>
      <c r="K280" s="107" t="e">
        <f>SUM(K274:K278)</f>
        <v>#DIV/0!</v>
      </c>
      <c r="L280" s="67"/>
      <c r="M280" s="67" t="e">
        <f>K280-F280</f>
        <v>#DIV/0!</v>
      </c>
      <c r="N280" s="90" t="e">
        <f>K280/F280-1</f>
        <v>#DIV/0!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93</v>
      </c>
      <c r="B284" s="4"/>
      <c r="D284" s="92" t="s">
        <v>239</v>
      </c>
      <c r="E284" s="92" t="s">
        <v>68</v>
      </c>
      <c r="F284" s="93" t="s">
        <v>69</v>
      </c>
      <c r="I284" s="92" t="s">
        <v>239</v>
      </c>
      <c r="J284" s="92" t="s">
        <v>68</v>
      </c>
      <c r="K284" s="95" t="s">
        <v>69</v>
      </c>
      <c r="L284" s="4"/>
      <c r="M284" s="4" t="s">
        <v>70</v>
      </c>
      <c r="N284" s="4" t="s">
        <v>70</v>
      </c>
    </row>
    <row r="285" spans="1:14" ht="12.75">
      <c r="A285" s="4" t="s">
        <v>100</v>
      </c>
      <c r="D285" s="94" t="s">
        <v>76</v>
      </c>
      <c r="E285" s="92" t="s">
        <v>240</v>
      </c>
      <c r="F285" s="93" t="s">
        <v>71</v>
      </c>
      <c r="I285" s="92"/>
      <c r="J285" s="92" t="s">
        <v>240</v>
      </c>
      <c r="K285" s="95" t="s">
        <v>71</v>
      </c>
      <c r="L285" s="4"/>
      <c r="M285" s="4" t="s">
        <v>72</v>
      </c>
      <c r="N285" s="92" t="s">
        <v>78</v>
      </c>
    </row>
    <row r="286" spans="1:13" ht="38.25">
      <c r="A286" s="98"/>
      <c r="B286" s="37"/>
      <c r="C286" s="25" t="s">
        <v>13</v>
      </c>
      <c r="D286" s="33" t="s">
        <v>77</v>
      </c>
      <c r="E286" s="33" t="s">
        <v>77</v>
      </c>
      <c r="F286" s="104">
        <f>F250</f>
        <v>0</v>
      </c>
      <c r="H286" s="25" t="s">
        <v>13</v>
      </c>
      <c r="I286" s="33" t="s">
        <v>77</v>
      </c>
      <c r="J286" s="33" t="s">
        <v>77</v>
      </c>
      <c r="K286" s="67">
        <f>K250</f>
        <v>0</v>
      </c>
      <c r="L286" s="67"/>
      <c r="M286" s="67"/>
    </row>
    <row r="287" spans="3:13" ht="25.5">
      <c r="C287" s="25" t="s">
        <v>237</v>
      </c>
      <c r="D287">
        <v>1000</v>
      </c>
      <c r="E287" s="86">
        <f>E251</f>
        <v>0</v>
      </c>
      <c r="F287" s="67">
        <f>D287*E287</f>
        <v>0</v>
      </c>
      <c r="H287" s="25" t="s">
        <v>237</v>
      </c>
      <c r="I287">
        <f>D287</f>
        <v>1000</v>
      </c>
      <c r="J287" s="106" t="e">
        <f>J251</f>
        <v>#DIV/0!</v>
      </c>
      <c r="K287" s="67" t="e">
        <f>I287*J287</f>
        <v>#DIV/0!</v>
      </c>
      <c r="L287" s="67"/>
      <c r="M287" s="67"/>
    </row>
    <row r="288" spans="3:13" ht="25.5">
      <c r="C288" s="25" t="s">
        <v>232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232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215</v>
      </c>
      <c r="D289" s="130">
        <v>400000</v>
      </c>
      <c r="E289" s="86">
        <v>0.0132</v>
      </c>
      <c r="F289" s="67">
        <f>D289*E289</f>
        <v>5280</v>
      </c>
      <c r="H289" s="25" t="s">
        <v>215</v>
      </c>
      <c r="I289" s="208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233</v>
      </c>
      <c r="D290" s="130">
        <v>400000</v>
      </c>
      <c r="E290" s="86">
        <f>E254</f>
        <v>0.055</v>
      </c>
      <c r="F290" s="67">
        <f>D290*E290</f>
        <v>22000</v>
      </c>
      <c r="H290" s="25" t="s">
        <v>233</v>
      </c>
      <c r="I290" s="130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212</v>
      </c>
      <c r="F292" s="107">
        <f>SUM(F286:F290)</f>
        <v>31493.8</v>
      </c>
      <c r="H292" t="s">
        <v>217</v>
      </c>
      <c r="K292" s="107" t="e">
        <f>SUM(K286:K290)</f>
        <v>#DIV/0!</v>
      </c>
      <c r="L292" s="67"/>
      <c r="M292" s="67" t="e">
        <f>K292-F292</f>
        <v>#DIV/0!</v>
      </c>
      <c r="N292" s="90" t="e">
        <f>K292/F292-1</f>
        <v>#DIV/0!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93</v>
      </c>
      <c r="B296" s="4"/>
      <c r="D296" s="92" t="s">
        <v>239</v>
      </c>
      <c r="E296" s="92" t="s">
        <v>68</v>
      </c>
      <c r="F296" s="93" t="s">
        <v>69</v>
      </c>
      <c r="I296" s="92" t="s">
        <v>239</v>
      </c>
      <c r="J296" s="92" t="s">
        <v>68</v>
      </c>
      <c r="K296" s="95" t="s">
        <v>69</v>
      </c>
      <c r="L296" s="4"/>
      <c r="M296" s="4" t="s">
        <v>70</v>
      </c>
      <c r="N296" s="4" t="s">
        <v>70</v>
      </c>
    </row>
    <row r="297" spans="1:14" ht="12.75">
      <c r="A297" s="4" t="s">
        <v>101</v>
      </c>
      <c r="D297" s="94" t="s">
        <v>76</v>
      </c>
      <c r="E297" s="92" t="s">
        <v>240</v>
      </c>
      <c r="F297" s="93" t="s">
        <v>71</v>
      </c>
      <c r="I297" s="92"/>
      <c r="J297" s="92" t="s">
        <v>240</v>
      </c>
      <c r="K297" s="95" t="s">
        <v>71</v>
      </c>
      <c r="L297" s="4"/>
      <c r="M297" s="4" t="s">
        <v>72</v>
      </c>
      <c r="N297" s="92" t="s">
        <v>78</v>
      </c>
    </row>
    <row r="298" spans="1:13" ht="38.25">
      <c r="A298" s="98"/>
      <c r="B298" s="37"/>
      <c r="C298" s="25" t="s">
        <v>13</v>
      </c>
      <c r="D298" s="33" t="s">
        <v>77</v>
      </c>
      <c r="E298" s="33" t="s">
        <v>77</v>
      </c>
      <c r="F298" s="104">
        <f>F250</f>
        <v>0</v>
      </c>
      <c r="H298" s="25" t="s">
        <v>13</v>
      </c>
      <c r="I298" s="33" t="s">
        <v>77</v>
      </c>
      <c r="J298" s="33" t="s">
        <v>77</v>
      </c>
      <c r="K298" s="67">
        <f>K250</f>
        <v>0</v>
      </c>
      <c r="L298" s="67"/>
      <c r="M298" s="67"/>
    </row>
    <row r="299" spans="3:13" ht="25.5">
      <c r="C299" s="25" t="s">
        <v>237</v>
      </c>
      <c r="D299">
        <v>3000</v>
      </c>
      <c r="E299" s="86">
        <f>E251</f>
        <v>0</v>
      </c>
      <c r="F299" s="67">
        <f>D299*E299</f>
        <v>0</v>
      </c>
      <c r="H299" s="25" t="s">
        <v>237</v>
      </c>
      <c r="I299">
        <f>D299</f>
        <v>3000</v>
      </c>
      <c r="J299" s="106" t="e">
        <f>J251</f>
        <v>#DIV/0!</v>
      </c>
      <c r="K299" s="67" t="e">
        <f>I299*J299</f>
        <v>#DIV/0!</v>
      </c>
      <c r="L299" s="67"/>
      <c r="M299" s="67"/>
    </row>
    <row r="300" spans="3:13" ht="25.5">
      <c r="C300" s="25" t="s">
        <v>232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232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215</v>
      </c>
      <c r="D301" s="12">
        <v>1000000</v>
      </c>
      <c r="E301" s="86">
        <v>0.0132</v>
      </c>
      <c r="F301" s="67">
        <f>D301*E301</f>
        <v>13200</v>
      </c>
      <c r="H301" s="25" t="s">
        <v>215</v>
      </c>
      <c r="I301" s="208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233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233</v>
      </c>
      <c r="I302" s="130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212</v>
      </c>
      <c r="F304" s="107">
        <f>SUM(F298:F302)</f>
        <v>80841.4</v>
      </c>
      <c r="H304" t="s">
        <v>217</v>
      </c>
      <c r="K304" s="107" t="e">
        <f>SUM(K298:K302)</f>
        <v>#DIV/0!</v>
      </c>
      <c r="L304" s="67"/>
      <c r="M304" s="67" t="e">
        <f>K304-F304</f>
        <v>#DIV/0!</v>
      </c>
      <c r="N304" s="90" t="e">
        <f>K304/F304-1</f>
        <v>#DIV/0!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93</v>
      </c>
      <c r="B308" s="4"/>
      <c r="D308" s="92" t="s">
        <v>239</v>
      </c>
      <c r="E308" s="92" t="s">
        <v>68</v>
      </c>
      <c r="F308" s="93" t="s">
        <v>69</v>
      </c>
      <c r="I308" s="92" t="s">
        <v>239</v>
      </c>
      <c r="J308" s="92" t="s">
        <v>68</v>
      </c>
      <c r="K308" s="95" t="s">
        <v>69</v>
      </c>
      <c r="L308" s="4"/>
      <c r="M308" s="4" t="s">
        <v>70</v>
      </c>
      <c r="N308" s="4" t="s">
        <v>70</v>
      </c>
    </row>
    <row r="309" spans="1:14" ht="12.75">
      <c r="A309" s="4" t="s">
        <v>102</v>
      </c>
      <c r="D309" s="94" t="s">
        <v>76</v>
      </c>
      <c r="E309" s="92" t="s">
        <v>240</v>
      </c>
      <c r="F309" s="93" t="s">
        <v>71</v>
      </c>
      <c r="I309" s="92"/>
      <c r="J309" s="92" t="s">
        <v>240</v>
      </c>
      <c r="K309" s="95" t="s">
        <v>71</v>
      </c>
      <c r="L309" s="4"/>
      <c r="M309" s="4" t="s">
        <v>72</v>
      </c>
      <c r="N309" s="92" t="s">
        <v>78</v>
      </c>
    </row>
    <row r="310" spans="1:13" ht="38.25">
      <c r="A310" s="98"/>
      <c r="B310" s="37"/>
      <c r="C310" s="25" t="s">
        <v>13</v>
      </c>
      <c r="D310" s="33" t="s">
        <v>77</v>
      </c>
      <c r="E310" s="33" t="s">
        <v>77</v>
      </c>
      <c r="F310" s="104">
        <f>F250</f>
        <v>0</v>
      </c>
      <c r="H310" s="25" t="s">
        <v>13</v>
      </c>
      <c r="I310" s="33" t="s">
        <v>77</v>
      </c>
      <c r="J310" s="33" t="s">
        <v>77</v>
      </c>
      <c r="K310" s="67">
        <f>K250</f>
        <v>0</v>
      </c>
      <c r="L310" s="67"/>
      <c r="M310" s="67"/>
    </row>
    <row r="311" spans="3:13" ht="25.5">
      <c r="C311" s="25" t="s">
        <v>237</v>
      </c>
      <c r="D311">
        <v>4000</v>
      </c>
      <c r="E311" s="86">
        <f>E251</f>
        <v>0</v>
      </c>
      <c r="F311" s="67">
        <f>D311*E311</f>
        <v>0</v>
      </c>
      <c r="H311" s="25" t="s">
        <v>237</v>
      </c>
      <c r="I311">
        <f>D311</f>
        <v>4000</v>
      </c>
      <c r="J311" s="105" t="e">
        <f>J251</f>
        <v>#DIV/0!</v>
      </c>
      <c r="K311" s="67" t="e">
        <f>I311*J311</f>
        <v>#DIV/0!</v>
      </c>
      <c r="L311" s="67"/>
      <c r="M311" s="67"/>
    </row>
    <row r="312" spans="3:13" ht="25.5">
      <c r="C312" s="25" t="s">
        <v>232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232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215</v>
      </c>
      <c r="D313" s="12">
        <v>1800000</v>
      </c>
      <c r="E313" s="86">
        <v>0.0132</v>
      </c>
      <c r="F313" s="67">
        <f>D313*E313</f>
        <v>23760</v>
      </c>
      <c r="H313" s="25" t="s">
        <v>215</v>
      </c>
      <c r="I313" s="208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233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233</v>
      </c>
      <c r="I314" s="130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212</v>
      </c>
      <c r="F316" s="107">
        <f>SUM(F310:F314)</f>
        <v>139615.2</v>
      </c>
      <c r="H316" t="s">
        <v>217</v>
      </c>
      <c r="K316" s="107" t="e">
        <f>SUM(K310:K314)</f>
        <v>#DIV/0!</v>
      </c>
      <c r="L316" s="67"/>
      <c r="M316" s="67" t="e">
        <f>K316-F316</f>
        <v>#DIV/0!</v>
      </c>
      <c r="N316" s="90" t="e">
        <f>K316/F316-1</f>
        <v>#DIV/0!</v>
      </c>
    </row>
    <row r="317" spans="1:14" ht="12.75">
      <c r="A317" s="37"/>
      <c r="B317" s="37"/>
      <c r="C317" s="223"/>
      <c r="D317" s="37"/>
      <c r="E317" s="225"/>
      <c r="F317" s="77"/>
      <c r="G317" s="37"/>
      <c r="H317" s="223"/>
      <c r="I317" s="37"/>
      <c r="J317" s="211"/>
      <c r="K317" s="77"/>
      <c r="L317" s="77"/>
      <c r="M317" s="77"/>
      <c r="N317" s="37"/>
    </row>
    <row r="318" spans="1:14" ht="13.5" thickBot="1">
      <c r="A318" s="119"/>
      <c r="B318" s="119"/>
      <c r="C318" s="119"/>
      <c r="D318" s="231"/>
      <c r="E318" s="232"/>
      <c r="F318" s="128"/>
      <c r="G318" s="119"/>
      <c r="H318" s="119"/>
      <c r="I318" s="233"/>
      <c r="J318" s="229"/>
      <c r="K318" s="128"/>
      <c r="L318" s="128"/>
      <c r="M318" s="128"/>
      <c r="N318" s="234"/>
    </row>
    <row r="319" spans="1:14" ht="12.75">
      <c r="A319" s="37"/>
      <c r="B319" s="37"/>
      <c r="C319" s="223"/>
      <c r="D319" s="226"/>
      <c r="E319" s="221"/>
      <c r="F319" s="77"/>
      <c r="G319" s="37"/>
      <c r="H319" s="223"/>
      <c r="I319" s="226"/>
      <c r="J319" s="225"/>
      <c r="K319" s="77"/>
      <c r="L319" s="77"/>
      <c r="M319" s="77"/>
      <c r="N319" s="96"/>
    </row>
    <row r="320" spans="1:14" ht="12.75">
      <c r="A320" s="37"/>
      <c r="B320" s="37"/>
      <c r="C320" s="223"/>
      <c r="D320" s="226"/>
      <c r="E320" s="221"/>
      <c r="F320" s="77"/>
      <c r="G320" s="37"/>
      <c r="H320" s="223"/>
      <c r="I320" s="226"/>
      <c r="J320" s="225"/>
      <c r="K320" s="77"/>
      <c r="L320" s="77"/>
      <c r="M320" s="77"/>
      <c r="N320" s="96"/>
    </row>
    <row r="321" spans="1:14" ht="15.75">
      <c r="A321" s="28" t="s">
        <v>242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6" t="s">
        <v>241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6" t="s">
        <v>235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6" t="s">
        <v>319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6" t="s">
        <v>236</v>
      </c>
      <c r="F326" s="67"/>
      <c r="J326" s="106"/>
      <c r="K326" s="67"/>
      <c r="L326" s="67"/>
      <c r="M326" s="67"/>
      <c r="N326" s="87"/>
    </row>
    <row r="327" spans="1:14" ht="14.25">
      <c r="A327" s="126"/>
      <c r="F327" s="67"/>
      <c r="J327" s="106"/>
      <c r="K327" s="67"/>
      <c r="L327" s="67"/>
      <c r="M327" s="67"/>
      <c r="N327" s="87"/>
    </row>
    <row r="328" spans="3:15" ht="15">
      <c r="C328" s="97" t="s">
        <v>212</v>
      </c>
      <c r="D328" s="48"/>
      <c r="E328" s="48"/>
      <c r="F328" s="48"/>
      <c r="H328" s="97" t="s">
        <v>229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73</v>
      </c>
      <c r="B330" s="4"/>
      <c r="F330" s="84"/>
      <c r="K330" s="84"/>
    </row>
    <row r="331" spans="4:14" ht="12.75">
      <c r="D331" s="92" t="s">
        <v>239</v>
      </c>
      <c r="E331" s="92" t="s">
        <v>68</v>
      </c>
      <c r="F331" s="93" t="s">
        <v>69</v>
      </c>
      <c r="I331" s="92" t="s">
        <v>239</v>
      </c>
      <c r="J331" s="92" t="s">
        <v>68</v>
      </c>
      <c r="K331" s="95" t="s">
        <v>69</v>
      </c>
      <c r="L331" s="4"/>
      <c r="M331" s="4" t="s">
        <v>70</v>
      </c>
      <c r="N331" s="4" t="s">
        <v>70</v>
      </c>
    </row>
    <row r="332" spans="1:14" ht="12.75">
      <c r="A332" s="4" t="s">
        <v>93</v>
      </c>
      <c r="D332" s="94" t="s">
        <v>76</v>
      </c>
      <c r="E332" s="92" t="s">
        <v>240</v>
      </c>
      <c r="F332" s="93" t="s">
        <v>71</v>
      </c>
      <c r="I332" s="92"/>
      <c r="J332" s="92" t="s">
        <v>240</v>
      </c>
      <c r="K332" s="95" t="s">
        <v>71</v>
      </c>
      <c r="L332" s="4"/>
      <c r="M332" s="4" t="s">
        <v>72</v>
      </c>
      <c r="N332" s="92" t="s">
        <v>78</v>
      </c>
    </row>
    <row r="333" spans="1:13" ht="38.25">
      <c r="A333" s="4" t="s">
        <v>243</v>
      </c>
      <c r="B333" s="37"/>
      <c r="C333" s="25" t="s">
        <v>13</v>
      </c>
      <c r="D333" s="33" t="s">
        <v>77</v>
      </c>
      <c r="E333" s="33" t="s">
        <v>77</v>
      </c>
      <c r="F333" s="267">
        <f>'9. Service Charge Adj.'!E26</f>
        <v>0</v>
      </c>
      <c r="H333" s="25" t="s">
        <v>13</v>
      </c>
      <c r="I333" s="33" t="s">
        <v>77</v>
      </c>
      <c r="J333" s="33" t="s">
        <v>77</v>
      </c>
      <c r="K333" s="67">
        <f>'10. 2004 Rate Schedule '!F40</f>
        <v>0</v>
      </c>
      <c r="L333" s="67"/>
      <c r="M333" s="67"/>
    </row>
    <row r="334" spans="3:13" ht="25.5">
      <c r="C334" s="25" t="s">
        <v>104</v>
      </c>
      <c r="D334">
        <v>3000</v>
      </c>
      <c r="E334" s="205">
        <v>0</v>
      </c>
      <c r="F334" s="67">
        <f>D334*E334</f>
        <v>0</v>
      </c>
      <c r="H334" s="25" t="s">
        <v>104</v>
      </c>
      <c r="I334">
        <f>D334</f>
        <v>3000</v>
      </c>
      <c r="J334" s="106" t="e">
        <f>'10. 2004 Rate Schedule '!F41</f>
        <v>#DIV/0!</v>
      </c>
      <c r="K334" s="67" t="e">
        <f>I334*J334</f>
        <v>#DIV/0!</v>
      </c>
      <c r="L334" s="67"/>
      <c r="M334" s="67"/>
    </row>
    <row r="335" spans="3:13" ht="25.5">
      <c r="C335" s="25" t="s">
        <v>232</v>
      </c>
      <c r="D335">
        <f>D334</f>
        <v>3000</v>
      </c>
      <c r="E335" s="86">
        <v>4.2138</v>
      </c>
      <c r="F335" s="67">
        <f>D335*E335</f>
        <v>12641.4</v>
      </c>
      <c r="H335" s="25" t="s">
        <v>232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215</v>
      </c>
      <c r="D336" s="12">
        <v>800000</v>
      </c>
      <c r="E336" s="86">
        <v>0.0132</v>
      </c>
      <c r="F336" s="67">
        <f>D336*E336</f>
        <v>10560</v>
      </c>
      <c r="H336" s="25" t="s">
        <v>215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233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233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212</v>
      </c>
      <c r="F339" s="107">
        <f>SUM(F333:F337)</f>
        <v>67201.4</v>
      </c>
      <c r="H339" t="s">
        <v>217</v>
      </c>
      <c r="K339" s="107" t="e">
        <f>SUM(K333:K337)</f>
        <v>#DIV/0!</v>
      </c>
      <c r="L339" s="67"/>
      <c r="M339" s="67" t="e">
        <f>K339-F339</f>
        <v>#DIV/0!</v>
      </c>
      <c r="N339" s="90" t="e">
        <f>K339/F339-1</f>
        <v>#DIV/0!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93</v>
      </c>
      <c r="B343" s="4"/>
      <c r="D343" s="92" t="s">
        <v>239</v>
      </c>
      <c r="E343" s="92" t="s">
        <v>68</v>
      </c>
      <c r="F343" s="93" t="s">
        <v>69</v>
      </c>
      <c r="I343" s="92" t="s">
        <v>239</v>
      </c>
      <c r="J343" s="92" t="s">
        <v>68</v>
      </c>
      <c r="K343" s="95" t="s">
        <v>69</v>
      </c>
      <c r="L343" s="4"/>
      <c r="M343" s="4" t="s">
        <v>70</v>
      </c>
      <c r="N343" s="4" t="s">
        <v>70</v>
      </c>
    </row>
    <row r="344" spans="1:14" ht="12.75">
      <c r="A344" s="4" t="s">
        <v>244</v>
      </c>
      <c r="D344" s="94" t="s">
        <v>76</v>
      </c>
      <c r="E344" s="92" t="s">
        <v>240</v>
      </c>
      <c r="F344" s="93" t="s">
        <v>71</v>
      </c>
      <c r="I344" s="92"/>
      <c r="J344" s="92" t="s">
        <v>240</v>
      </c>
      <c r="K344" s="95" t="s">
        <v>71</v>
      </c>
      <c r="L344" s="4"/>
      <c r="M344" s="4" t="s">
        <v>72</v>
      </c>
      <c r="N344" s="92" t="s">
        <v>78</v>
      </c>
    </row>
    <row r="345" spans="1:13" ht="38.25">
      <c r="A345" s="98"/>
      <c r="B345" s="37"/>
      <c r="C345" s="25" t="s">
        <v>13</v>
      </c>
      <c r="D345" s="33" t="s">
        <v>77</v>
      </c>
      <c r="E345" s="33" t="s">
        <v>77</v>
      </c>
      <c r="F345" s="104">
        <f>F333</f>
        <v>0</v>
      </c>
      <c r="H345" s="25" t="s">
        <v>13</v>
      </c>
      <c r="I345" s="33" t="s">
        <v>77</v>
      </c>
      <c r="J345" s="33" t="s">
        <v>77</v>
      </c>
      <c r="K345" s="67">
        <f>K333</f>
        <v>0</v>
      </c>
      <c r="L345" s="67"/>
      <c r="M345" s="67"/>
    </row>
    <row r="346" spans="3:13" ht="25.5">
      <c r="C346" s="25" t="s">
        <v>237</v>
      </c>
      <c r="D346">
        <v>3000</v>
      </c>
      <c r="E346" s="86">
        <f>E334</f>
        <v>0</v>
      </c>
      <c r="F346" s="67">
        <f>D346*E346</f>
        <v>0</v>
      </c>
      <c r="H346" s="25" t="s">
        <v>237</v>
      </c>
      <c r="I346">
        <f>D346</f>
        <v>3000</v>
      </c>
      <c r="J346" s="106" t="e">
        <f>J334</f>
        <v>#DIV/0!</v>
      </c>
      <c r="K346" s="67" t="e">
        <f>I346*J346</f>
        <v>#DIV/0!</v>
      </c>
      <c r="L346" s="67"/>
      <c r="M346" s="67"/>
    </row>
    <row r="347" spans="3:13" ht="25.5">
      <c r="C347" s="25" t="s">
        <v>232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232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215</v>
      </c>
      <c r="D348" s="12">
        <v>1000000</v>
      </c>
      <c r="E348" s="86">
        <v>0.0132</v>
      </c>
      <c r="F348" s="67">
        <f>D348*E348</f>
        <v>13200</v>
      </c>
      <c r="H348" s="25" t="s">
        <v>215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233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233</v>
      </c>
      <c r="I349" s="207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212</v>
      </c>
      <c r="F351" s="107">
        <f>SUM(F345:F349)</f>
        <v>80841.4</v>
      </c>
      <c r="H351" t="s">
        <v>217</v>
      </c>
      <c r="K351" s="107" t="e">
        <f>SUM(K345:K349)</f>
        <v>#DIV/0!</v>
      </c>
      <c r="L351" s="67"/>
      <c r="M351" s="67" t="e">
        <f>K351-F351</f>
        <v>#DIV/0!</v>
      </c>
      <c r="N351" s="90" t="e">
        <f>K351/F351-1</f>
        <v>#DIV/0!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93</v>
      </c>
      <c r="B355" s="4"/>
      <c r="D355" s="92" t="s">
        <v>239</v>
      </c>
      <c r="E355" s="92" t="s">
        <v>68</v>
      </c>
      <c r="F355" s="93" t="s">
        <v>69</v>
      </c>
      <c r="I355" s="92" t="s">
        <v>239</v>
      </c>
      <c r="J355" s="92" t="s">
        <v>68</v>
      </c>
      <c r="K355" s="95" t="s">
        <v>69</v>
      </c>
      <c r="L355" s="4"/>
      <c r="M355" s="4" t="s">
        <v>70</v>
      </c>
      <c r="N355" s="4" t="s">
        <v>70</v>
      </c>
    </row>
    <row r="356" spans="1:14" ht="12.75">
      <c r="A356" s="4" t="s">
        <v>110</v>
      </c>
      <c r="D356" s="94" t="s">
        <v>76</v>
      </c>
      <c r="E356" s="92" t="s">
        <v>240</v>
      </c>
      <c r="F356" s="93" t="s">
        <v>71</v>
      </c>
      <c r="I356" s="92"/>
      <c r="J356" s="92" t="s">
        <v>240</v>
      </c>
      <c r="K356" s="95" t="s">
        <v>71</v>
      </c>
      <c r="L356" s="4"/>
      <c r="M356" s="4" t="s">
        <v>72</v>
      </c>
      <c r="N356" s="92" t="s">
        <v>78</v>
      </c>
    </row>
    <row r="357" spans="1:13" ht="38.25">
      <c r="A357" s="98"/>
      <c r="B357" s="37"/>
      <c r="C357" s="25" t="s">
        <v>13</v>
      </c>
      <c r="D357" s="33" t="s">
        <v>77</v>
      </c>
      <c r="E357" s="33" t="s">
        <v>77</v>
      </c>
      <c r="F357" s="104">
        <f>F333</f>
        <v>0</v>
      </c>
      <c r="H357" s="25" t="s">
        <v>13</v>
      </c>
      <c r="I357" s="33" t="s">
        <v>77</v>
      </c>
      <c r="J357" s="33" t="s">
        <v>77</v>
      </c>
      <c r="K357" s="67">
        <f>K333</f>
        <v>0</v>
      </c>
      <c r="L357" s="67"/>
      <c r="M357" s="67"/>
    </row>
    <row r="358" spans="3:13" ht="25.5">
      <c r="C358" s="25" t="s">
        <v>237</v>
      </c>
      <c r="D358">
        <v>4000</v>
      </c>
      <c r="E358" s="86">
        <f>E334</f>
        <v>0</v>
      </c>
      <c r="F358" s="67">
        <f>D358*E358</f>
        <v>0</v>
      </c>
      <c r="H358" s="25" t="s">
        <v>237</v>
      </c>
      <c r="I358">
        <f>D358</f>
        <v>4000</v>
      </c>
      <c r="J358" s="106" t="e">
        <f>J334</f>
        <v>#DIV/0!</v>
      </c>
      <c r="K358" s="67" t="e">
        <f>I358*J358</f>
        <v>#DIV/0!</v>
      </c>
      <c r="L358" s="67"/>
      <c r="M358" s="67"/>
    </row>
    <row r="359" spans="3:13" ht="25.5">
      <c r="C359" s="25" t="s">
        <v>232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232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215</v>
      </c>
      <c r="D360" s="12">
        <v>1200000</v>
      </c>
      <c r="E360" s="86">
        <v>0.0132</v>
      </c>
      <c r="F360" s="67">
        <f>D360*E360</f>
        <v>15840</v>
      </c>
      <c r="H360" s="25" t="s">
        <v>215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233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233</v>
      </c>
      <c r="I361" s="130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212</v>
      </c>
      <c r="F363" s="107">
        <f>SUM(F357:F361)</f>
        <v>98695.2</v>
      </c>
      <c r="H363" t="s">
        <v>217</v>
      </c>
      <c r="K363" s="107" t="e">
        <f>SUM(K357:K361)</f>
        <v>#DIV/0!</v>
      </c>
      <c r="L363" s="67"/>
      <c r="M363" s="67" t="e">
        <f>K363-F363</f>
        <v>#DIV/0!</v>
      </c>
      <c r="N363" s="90" t="e">
        <f>K363/F363-1</f>
        <v>#DIV/0!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93</v>
      </c>
      <c r="B367" s="4"/>
      <c r="D367" s="92" t="s">
        <v>239</v>
      </c>
      <c r="E367" s="92" t="s">
        <v>68</v>
      </c>
      <c r="F367" s="93" t="s">
        <v>69</v>
      </c>
      <c r="I367" s="92" t="s">
        <v>239</v>
      </c>
      <c r="J367" s="92" t="s">
        <v>68</v>
      </c>
      <c r="K367" s="95" t="s">
        <v>69</v>
      </c>
      <c r="L367" s="4"/>
      <c r="M367" s="4" t="s">
        <v>70</v>
      </c>
      <c r="N367" s="4" t="s">
        <v>70</v>
      </c>
    </row>
    <row r="368" spans="1:14" ht="12.75">
      <c r="A368" s="4" t="s">
        <v>245</v>
      </c>
      <c r="D368" s="94" t="s">
        <v>76</v>
      </c>
      <c r="E368" s="92" t="s">
        <v>240</v>
      </c>
      <c r="F368" s="93" t="s">
        <v>71</v>
      </c>
      <c r="I368" s="92"/>
      <c r="J368" s="92" t="s">
        <v>240</v>
      </c>
      <c r="K368" s="95" t="s">
        <v>71</v>
      </c>
      <c r="L368" s="4"/>
      <c r="M368" s="4" t="s">
        <v>72</v>
      </c>
      <c r="N368" s="92" t="s">
        <v>78</v>
      </c>
    </row>
    <row r="369" spans="1:13" ht="38.25">
      <c r="A369" s="98"/>
      <c r="B369" s="37"/>
      <c r="C369" s="25" t="s">
        <v>13</v>
      </c>
      <c r="D369" s="33" t="s">
        <v>77</v>
      </c>
      <c r="E369" s="33" t="s">
        <v>77</v>
      </c>
      <c r="F369" s="104">
        <f>F333</f>
        <v>0</v>
      </c>
      <c r="H369" s="25" t="s">
        <v>13</v>
      </c>
      <c r="I369" s="33" t="s">
        <v>77</v>
      </c>
      <c r="J369" s="33" t="s">
        <v>77</v>
      </c>
      <c r="K369" s="67">
        <f>K333</f>
        <v>0</v>
      </c>
      <c r="L369" s="67"/>
      <c r="M369" s="67"/>
    </row>
    <row r="370" spans="3:13" ht="25.5">
      <c r="C370" s="25" t="s">
        <v>237</v>
      </c>
      <c r="D370">
        <v>4000</v>
      </c>
      <c r="E370" s="86">
        <f>E334</f>
        <v>0</v>
      </c>
      <c r="F370" s="67">
        <f>D370*E370</f>
        <v>0</v>
      </c>
      <c r="H370" s="25" t="s">
        <v>237</v>
      </c>
      <c r="I370">
        <f>D370</f>
        <v>4000</v>
      </c>
      <c r="J370" s="106" t="e">
        <f>J334</f>
        <v>#DIV/0!</v>
      </c>
      <c r="K370" s="67" t="e">
        <f>I370*J370</f>
        <v>#DIV/0!</v>
      </c>
      <c r="L370" s="67"/>
      <c r="M370" s="67"/>
    </row>
    <row r="371" spans="3:13" ht="25.5">
      <c r="C371" s="25" t="s">
        <v>232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232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215</v>
      </c>
      <c r="D372" s="130">
        <v>1800000</v>
      </c>
      <c r="E372" s="86">
        <v>0.0132</v>
      </c>
      <c r="F372" s="67">
        <f>D372*E372</f>
        <v>23760</v>
      </c>
      <c r="H372" s="25" t="s">
        <v>215</v>
      </c>
      <c r="I372" s="208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233</v>
      </c>
      <c r="D373" s="130">
        <v>1800000</v>
      </c>
      <c r="E373" s="86">
        <f>E337</f>
        <v>0.055</v>
      </c>
      <c r="F373" s="67">
        <f>D373*E373</f>
        <v>99000</v>
      </c>
      <c r="H373" s="25" t="s">
        <v>233</v>
      </c>
      <c r="I373" s="130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212</v>
      </c>
      <c r="F375" s="107">
        <f>SUM(F369:F373)</f>
        <v>139615.2</v>
      </c>
      <c r="H375" t="s">
        <v>217</v>
      </c>
      <c r="K375" s="107" t="e">
        <f>SUM(K369:K373)</f>
        <v>#DIV/0!</v>
      </c>
      <c r="L375" s="67"/>
      <c r="M375" s="67" t="e">
        <f>K375-F375</f>
        <v>#DIV/0!</v>
      </c>
      <c r="N375" s="90" t="e">
        <f>K375/F375-1</f>
        <v>#DIV/0!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9"/>
      <c r="B377" s="119"/>
      <c r="C377" s="119"/>
      <c r="D377" s="231"/>
      <c r="E377" s="232"/>
      <c r="F377" s="128"/>
      <c r="G377" s="119"/>
      <c r="H377" s="119"/>
      <c r="I377" s="233"/>
      <c r="J377" s="229"/>
      <c r="K377" s="128"/>
      <c r="L377" s="128"/>
      <c r="M377" s="128"/>
      <c r="N377" s="234"/>
    </row>
    <row r="378" spans="1:14" ht="12.75">
      <c r="A378" s="37"/>
      <c r="B378" s="37"/>
      <c r="C378" s="223"/>
      <c r="D378" s="226"/>
      <c r="E378" s="221"/>
      <c r="F378" s="77"/>
      <c r="G378" s="37"/>
      <c r="H378" s="223"/>
      <c r="I378" s="226"/>
      <c r="J378" s="225"/>
      <c r="K378" s="77"/>
      <c r="L378" s="77"/>
      <c r="M378" s="77"/>
      <c r="N378" s="96"/>
    </row>
    <row r="379" ht="15.75">
      <c r="A379" s="28" t="s">
        <v>246</v>
      </c>
    </row>
    <row r="380" ht="15.75">
      <c r="A380" s="28"/>
    </row>
    <row r="381" ht="15">
      <c r="A381" s="126" t="s">
        <v>247</v>
      </c>
    </row>
    <row r="382" ht="14.25">
      <c r="A382" s="126" t="s">
        <v>235</v>
      </c>
    </row>
    <row r="383" ht="14.25">
      <c r="A383" s="126" t="s">
        <v>238</v>
      </c>
    </row>
    <row r="384" ht="14.25">
      <c r="A384" s="126" t="s">
        <v>236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212</v>
      </c>
      <c r="D386" s="48"/>
      <c r="E386" s="48"/>
      <c r="F386" s="48"/>
      <c r="H386" s="97" t="s">
        <v>229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73</v>
      </c>
      <c r="B388" s="4"/>
      <c r="F388" s="84"/>
      <c r="K388" s="84"/>
    </row>
    <row r="389" spans="4:14" ht="12.75">
      <c r="D389" s="92" t="s">
        <v>239</v>
      </c>
      <c r="E389" s="92" t="s">
        <v>68</v>
      </c>
      <c r="F389" s="93" t="s">
        <v>69</v>
      </c>
      <c r="I389" s="92" t="s">
        <v>239</v>
      </c>
      <c r="J389" s="92" t="s">
        <v>68</v>
      </c>
      <c r="K389" s="95" t="s">
        <v>69</v>
      </c>
      <c r="L389" s="4"/>
      <c r="M389" s="4" t="s">
        <v>70</v>
      </c>
      <c r="N389" s="4" t="s">
        <v>70</v>
      </c>
    </row>
    <row r="390" spans="1:14" ht="12.75">
      <c r="A390" s="4" t="s">
        <v>93</v>
      </c>
      <c r="D390" s="94" t="s">
        <v>76</v>
      </c>
      <c r="E390" s="92" t="s">
        <v>240</v>
      </c>
      <c r="F390" s="93" t="s">
        <v>71</v>
      </c>
      <c r="I390" s="92"/>
      <c r="J390" s="92" t="s">
        <v>240</v>
      </c>
      <c r="K390" s="95" t="s">
        <v>71</v>
      </c>
      <c r="L390" s="4"/>
      <c r="M390" s="4" t="s">
        <v>72</v>
      </c>
      <c r="N390" s="92" t="s">
        <v>78</v>
      </c>
    </row>
    <row r="391" spans="1:13" ht="38.25">
      <c r="A391" s="4" t="s">
        <v>320</v>
      </c>
      <c r="B391" s="37"/>
      <c r="C391" s="25" t="s">
        <v>13</v>
      </c>
      <c r="D391" s="33" t="s">
        <v>77</v>
      </c>
      <c r="E391" s="33" t="s">
        <v>77</v>
      </c>
      <c r="F391" s="267">
        <f>'9. Service Charge Adj.'!E27</f>
        <v>0</v>
      </c>
      <c r="H391" s="25" t="s">
        <v>13</v>
      </c>
      <c r="I391" s="33" t="s">
        <v>77</v>
      </c>
      <c r="J391" s="33" t="s">
        <v>77</v>
      </c>
      <c r="K391" s="67">
        <f>'10. 2004 Rate Schedule '!F46</f>
        <v>0</v>
      </c>
      <c r="L391" s="67"/>
      <c r="M391" s="67"/>
    </row>
    <row r="392" spans="3:13" ht="25.5">
      <c r="C392" s="25" t="s">
        <v>104</v>
      </c>
      <c r="D392">
        <v>6000</v>
      </c>
      <c r="E392" s="205">
        <v>0</v>
      </c>
      <c r="F392" s="67">
        <f>D392*E392</f>
        <v>0</v>
      </c>
      <c r="H392" s="25" t="s">
        <v>104</v>
      </c>
      <c r="I392">
        <f>D392</f>
        <v>6000</v>
      </c>
      <c r="J392" s="106" t="e">
        <f>'10. 2004 Rate Schedule '!F47</f>
        <v>#DIV/0!</v>
      </c>
      <c r="K392" s="67" t="e">
        <f>I392*J392</f>
        <v>#DIV/0!</v>
      </c>
      <c r="L392" s="67"/>
      <c r="M392" s="67"/>
    </row>
    <row r="393" spans="3:13" ht="25.5">
      <c r="C393" s="25" t="s">
        <v>232</v>
      </c>
      <c r="D393">
        <f>D392</f>
        <v>6000</v>
      </c>
      <c r="E393" s="86">
        <v>4.7369</v>
      </c>
      <c r="F393" s="67">
        <f>D393*E393</f>
        <v>28421.4</v>
      </c>
      <c r="H393" s="25" t="s">
        <v>232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215</v>
      </c>
      <c r="D394" s="12">
        <v>2800000</v>
      </c>
      <c r="E394" s="86">
        <v>0.0132</v>
      </c>
      <c r="F394" s="67">
        <f>D394*E394</f>
        <v>36960</v>
      </c>
      <c r="H394" s="25" t="s">
        <v>215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233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233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212</v>
      </c>
      <c r="F397" s="107">
        <f>SUM(F391:F395)</f>
        <v>205381.4</v>
      </c>
      <c r="H397" t="s">
        <v>217</v>
      </c>
      <c r="K397" s="107" t="e">
        <f>SUM(K391:K395)</f>
        <v>#DIV/0!</v>
      </c>
      <c r="L397" s="67"/>
      <c r="M397" s="67" t="e">
        <f>K397-F397</f>
        <v>#DIV/0!</v>
      </c>
      <c r="N397" s="90" t="e">
        <f>K397/F397-1</f>
        <v>#DIV/0!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93</v>
      </c>
      <c r="B401" s="4"/>
      <c r="D401" s="92" t="s">
        <v>239</v>
      </c>
      <c r="E401" s="92" t="s">
        <v>68</v>
      </c>
      <c r="F401" s="93" t="s">
        <v>69</v>
      </c>
      <c r="I401" s="92" t="s">
        <v>239</v>
      </c>
      <c r="J401" s="92" t="s">
        <v>68</v>
      </c>
      <c r="K401" s="95" t="s">
        <v>69</v>
      </c>
      <c r="L401" s="4"/>
      <c r="M401" s="4" t="s">
        <v>70</v>
      </c>
      <c r="N401" s="4" t="s">
        <v>70</v>
      </c>
    </row>
    <row r="402" spans="1:14" ht="12.75">
      <c r="A402" s="4" t="s">
        <v>248</v>
      </c>
      <c r="D402" s="94" t="s">
        <v>76</v>
      </c>
      <c r="E402" s="92" t="s">
        <v>240</v>
      </c>
      <c r="F402" s="93" t="s">
        <v>71</v>
      </c>
      <c r="I402" s="92"/>
      <c r="J402" s="92" t="s">
        <v>240</v>
      </c>
      <c r="K402" s="95" t="s">
        <v>71</v>
      </c>
      <c r="L402" s="4"/>
      <c r="M402" s="4" t="s">
        <v>72</v>
      </c>
      <c r="N402" s="92" t="s">
        <v>78</v>
      </c>
    </row>
    <row r="403" spans="1:13" ht="38.25">
      <c r="A403" s="98"/>
      <c r="B403" s="37"/>
      <c r="C403" s="25" t="s">
        <v>13</v>
      </c>
      <c r="D403" s="33" t="s">
        <v>77</v>
      </c>
      <c r="E403" s="33" t="s">
        <v>77</v>
      </c>
      <c r="F403" s="104">
        <f>F391</f>
        <v>0</v>
      </c>
      <c r="H403" s="25" t="s">
        <v>13</v>
      </c>
      <c r="I403" s="33" t="s">
        <v>77</v>
      </c>
      <c r="J403" s="33" t="s">
        <v>77</v>
      </c>
      <c r="K403" s="67">
        <f>K391</f>
        <v>0</v>
      </c>
      <c r="L403" s="67"/>
      <c r="M403" s="67"/>
    </row>
    <row r="404" spans="3:13" ht="25.5">
      <c r="C404" s="25" t="s">
        <v>237</v>
      </c>
      <c r="D404">
        <v>15000</v>
      </c>
      <c r="E404" s="86">
        <f>E392</f>
        <v>0</v>
      </c>
      <c r="F404" s="67">
        <f>D404*E404</f>
        <v>0</v>
      </c>
      <c r="H404" s="25" t="s">
        <v>237</v>
      </c>
      <c r="I404">
        <f>D404</f>
        <v>15000</v>
      </c>
      <c r="J404" s="106" t="e">
        <f>J392</f>
        <v>#DIV/0!</v>
      </c>
      <c r="K404" s="67" t="e">
        <f>I404*J404</f>
        <v>#DIV/0!</v>
      </c>
      <c r="L404" s="67"/>
      <c r="M404" s="67"/>
    </row>
    <row r="405" spans="3:13" ht="25.5">
      <c r="C405" s="25" t="s">
        <v>232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232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215</v>
      </c>
      <c r="D406" s="12">
        <v>10000000</v>
      </c>
      <c r="E406" s="86">
        <v>0.0132</v>
      </c>
      <c r="F406" s="67">
        <f>D406*E406</f>
        <v>132000</v>
      </c>
      <c r="H406" s="25" t="s">
        <v>215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233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233</v>
      </c>
      <c r="I407" s="207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212</v>
      </c>
      <c r="F409" s="107">
        <f>SUM(F403:F407)</f>
        <v>703053.5</v>
      </c>
      <c r="H409" t="s">
        <v>217</v>
      </c>
      <c r="K409" s="107" t="e">
        <f>SUM(K403:K407)</f>
        <v>#DIV/0!</v>
      </c>
      <c r="L409" s="67"/>
      <c r="M409" s="67" t="e">
        <f>K409-F409</f>
        <v>#DIV/0!</v>
      </c>
      <c r="N409" s="90" t="e">
        <f>K409/F409-1</f>
        <v>#DIV/0!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49" r:id="rId1"/>
  <rowBreaks count="5" manualBreakCount="5">
    <brk id="75" max="18" man="1"/>
    <brk id="146" max="18" man="1"/>
    <brk id="225" max="18" man="1"/>
    <brk id="304" max="18" man="1"/>
    <brk id="378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A92">
      <selection activeCell="D92" sqref="D92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210</v>
      </c>
      <c r="B1" s="15"/>
    </row>
    <row r="2" ht="12.75">
      <c r="A2" s="4" t="s">
        <v>225</v>
      </c>
    </row>
    <row r="3" spans="1:8" ht="18">
      <c r="A3" s="112" t="s">
        <v>0</v>
      </c>
      <c r="B3" s="1"/>
      <c r="C3" s="108" t="str">
        <f>'2. 2002 Base Rate Schedule'!B3</f>
        <v>Espanola Regional Hydro Distribution Corporation</v>
      </c>
      <c r="D3" s="109"/>
      <c r="F3" s="112" t="s">
        <v>1</v>
      </c>
      <c r="H3" s="116" t="str">
        <f>'2. 2002 Base Rate Schedule'!F3</f>
        <v>ED-1999-0187</v>
      </c>
    </row>
    <row r="4" spans="1:8" ht="18">
      <c r="A4" s="112" t="s">
        <v>3</v>
      </c>
      <c r="B4" s="1"/>
      <c r="C4" s="108" t="str">
        <f>'2. 2002 Base Rate Schedule'!B4</f>
        <v>Gary Keith</v>
      </c>
      <c r="D4" s="15"/>
      <c r="F4" s="112" t="s">
        <v>4</v>
      </c>
      <c r="H4" s="116" t="str">
        <f>'2. 2002 Base Rate Schedule'!F4</f>
        <v>705-869-0378x8</v>
      </c>
    </row>
    <row r="5" spans="1:4" ht="18">
      <c r="A5" s="28" t="s">
        <v>38</v>
      </c>
      <c r="B5" s="15"/>
      <c r="C5" s="108" t="str">
        <f>'2. 2002 Base Rate Schedule'!B5</f>
        <v>gkeith@erhydro.com</v>
      </c>
      <c r="D5" s="15"/>
    </row>
    <row r="6" spans="1:4" ht="18">
      <c r="A6" s="112" t="s">
        <v>2</v>
      </c>
      <c r="B6" s="1"/>
      <c r="C6" s="108">
        <f>'2. 2002 Base Rate Schedule'!B6</f>
        <v>0</v>
      </c>
      <c r="D6" s="15"/>
    </row>
    <row r="7" spans="1:4" ht="18">
      <c r="A7" s="28" t="s">
        <v>39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211</v>
      </c>
    </row>
    <row r="10" ht="14.25">
      <c r="A10" s="126" t="s">
        <v>220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4"/>
      <c r="F13" s="274"/>
      <c r="K13" s="84"/>
    </row>
    <row r="14" spans="1:11" ht="15.75" customHeight="1">
      <c r="A14" s="126" t="s">
        <v>316</v>
      </c>
      <c r="B14" s="85"/>
      <c r="E14" s="274"/>
      <c r="F14" s="274"/>
      <c r="K14" s="84"/>
    </row>
    <row r="15" spans="5:11" ht="15.75" customHeight="1">
      <c r="E15" s="274"/>
      <c r="F15" s="274"/>
      <c r="K15" s="84"/>
    </row>
    <row r="16" spans="1:11" ht="18">
      <c r="A16" s="100" t="s">
        <v>44</v>
      </c>
      <c r="B16" s="28"/>
      <c r="D16" s="37"/>
      <c r="E16" s="274"/>
      <c r="F16" s="274"/>
      <c r="K16" s="84"/>
    </row>
    <row r="17" spans="1:11" ht="18">
      <c r="A17" s="100"/>
      <c r="B17" s="28"/>
      <c r="D17" s="37"/>
      <c r="E17" s="274"/>
      <c r="F17" s="274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218</v>
      </c>
      <c r="B19" s="28"/>
      <c r="D19" s="37"/>
      <c r="E19" s="137"/>
      <c r="F19" s="137"/>
      <c r="K19" s="84"/>
    </row>
    <row r="20" spans="1:11" ht="15.75">
      <c r="A20" s="126" t="s">
        <v>227</v>
      </c>
      <c r="D20" s="37"/>
      <c r="E20" s="137"/>
      <c r="F20" s="137"/>
      <c r="K20" s="84"/>
    </row>
    <row r="21" spans="1:11" ht="15.75" customHeight="1">
      <c r="A21" s="126" t="s">
        <v>228</v>
      </c>
      <c r="E21" s="274"/>
      <c r="F21" s="274"/>
      <c r="K21" s="84"/>
    </row>
    <row r="22" spans="1:11" ht="15.75" customHeight="1">
      <c r="A22" s="126"/>
      <c r="E22" s="137"/>
      <c r="F22" s="137"/>
      <c r="K22" s="84"/>
    </row>
    <row r="23" spans="1:15" ht="15">
      <c r="A23" t="s">
        <v>67</v>
      </c>
      <c r="C23" s="97" t="s">
        <v>212</v>
      </c>
      <c r="D23" s="48"/>
      <c r="E23" s="48"/>
      <c r="F23" s="48"/>
      <c r="H23" s="97" t="s">
        <v>219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'11.Bill Impact (no commod. in.)'!F27</f>
        <v>8.76</v>
      </c>
      <c r="H27" s="25" t="s">
        <v>13</v>
      </c>
      <c r="I27" s="33" t="s">
        <v>77</v>
      </c>
      <c r="J27" s="33" t="s">
        <v>77</v>
      </c>
      <c r="K27" s="67">
        <f>'10. 2004 Rate Schedule '!F10</f>
        <v>8.76</v>
      </c>
      <c r="L27" s="67"/>
      <c r="M27" s="67"/>
    </row>
    <row r="28" spans="3:13" ht="25.5">
      <c r="C28" s="25" t="s">
        <v>214</v>
      </c>
      <c r="D28">
        <v>100</v>
      </c>
      <c r="E28" s="205">
        <f>'11.Bill Impact (no commod. in.)'!E28</f>
        <v>0.0091</v>
      </c>
      <c r="F28" s="67">
        <f>D28*E28</f>
        <v>0.91</v>
      </c>
      <c r="H28" s="25" t="s">
        <v>214</v>
      </c>
      <c r="I28">
        <f>D28</f>
        <v>100</v>
      </c>
      <c r="J28" s="106">
        <f>'10. 2004 Rate Schedule '!F11</f>
        <v>0.010137572550576738</v>
      </c>
      <c r="K28" s="67">
        <f>I28*J28</f>
        <v>1.013757255057674</v>
      </c>
      <c r="L28" s="67"/>
      <c r="M28" s="67"/>
    </row>
    <row r="29" spans="3:13" ht="27" customHeight="1">
      <c r="C29" s="25" t="s">
        <v>215</v>
      </c>
      <c r="D29">
        <v>100</v>
      </c>
      <c r="E29" s="206">
        <v>0.0239</v>
      </c>
      <c r="F29" s="67">
        <f>D29*E29</f>
        <v>2.39</v>
      </c>
      <c r="H29" s="25" t="s">
        <v>215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221</v>
      </c>
      <c r="D30">
        <v>100</v>
      </c>
      <c r="E30" s="86">
        <v>0.043</v>
      </c>
      <c r="F30" s="67">
        <f>D30*E30</f>
        <v>4.3</v>
      </c>
      <c r="H30" s="25" t="s">
        <v>221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212</v>
      </c>
      <c r="F32" s="107">
        <f>SUM(F27:F30)</f>
        <v>16.36</v>
      </c>
      <c r="H32" t="s">
        <v>217</v>
      </c>
      <c r="K32" s="107">
        <f>SUM(K27:K30)</f>
        <v>16.863757255057674</v>
      </c>
      <c r="L32" s="67"/>
      <c r="M32" s="67">
        <f>K32-F32</f>
        <v>0.5037572550576748</v>
      </c>
      <c r="N32" s="90">
        <f>K32/F32-1</f>
        <v>0.030792008255358994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8.76</v>
      </c>
      <c r="H37" s="25" t="s">
        <v>13</v>
      </c>
      <c r="I37" s="33" t="s">
        <v>77</v>
      </c>
      <c r="J37" s="33" t="s">
        <v>77</v>
      </c>
      <c r="K37" s="67">
        <f>K27</f>
        <v>8.76</v>
      </c>
      <c r="L37" s="67"/>
      <c r="M37" s="67"/>
    </row>
    <row r="38" spans="3:13" ht="25.5">
      <c r="C38" s="25" t="s">
        <v>214</v>
      </c>
      <c r="D38">
        <v>250</v>
      </c>
      <c r="E38" s="86">
        <f>E28</f>
        <v>0.0091</v>
      </c>
      <c r="F38" s="67">
        <f>D38*E38</f>
        <v>2.275</v>
      </c>
      <c r="H38" s="25" t="s">
        <v>214</v>
      </c>
      <c r="I38">
        <f>D38</f>
        <v>250</v>
      </c>
      <c r="J38" s="106">
        <f>J28</f>
        <v>0.010137572550576738</v>
      </c>
      <c r="K38" s="67">
        <f>I38*J38</f>
        <v>2.5343931376441846</v>
      </c>
      <c r="L38" s="67"/>
      <c r="M38" s="67"/>
    </row>
    <row r="39" spans="3:13" ht="24.75" customHeight="1">
      <c r="C39" s="25" t="s">
        <v>215</v>
      </c>
      <c r="D39">
        <v>250</v>
      </c>
      <c r="E39" s="86">
        <f>E29</f>
        <v>0.0239</v>
      </c>
      <c r="F39" s="67">
        <f>D39*E39</f>
        <v>5.9750000000000005</v>
      </c>
      <c r="H39" s="25" t="s">
        <v>215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221</v>
      </c>
      <c r="D40">
        <v>250</v>
      </c>
      <c r="E40" s="86">
        <f>E30</f>
        <v>0.043</v>
      </c>
      <c r="F40" s="67">
        <f>D40*E40</f>
        <v>10.75</v>
      </c>
      <c r="H40" s="25" t="s">
        <v>221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212</v>
      </c>
      <c r="F42" s="107">
        <f>SUM(F37:F40)</f>
        <v>27.76</v>
      </c>
      <c r="H42" t="s">
        <v>217</v>
      </c>
      <c r="K42" s="107">
        <f>SUM(K37:K40)</f>
        <v>29.019393137644187</v>
      </c>
      <c r="L42" s="67"/>
      <c r="M42" s="67">
        <f>K42-F42</f>
        <v>1.2593931376441851</v>
      </c>
      <c r="N42" s="90">
        <f>K42/F42-1</f>
        <v>0.045367187955482224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8.76</v>
      </c>
      <c r="H47" s="25" t="s">
        <v>13</v>
      </c>
      <c r="I47" s="33" t="s">
        <v>77</v>
      </c>
      <c r="J47" s="33" t="s">
        <v>77</v>
      </c>
      <c r="K47" s="67">
        <f>K27</f>
        <v>8.76</v>
      </c>
      <c r="L47" s="67"/>
      <c r="M47" s="67"/>
    </row>
    <row r="48" spans="3:13" ht="25.5">
      <c r="C48" s="25" t="s">
        <v>214</v>
      </c>
      <c r="D48">
        <v>500</v>
      </c>
      <c r="E48" s="86">
        <f>E28</f>
        <v>0.0091</v>
      </c>
      <c r="F48" s="67">
        <f>D48*E48</f>
        <v>4.55</v>
      </c>
      <c r="H48" s="25" t="s">
        <v>214</v>
      </c>
      <c r="I48">
        <f>D48</f>
        <v>500</v>
      </c>
      <c r="J48" s="106">
        <f>J28</f>
        <v>0.010137572550576738</v>
      </c>
      <c r="K48" s="67">
        <f>I48*J48</f>
        <v>5.068786275288369</v>
      </c>
      <c r="L48" s="67"/>
      <c r="M48" s="67"/>
    </row>
    <row r="49" spans="3:13" ht="25.5" customHeight="1">
      <c r="C49" s="25" t="s">
        <v>215</v>
      </c>
      <c r="D49">
        <v>500</v>
      </c>
      <c r="E49" s="86">
        <f>E29</f>
        <v>0.0239</v>
      </c>
      <c r="F49" s="67">
        <f>D49*E49</f>
        <v>11.950000000000001</v>
      </c>
      <c r="H49" s="25" t="s">
        <v>215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221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221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212</v>
      </c>
      <c r="F52" s="107">
        <f>SUM(F47:F50)</f>
        <v>46.76</v>
      </c>
      <c r="H52" t="s">
        <v>217</v>
      </c>
      <c r="K52" s="107">
        <f>SUM(K47:K50)</f>
        <v>49.27878627528837</v>
      </c>
      <c r="L52" s="67"/>
      <c r="M52" s="67">
        <f>K52-F52</f>
        <v>2.5187862752883703</v>
      </c>
      <c r="N52" s="90">
        <f>K52/F52-1</f>
        <v>0.053866259095131985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8.76</v>
      </c>
      <c r="H57" s="25" t="s">
        <v>13</v>
      </c>
      <c r="I57" s="33" t="s">
        <v>77</v>
      </c>
      <c r="J57" s="33" t="s">
        <v>77</v>
      </c>
      <c r="K57" s="67">
        <f>K27</f>
        <v>8.76</v>
      </c>
      <c r="L57" s="67"/>
      <c r="M57" s="67"/>
    </row>
    <row r="58" spans="3:13" ht="25.5">
      <c r="C58" s="25" t="s">
        <v>214</v>
      </c>
      <c r="D58">
        <v>750</v>
      </c>
      <c r="E58" s="86">
        <f>E28</f>
        <v>0.0091</v>
      </c>
      <c r="F58" s="67">
        <f>D58*E58</f>
        <v>6.825</v>
      </c>
      <c r="H58" s="25" t="s">
        <v>214</v>
      </c>
      <c r="I58">
        <f>D58</f>
        <v>750</v>
      </c>
      <c r="J58" s="106">
        <f>J28</f>
        <v>0.010137572550576738</v>
      </c>
      <c r="K58" s="67">
        <f>I58*J58</f>
        <v>7.603179412932554</v>
      </c>
      <c r="L58" s="67"/>
      <c r="M58" s="67"/>
    </row>
    <row r="59" spans="3:13" ht="26.25" customHeight="1">
      <c r="C59" s="25" t="s">
        <v>215</v>
      </c>
      <c r="D59">
        <v>750</v>
      </c>
      <c r="E59" s="86">
        <f>E29</f>
        <v>0.0239</v>
      </c>
      <c r="F59" s="67">
        <f>D59*E59</f>
        <v>17.925</v>
      </c>
      <c r="H59" s="25" t="s">
        <v>215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221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221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212</v>
      </c>
      <c r="F62" s="107">
        <f>SUM(F57:F60)</f>
        <v>65.76</v>
      </c>
      <c r="H62" t="s">
        <v>217</v>
      </c>
      <c r="K62" s="107">
        <f>SUM(K57:K60)</f>
        <v>69.53817941293255</v>
      </c>
      <c r="L62" s="67"/>
      <c r="M62" s="67">
        <f>K62-F62</f>
        <v>3.778179412932545</v>
      </c>
      <c r="N62" s="90">
        <f>K62/F62-1</f>
        <v>0.05745406649836604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8.76</v>
      </c>
      <c r="H67" s="25" t="s">
        <v>13</v>
      </c>
      <c r="I67" s="33" t="s">
        <v>77</v>
      </c>
      <c r="J67" s="33" t="s">
        <v>77</v>
      </c>
      <c r="K67" s="67">
        <f>K27</f>
        <v>8.76</v>
      </c>
      <c r="L67" s="67"/>
      <c r="M67" s="67"/>
    </row>
    <row r="68" spans="3:13" ht="25.5">
      <c r="C68" s="25" t="s">
        <v>214</v>
      </c>
      <c r="D68">
        <v>1000</v>
      </c>
      <c r="E68" s="86">
        <f>E28</f>
        <v>0.0091</v>
      </c>
      <c r="F68" s="67">
        <f>D68*E68</f>
        <v>9.1</v>
      </c>
      <c r="H68" s="25" t="s">
        <v>214</v>
      </c>
      <c r="I68">
        <f>D68</f>
        <v>1000</v>
      </c>
      <c r="J68" s="106">
        <f>J28</f>
        <v>0.010137572550576738</v>
      </c>
      <c r="K68" s="67">
        <f>I68*J68</f>
        <v>10.137572550576738</v>
      </c>
      <c r="L68" s="67"/>
      <c r="M68" s="67"/>
    </row>
    <row r="69" spans="3:13" ht="25.5" customHeight="1">
      <c r="C69" s="25" t="s">
        <v>215</v>
      </c>
      <c r="D69">
        <v>1000</v>
      </c>
      <c r="E69" s="86">
        <f>E29</f>
        <v>0.0239</v>
      </c>
      <c r="F69" s="67">
        <f>D69*E69</f>
        <v>23.900000000000002</v>
      </c>
      <c r="H69" s="25" t="s">
        <v>215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221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221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221</v>
      </c>
      <c r="I71">
        <v>250</v>
      </c>
      <c r="J71" s="106">
        <v>0.055</v>
      </c>
      <c r="K71" s="67">
        <f>I71*J71</f>
        <v>13.75</v>
      </c>
    </row>
    <row r="72" spans="3:11" ht="11.25" customHeight="1">
      <c r="C72" s="6"/>
      <c r="H72" s="25"/>
      <c r="J72" s="106"/>
      <c r="K72" s="67"/>
    </row>
    <row r="73" spans="3:14" ht="12.75">
      <c r="C73" t="s">
        <v>212</v>
      </c>
      <c r="F73" s="107">
        <f>SUM(F67:F70)</f>
        <v>84.76</v>
      </c>
      <c r="H73" t="s">
        <v>217</v>
      </c>
      <c r="K73" s="107">
        <f>SUM(K67:K71)</f>
        <v>91.79757255057675</v>
      </c>
      <c r="L73" s="67"/>
      <c r="M73" s="67">
        <f>K73-F73</f>
        <v>7.037572550576741</v>
      </c>
      <c r="N73" s="90">
        <f>K73/F73-1</f>
        <v>0.08302940715640328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8.76</v>
      </c>
      <c r="H78" s="25" t="s">
        <v>13</v>
      </c>
      <c r="I78" s="33" t="s">
        <v>77</v>
      </c>
      <c r="J78" s="33" t="s">
        <v>77</v>
      </c>
      <c r="K78" s="67">
        <f>K27</f>
        <v>8.76</v>
      </c>
      <c r="L78" s="67"/>
      <c r="M78" s="67"/>
    </row>
    <row r="79" spans="3:13" ht="25.5">
      <c r="C79" s="25" t="s">
        <v>214</v>
      </c>
      <c r="D79">
        <v>1500</v>
      </c>
      <c r="E79" s="86">
        <f>E28</f>
        <v>0.0091</v>
      </c>
      <c r="F79" s="67">
        <f>D79*E79</f>
        <v>13.65</v>
      </c>
      <c r="H79" s="25" t="s">
        <v>214</v>
      </c>
      <c r="I79">
        <f>D79</f>
        <v>1500</v>
      </c>
      <c r="J79" s="106">
        <f>J28</f>
        <v>0.010137572550576738</v>
      </c>
      <c r="K79" s="67">
        <f>I79*J79</f>
        <v>15.206358825865108</v>
      </c>
      <c r="L79" s="67"/>
      <c r="M79" s="67"/>
    </row>
    <row r="80" spans="3:13" ht="27.75" customHeight="1">
      <c r="C80" s="25" t="s">
        <v>215</v>
      </c>
      <c r="D80">
        <v>1500</v>
      </c>
      <c r="E80" s="86">
        <f>E29</f>
        <v>0.0239</v>
      </c>
      <c r="F80" s="67">
        <f>D80*E80</f>
        <v>35.85</v>
      </c>
      <c r="H80" s="25" t="s">
        <v>215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221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221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221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212</v>
      </c>
      <c r="F84" s="107">
        <f>SUM(F78:F81)</f>
        <v>122.76</v>
      </c>
      <c r="H84" t="s">
        <v>217</v>
      </c>
      <c r="K84" s="107">
        <f>SUM(K78:K82)</f>
        <v>136.3163588258651</v>
      </c>
      <c r="L84" s="67"/>
      <c r="M84" s="67">
        <f>K84-F84</f>
        <v>13.556358825865104</v>
      </c>
      <c r="N84" s="90">
        <f>K84/F84-1</f>
        <v>0.11042977212337157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8.76</v>
      </c>
      <c r="H89" s="25" t="s">
        <v>13</v>
      </c>
      <c r="I89" s="33" t="s">
        <v>77</v>
      </c>
      <c r="J89" s="33" t="s">
        <v>77</v>
      </c>
      <c r="K89" s="67">
        <f>K27</f>
        <v>8.76</v>
      </c>
      <c r="L89" s="67"/>
      <c r="M89" s="67"/>
    </row>
    <row r="90" spans="3:13" ht="28.5" customHeight="1">
      <c r="C90" s="25" t="s">
        <v>214</v>
      </c>
      <c r="D90">
        <v>2000</v>
      </c>
      <c r="E90" s="86">
        <f>E28</f>
        <v>0.0091</v>
      </c>
      <c r="F90" s="67">
        <f>D90*E90</f>
        <v>18.2</v>
      </c>
      <c r="H90" s="25" t="s">
        <v>214</v>
      </c>
      <c r="I90">
        <f>D90</f>
        <v>2000</v>
      </c>
      <c r="J90" s="106">
        <f>J28</f>
        <v>0.010137572550576738</v>
      </c>
      <c r="K90" s="67">
        <f>I90*J90</f>
        <v>20.275145101153477</v>
      </c>
      <c r="L90" s="67"/>
      <c r="M90" s="67"/>
    </row>
    <row r="91" spans="3:13" ht="24.75" customHeight="1">
      <c r="C91" s="25" t="s">
        <v>215</v>
      </c>
      <c r="D91">
        <v>2000</v>
      </c>
      <c r="E91" s="86">
        <f>E29</f>
        <v>0.0239</v>
      </c>
      <c r="F91" s="67">
        <f>D91*E91</f>
        <v>47.800000000000004</v>
      </c>
      <c r="H91" s="25" t="s">
        <v>215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221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221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221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212</v>
      </c>
      <c r="F95" s="107">
        <f>SUM(F89:F92)</f>
        <v>160.76</v>
      </c>
      <c r="H95" t="s">
        <v>217</v>
      </c>
      <c r="K95" s="107">
        <f>SUM(K89:K93)</f>
        <v>180.83514510115347</v>
      </c>
      <c r="L95" s="67"/>
      <c r="M95" s="67">
        <f>K95-F95</f>
        <v>20.07514510115348</v>
      </c>
      <c r="N95" s="90">
        <f>K95/F95-1</f>
        <v>0.12487649353790431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222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223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228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212</v>
      </c>
      <c r="D105" s="48"/>
      <c r="E105" s="48"/>
      <c r="F105" s="48"/>
      <c r="H105" s="97" t="s">
        <v>219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85</v>
      </c>
      <c r="B106" s="4"/>
      <c r="D106" s="92" t="s">
        <v>41</v>
      </c>
      <c r="E106" s="92" t="s">
        <v>68</v>
      </c>
      <c r="F106" s="93" t="s">
        <v>69</v>
      </c>
      <c r="I106" s="92" t="s">
        <v>41</v>
      </c>
      <c r="J106" s="92" t="s">
        <v>68</v>
      </c>
      <c r="K106" s="95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90</v>
      </c>
      <c r="D107" s="94" t="s">
        <v>76</v>
      </c>
      <c r="E107" s="92" t="s">
        <v>103</v>
      </c>
      <c r="F107" s="93" t="s">
        <v>71</v>
      </c>
      <c r="I107" s="92"/>
      <c r="J107" s="92" t="s">
        <v>103</v>
      </c>
      <c r="K107" s="95" t="s">
        <v>71</v>
      </c>
      <c r="L107" s="4"/>
      <c r="M107" s="4" t="s">
        <v>72</v>
      </c>
      <c r="N107" s="92" t="s">
        <v>78</v>
      </c>
    </row>
    <row r="108" spans="1:13" ht="38.25">
      <c r="A108" s="98"/>
      <c r="B108" s="37"/>
      <c r="C108" s="25" t="s">
        <v>13</v>
      </c>
      <c r="D108" s="33" t="s">
        <v>77</v>
      </c>
      <c r="E108" s="33" t="s">
        <v>77</v>
      </c>
      <c r="F108" s="204">
        <f>'11.Bill Impact (no commod. in.)'!F109</f>
        <v>11.06</v>
      </c>
      <c r="H108" s="25" t="s">
        <v>13</v>
      </c>
      <c r="I108" s="33" t="s">
        <v>77</v>
      </c>
      <c r="J108" s="33" t="s">
        <v>77</v>
      </c>
      <c r="K108" s="67">
        <f>'10. 2004 Rate Schedule '!F22</f>
        <v>11.06</v>
      </c>
      <c r="L108" s="67"/>
      <c r="M108" s="67"/>
    </row>
    <row r="109" spans="3:13" ht="25.5">
      <c r="C109" s="25" t="s">
        <v>214</v>
      </c>
      <c r="D109">
        <v>1000</v>
      </c>
      <c r="E109" s="205">
        <f>'11.Bill Impact (no commod. in.)'!E110</f>
        <v>0.0148</v>
      </c>
      <c r="F109" s="67">
        <f>D109*E109</f>
        <v>14.8</v>
      </c>
      <c r="H109" s="25" t="s">
        <v>214</v>
      </c>
      <c r="I109">
        <f>D109</f>
        <v>1000</v>
      </c>
      <c r="J109" s="105">
        <f>'10. 2004 Rate Schedule '!F23</f>
        <v>0.015700734219867618</v>
      </c>
      <c r="K109" s="67">
        <f>I109*J109</f>
        <v>15.700734219867618</v>
      </c>
      <c r="L109" s="67"/>
      <c r="M109" s="67"/>
    </row>
    <row r="110" spans="3:13" ht="25.5">
      <c r="C110" s="25" t="s">
        <v>215</v>
      </c>
      <c r="D110">
        <v>1000</v>
      </c>
      <c r="E110" s="86">
        <v>0.0229</v>
      </c>
      <c r="F110" s="67">
        <f>D110*E110</f>
        <v>22.9</v>
      </c>
      <c r="H110" s="25" t="s">
        <v>215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221</v>
      </c>
      <c r="D111">
        <f>D109</f>
        <v>1000</v>
      </c>
      <c r="E111" s="86">
        <v>0.043</v>
      </c>
      <c r="F111" s="67">
        <f>D111*E111</f>
        <v>43</v>
      </c>
      <c r="H111" s="25" t="s">
        <v>221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221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212</v>
      </c>
      <c r="F114" s="107">
        <f>SUM(F108:F111)</f>
        <v>91.75999999999999</v>
      </c>
      <c r="H114" t="s">
        <v>217</v>
      </c>
      <c r="K114" s="107">
        <f>SUM(K108:K112)</f>
        <v>98.66073421986762</v>
      </c>
      <c r="L114" s="67"/>
      <c r="M114" s="67">
        <f>K114-F114</f>
        <v>6.90073421986763</v>
      </c>
      <c r="N114" s="90">
        <f>K114/F114-1</f>
        <v>0.0752041654301181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85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92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F108</f>
        <v>11.06</v>
      </c>
      <c r="H119" s="25" t="s">
        <v>13</v>
      </c>
      <c r="I119" s="33" t="s">
        <v>77</v>
      </c>
      <c r="J119" s="33" t="s">
        <v>77</v>
      </c>
      <c r="K119" s="67">
        <f>K108</f>
        <v>11.06</v>
      </c>
      <c r="L119" s="67"/>
      <c r="M119" s="67"/>
    </row>
    <row r="120" spans="3:13" ht="25.5">
      <c r="C120" s="25" t="s">
        <v>214</v>
      </c>
      <c r="D120">
        <v>2000</v>
      </c>
      <c r="E120" s="86">
        <f>E109</f>
        <v>0.0148</v>
      </c>
      <c r="F120" s="67">
        <f>D120*E120</f>
        <v>29.6</v>
      </c>
      <c r="H120" s="25" t="s">
        <v>214</v>
      </c>
      <c r="I120">
        <f>D120</f>
        <v>2000</v>
      </c>
      <c r="J120" s="106">
        <f>J109</f>
        <v>0.015700734219867618</v>
      </c>
      <c r="K120" s="67">
        <f>I120*J120</f>
        <v>31.401468439735236</v>
      </c>
      <c r="L120" s="67"/>
      <c r="M120" s="67"/>
    </row>
    <row r="121" spans="3:13" ht="25.5">
      <c r="C121" s="25" t="s">
        <v>215</v>
      </c>
      <c r="D121">
        <v>2000</v>
      </c>
      <c r="E121" s="86">
        <f>E110</f>
        <v>0.0229</v>
      </c>
      <c r="F121" s="67">
        <f>D121*E121</f>
        <v>45.8</v>
      </c>
      <c r="H121" s="25" t="s">
        <v>215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221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221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221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212</v>
      </c>
      <c r="F125" s="107">
        <f>SUM(F119:F122)</f>
        <v>172.46</v>
      </c>
      <c r="H125" t="s">
        <v>217</v>
      </c>
      <c r="K125" s="107">
        <f>SUM(K119:K123)</f>
        <v>192.26146843973524</v>
      </c>
      <c r="L125" s="67"/>
      <c r="M125" s="67">
        <f>K125-F125</f>
        <v>19.80146843973523</v>
      </c>
      <c r="N125" s="90">
        <f>K125/F125-1</f>
        <v>0.11481774579459136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85</v>
      </c>
      <c r="B128" s="4"/>
      <c r="D128" s="92" t="s">
        <v>41</v>
      </c>
      <c r="E128" s="92" t="s">
        <v>68</v>
      </c>
      <c r="F128" s="93" t="s">
        <v>69</v>
      </c>
      <c r="I128" s="92" t="s">
        <v>41</v>
      </c>
      <c r="J128" s="92" t="s">
        <v>68</v>
      </c>
      <c r="K128" s="95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249</v>
      </c>
      <c r="D129" s="94" t="s">
        <v>76</v>
      </c>
      <c r="E129" s="92" t="s">
        <v>103</v>
      </c>
      <c r="F129" s="93" t="s">
        <v>71</v>
      </c>
      <c r="I129" s="92"/>
      <c r="J129" s="92" t="s">
        <v>103</v>
      </c>
      <c r="K129" s="95" t="s">
        <v>71</v>
      </c>
      <c r="L129" s="4"/>
      <c r="M129" s="4" t="s">
        <v>72</v>
      </c>
      <c r="N129" s="92" t="s">
        <v>78</v>
      </c>
    </row>
    <row r="130" spans="1:13" ht="38.25">
      <c r="A130" s="98"/>
      <c r="B130" s="37"/>
      <c r="C130" s="25" t="s">
        <v>13</v>
      </c>
      <c r="D130" s="33" t="s">
        <v>77</v>
      </c>
      <c r="E130" s="33" t="s">
        <v>77</v>
      </c>
      <c r="F130" s="104">
        <f>F108</f>
        <v>11.06</v>
      </c>
      <c r="H130" s="25" t="s">
        <v>13</v>
      </c>
      <c r="I130" s="33" t="s">
        <v>77</v>
      </c>
      <c r="J130" s="33" t="s">
        <v>77</v>
      </c>
      <c r="K130" s="67">
        <f>K108</f>
        <v>11.06</v>
      </c>
      <c r="L130" s="67"/>
      <c r="M130" s="67"/>
    </row>
    <row r="131" spans="3:13" ht="25.5">
      <c r="C131" s="25" t="s">
        <v>214</v>
      </c>
      <c r="D131">
        <v>5000</v>
      </c>
      <c r="E131" s="86">
        <f>E109</f>
        <v>0.0148</v>
      </c>
      <c r="F131" s="67">
        <f>D131*E131</f>
        <v>74</v>
      </c>
      <c r="H131" s="25" t="s">
        <v>214</v>
      </c>
      <c r="I131">
        <f>D131</f>
        <v>5000</v>
      </c>
      <c r="J131" s="106">
        <f>J109</f>
        <v>0.015700734219867618</v>
      </c>
      <c r="K131" s="67">
        <f>I131*J131</f>
        <v>78.50367109933809</v>
      </c>
      <c r="L131" s="67"/>
      <c r="M131" s="67"/>
    </row>
    <row r="132" spans="3:13" ht="25.5">
      <c r="C132" s="25" t="s">
        <v>215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215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221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221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221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212</v>
      </c>
      <c r="F136" s="107">
        <f>SUM(F130:F133)</f>
        <v>414.55999999999995</v>
      </c>
      <c r="H136" t="s">
        <v>217</v>
      </c>
      <c r="K136" s="107">
        <f>SUM(K130:K134)</f>
        <v>473.0636710993381</v>
      </c>
      <c r="L136" s="67"/>
      <c r="M136" s="67">
        <f>K136-F136</f>
        <v>58.503671099338135</v>
      </c>
      <c r="N136" s="90">
        <f>K136/F136-1</f>
        <v>0.14112232511418887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8"/>
      <c r="D138" s="37"/>
      <c r="E138" s="221"/>
      <c r="F138" s="77"/>
      <c r="G138" s="37"/>
      <c r="H138" s="218"/>
      <c r="I138" s="37"/>
      <c r="J138" s="211"/>
      <c r="K138" s="77"/>
      <c r="L138" s="77"/>
      <c r="M138" s="77"/>
      <c r="N138" s="37"/>
    </row>
    <row r="139" spans="1:14" ht="15">
      <c r="A139" s="99" t="s">
        <v>85</v>
      </c>
      <c r="B139" s="4"/>
      <c r="D139" s="92" t="s">
        <v>41</v>
      </c>
      <c r="E139" s="92" t="s">
        <v>68</v>
      </c>
      <c r="F139" s="93" t="s">
        <v>69</v>
      </c>
      <c r="I139" s="92" t="s">
        <v>41</v>
      </c>
      <c r="J139" s="92" t="s">
        <v>68</v>
      </c>
      <c r="K139" s="95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250</v>
      </c>
      <c r="D140" s="94" t="s">
        <v>76</v>
      </c>
      <c r="E140" s="92" t="s">
        <v>103</v>
      </c>
      <c r="F140" s="93" t="s">
        <v>71</v>
      </c>
      <c r="I140" s="92"/>
      <c r="J140" s="92" t="s">
        <v>103</v>
      </c>
      <c r="K140" s="95" t="s">
        <v>71</v>
      </c>
      <c r="L140" s="4"/>
      <c r="M140" s="4" t="s">
        <v>72</v>
      </c>
      <c r="N140" s="92" t="s">
        <v>78</v>
      </c>
    </row>
    <row r="141" spans="1:13" ht="38.25">
      <c r="A141" s="98"/>
      <c r="B141" s="37"/>
      <c r="C141" s="25" t="s">
        <v>13</v>
      </c>
      <c r="D141" s="33" t="s">
        <v>77</v>
      </c>
      <c r="E141" s="33" t="s">
        <v>77</v>
      </c>
      <c r="F141" s="104">
        <f>F108</f>
        <v>11.06</v>
      </c>
      <c r="H141" s="25" t="s">
        <v>13</v>
      </c>
      <c r="I141" s="33" t="s">
        <v>77</v>
      </c>
      <c r="J141" s="33" t="s">
        <v>77</v>
      </c>
      <c r="K141" s="67">
        <f>K108</f>
        <v>11.06</v>
      </c>
      <c r="L141" s="67"/>
      <c r="M141" s="67"/>
    </row>
    <row r="142" spans="3:13" ht="25.5">
      <c r="C142" s="25" t="s">
        <v>214</v>
      </c>
      <c r="D142">
        <v>10000</v>
      </c>
      <c r="E142" s="86">
        <f>E109</f>
        <v>0.0148</v>
      </c>
      <c r="F142" s="67">
        <f>D142*E142</f>
        <v>148</v>
      </c>
      <c r="H142" s="25" t="s">
        <v>214</v>
      </c>
      <c r="I142">
        <f>D142</f>
        <v>10000</v>
      </c>
      <c r="J142" s="106">
        <f>J109</f>
        <v>0.015700734219867618</v>
      </c>
      <c r="K142" s="67">
        <f>I142*J142</f>
        <v>157.00734219867618</v>
      </c>
      <c r="L142" s="67"/>
      <c r="M142" s="67"/>
    </row>
    <row r="143" spans="3:15" ht="25.5">
      <c r="C143" s="25" t="s">
        <v>215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215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221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221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221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212</v>
      </c>
      <c r="F147" s="107">
        <f>SUM(F141:F144)</f>
        <v>818.06</v>
      </c>
      <c r="H147" t="s">
        <v>217</v>
      </c>
      <c r="K147" s="107">
        <f>SUM(K141:K145)</f>
        <v>941.0673421986762</v>
      </c>
      <c r="L147" s="67"/>
      <c r="M147" s="67">
        <f>K147-F147</f>
        <v>123.00734219867627</v>
      </c>
      <c r="N147" s="90">
        <f>K147/F147-1</f>
        <v>0.1503646947640469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85</v>
      </c>
      <c r="B150" s="4"/>
      <c r="D150" s="92" t="s">
        <v>41</v>
      </c>
      <c r="E150" s="92" t="s">
        <v>68</v>
      </c>
      <c r="F150" s="93" t="s">
        <v>69</v>
      </c>
      <c r="I150" s="92" t="s">
        <v>41</v>
      </c>
      <c r="J150" s="92" t="s">
        <v>68</v>
      </c>
      <c r="K150" s="95" t="s">
        <v>69</v>
      </c>
      <c r="L150" s="4"/>
      <c r="M150" s="4" t="s">
        <v>70</v>
      </c>
      <c r="N150" s="4" t="s">
        <v>70</v>
      </c>
      <c r="O150" s="37"/>
    </row>
    <row r="151" spans="1:15" ht="12.75">
      <c r="A151" s="4" t="s">
        <v>251</v>
      </c>
      <c r="D151" s="94" t="s">
        <v>76</v>
      </c>
      <c r="E151" s="92" t="s">
        <v>103</v>
      </c>
      <c r="F151" s="93" t="s">
        <v>71</v>
      </c>
      <c r="I151" s="92"/>
      <c r="J151" s="92" t="s">
        <v>103</v>
      </c>
      <c r="K151" s="95" t="s">
        <v>71</v>
      </c>
      <c r="L151" s="4"/>
      <c r="M151" s="4" t="s">
        <v>72</v>
      </c>
      <c r="N151" s="92" t="s">
        <v>78</v>
      </c>
      <c r="O151" s="37"/>
    </row>
    <row r="152" spans="1:16" ht="38.25">
      <c r="A152" s="98"/>
      <c r="B152" s="37"/>
      <c r="C152" s="25" t="s">
        <v>13</v>
      </c>
      <c r="D152" s="33" t="s">
        <v>77</v>
      </c>
      <c r="E152" s="33" t="s">
        <v>77</v>
      </c>
      <c r="F152" s="104">
        <f>F108</f>
        <v>11.06</v>
      </c>
      <c r="H152" s="25" t="s">
        <v>13</v>
      </c>
      <c r="I152" s="33" t="s">
        <v>77</v>
      </c>
      <c r="J152" s="33" t="s">
        <v>77</v>
      </c>
      <c r="K152" s="67">
        <f>K108</f>
        <v>11.06</v>
      </c>
      <c r="L152" s="67"/>
      <c r="M152" s="67"/>
      <c r="O152" s="37"/>
      <c r="P152" s="37"/>
    </row>
    <row r="153" spans="3:16" ht="25.5">
      <c r="C153" s="25" t="s">
        <v>214</v>
      </c>
      <c r="D153">
        <v>15000</v>
      </c>
      <c r="E153" s="86">
        <f>E109</f>
        <v>0.0148</v>
      </c>
      <c r="F153" s="67">
        <f>D153*E153</f>
        <v>222</v>
      </c>
      <c r="H153" s="25" t="s">
        <v>214</v>
      </c>
      <c r="I153">
        <f>D153</f>
        <v>15000</v>
      </c>
      <c r="J153" s="106">
        <f>J109</f>
        <v>0.015700734219867618</v>
      </c>
      <c r="K153" s="67">
        <f>I153*J153</f>
        <v>235.51101329801426</v>
      </c>
      <c r="L153" s="67"/>
      <c r="M153" s="67"/>
      <c r="O153" s="37"/>
      <c r="P153" s="37"/>
    </row>
    <row r="154" spans="3:16" ht="25.5">
      <c r="C154" s="25" t="s">
        <v>215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215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221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221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221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212</v>
      </c>
      <c r="F158" s="107">
        <f>SUM(F152:F155)</f>
        <v>1221.56</v>
      </c>
      <c r="H158" t="s">
        <v>217</v>
      </c>
      <c r="K158" s="107">
        <f>SUM(K152:K156)</f>
        <v>1409.0710132980143</v>
      </c>
      <c r="L158" s="67"/>
      <c r="M158" s="67">
        <f>K158-F158</f>
        <v>187.5110132980144</v>
      </c>
      <c r="N158" s="90">
        <f>K158/F158-1</f>
        <v>0.15350127156915283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8"/>
      <c r="D160" s="37"/>
      <c r="E160" s="221"/>
      <c r="F160" s="77"/>
      <c r="G160" s="37"/>
      <c r="H160" s="218"/>
      <c r="I160" s="37"/>
      <c r="J160" s="211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8"/>
      <c r="D161" s="37"/>
      <c r="E161" s="221"/>
      <c r="F161" s="77"/>
      <c r="G161" s="37"/>
      <c r="H161" s="218"/>
      <c r="I161" s="37"/>
      <c r="J161" s="222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8"/>
      <c r="D162" s="37"/>
      <c r="E162" s="221"/>
      <c r="F162" s="77"/>
      <c r="G162" s="37"/>
      <c r="H162" s="218"/>
      <c r="I162" s="37"/>
      <c r="J162" s="211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8"/>
      <c r="D163" s="37"/>
      <c r="E163" s="221"/>
      <c r="F163" s="77"/>
      <c r="G163" s="37"/>
      <c r="H163" s="218"/>
      <c r="I163" s="37"/>
      <c r="J163" s="211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3"/>
      <c r="D164" s="37"/>
      <c r="E164" s="37"/>
      <c r="F164" s="37"/>
      <c r="G164" s="37"/>
      <c r="H164" s="223"/>
      <c r="I164" s="37"/>
      <c r="J164" s="211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10"/>
      <c r="B166" s="210"/>
      <c r="C166" s="37"/>
      <c r="D166" s="37"/>
      <c r="E166" s="37"/>
      <c r="F166" s="77"/>
      <c r="G166" s="37"/>
      <c r="H166" s="37"/>
      <c r="I166" s="37"/>
      <c r="J166" s="211"/>
      <c r="K166" s="77"/>
      <c r="L166" s="77"/>
      <c r="M166" s="77"/>
      <c r="N166" s="37"/>
      <c r="O166" s="37"/>
      <c r="P166" s="37"/>
    </row>
    <row r="167" spans="1:16" ht="12" customHeight="1">
      <c r="A167" s="210"/>
      <c r="B167" s="210"/>
      <c r="C167" s="37"/>
      <c r="D167" s="37"/>
      <c r="E167" s="37"/>
      <c r="F167" s="77"/>
      <c r="G167" s="37"/>
      <c r="H167" s="37"/>
      <c r="I167" s="37"/>
      <c r="J167" s="211"/>
      <c r="K167" s="77"/>
      <c r="L167" s="77"/>
      <c r="M167" s="77"/>
      <c r="N167" s="37"/>
      <c r="O167" s="37"/>
      <c r="P167" s="37"/>
    </row>
    <row r="168" spans="1:16" ht="12.75">
      <c r="A168" s="213"/>
      <c r="B168" s="213"/>
      <c r="C168" s="37"/>
      <c r="D168" s="117"/>
      <c r="E168" s="117"/>
      <c r="F168" s="214"/>
      <c r="G168" s="37"/>
      <c r="H168" s="37"/>
      <c r="I168" s="117"/>
      <c r="J168" s="117"/>
      <c r="K168" s="215"/>
      <c r="L168" s="213"/>
      <c r="M168" s="213"/>
      <c r="N168" s="213"/>
      <c r="O168" s="37"/>
      <c r="P168" s="37"/>
    </row>
    <row r="169" spans="1:16" ht="12.75">
      <c r="A169" s="213"/>
      <c r="B169" s="37"/>
      <c r="C169" s="37"/>
      <c r="D169" s="216"/>
      <c r="E169" s="117"/>
      <c r="F169" s="214"/>
      <c r="G169" s="37"/>
      <c r="H169" s="37"/>
      <c r="I169" s="117"/>
      <c r="J169" s="117"/>
      <c r="K169" s="215"/>
      <c r="L169" s="213"/>
      <c r="M169" s="213"/>
      <c r="N169" s="117"/>
      <c r="O169" s="37"/>
      <c r="P169" s="37"/>
    </row>
    <row r="170" spans="1:16" ht="15">
      <c r="A170" s="217"/>
      <c r="B170" s="37"/>
      <c r="C170" s="218"/>
      <c r="D170" s="219"/>
      <c r="E170" s="219"/>
      <c r="F170" s="220"/>
      <c r="G170" s="37"/>
      <c r="H170" s="218"/>
      <c r="I170" s="219"/>
      <c r="J170" s="219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8"/>
      <c r="D171" s="37"/>
      <c r="E171" s="221"/>
      <c r="F171" s="77"/>
      <c r="G171" s="37"/>
      <c r="H171" s="218"/>
      <c r="I171" s="37"/>
      <c r="J171" s="222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8"/>
      <c r="D172" s="37"/>
      <c r="E172" s="221"/>
      <c r="F172" s="77"/>
      <c r="G172" s="37"/>
      <c r="H172" s="218"/>
      <c r="I172" s="37"/>
      <c r="J172" s="211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8"/>
      <c r="D173" s="224"/>
      <c r="E173" s="221"/>
      <c r="F173" s="77"/>
      <c r="G173" s="37"/>
      <c r="H173" s="218"/>
      <c r="I173" s="224"/>
      <c r="J173" s="211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3"/>
      <c r="D174" s="37"/>
      <c r="E174" s="37"/>
      <c r="F174" s="37"/>
      <c r="G174" s="37"/>
      <c r="H174" s="223"/>
      <c r="I174" s="37"/>
      <c r="J174" s="211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9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11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11"/>
      <c r="K178" s="77"/>
      <c r="L178" s="77"/>
      <c r="M178" s="77"/>
      <c r="N178" s="37"/>
      <c r="O178" s="37"/>
      <c r="P178" s="37"/>
    </row>
    <row r="179" spans="1:16" ht="12.75">
      <c r="A179" s="213"/>
      <c r="B179" s="213"/>
      <c r="C179" s="37"/>
      <c r="D179" s="117"/>
      <c r="E179" s="117"/>
      <c r="F179" s="214"/>
      <c r="G179" s="37"/>
      <c r="H179" s="37"/>
      <c r="I179" s="117"/>
      <c r="J179" s="117"/>
      <c r="K179" s="215"/>
      <c r="L179" s="213"/>
      <c r="M179" s="213"/>
      <c r="N179" s="213"/>
      <c r="O179" s="37"/>
      <c r="P179" s="37"/>
    </row>
    <row r="180" spans="1:16" ht="12.75">
      <c r="A180" s="213"/>
      <c r="B180" s="37"/>
      <c r="C180" s="37"/>
      <c r="D180" s="216"/>
      <c r="E180" s="117"/>
      <c r="F180" s="214"/>
      <c r="G180" s="37"/>
      <c r="H180" s="37"/>
      <c r="I180" s="117"/>
      <c r="J180" s="117"/>
      <c r="K180" s="215"/>
      <c r="L180" s="213"/>
      <c r="M180" s="213"/>
      <c r="N180" s="117"/>
      <c r="O180" s="37"/>
      <c r="P180" s="37"/>
    </row>
    <row r="181" spans="1:16" ht="15">
      <c r="A181" s="217"/>
      <c r="B181" s="37"/>
      <c r="C181" s="218"/>
      <c r="D181" s="219"/>
      <c r="E181" s="219"/>
      <c r="F181" s="220"/>
      <c r="G181" s="37"/>
      <c r="H181" s="218"/>
      <c r="I181" s="219"/>
      <c r="J181" s="219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8"/>
      <c r="D182" s="37"/>
      <c r="E182" s="221"/>
      <c r="F182" s="77"/>
      <c r="G182" s="37"/>
      <c r="H182" s="218"/>
      <c r="I182" s="37"/>
      <c r="J182" s="222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8"/>
      <c r="D183" s="37"/>
      <c r="E183" s="221"/>
      <c r="F183" s="77"/>
      <c r="G183" s="37"/>
      <c r="H183" s="218"/>
      <c r="I183" s="37"/>
      <c r="J183" s="211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8"/>
      <c r="D184" s="224"/>
      <c r="E184" s="221"/>
      <c r="F184" s="77"/>
      <c r="G184" s="37"/>
      <c r="H184" s="218"/>
      <c r="I184" s="224"/>
      <c r="J184" s="211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3"/>
      <c r="D185" s="37"/>
      <c r="E185" s="37"/>
      <c r="F185" s="37"/>
      <c r="G185" s="37"/>
      <c r="H185" s="223"/>
      <c r="I185" s="37"/>
      <c r="J185" s="211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9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11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11"/>
      <c r="K189" s="77"/>
      <c r="L189" s="77"/>
      <c r="M189" s="77"/>
      <c r="N189" s="37"/>
      <c r="O189" s="37"/>
      <c r="P189" s="37"/>
    </row>
    <row r="190" spans="1:16" ht="12.75">
      <c r="A190" s="213"/>
      <c r="B190" s="213"/>
      <c r="C190" s="37"/>
      <c r="D190" s="117"/>
      <c r="E190" s="117"/>
      <c r="F190" s="214"/>
      <c r="G190" s="37"/>
      <c r="H190" s="37"/>
      <c r="I190" s="117"/>
      <c r="J190" s="117"/>
      <c r="K190" s="215"/>
      <c r="L190" s="213"/>
      <c r="M190" s="213"/>
      <c r="N190" s="213"/>
      <c r="O190" s="37"/>
      <c r="P190" s="37"/>
    </row>
    <row r="191" spans="1:16" ht="12.75">
      <c r="A191" s="213"/>
      <c r="B191" s="37"/>
      <c r="C191" s="37"/>
      <c r="D191" s="216"/>
      <c r="E191" s="117"/>
      <c r="F191" s="214"/>
      <c r="G191" s="37"/>
      <c r="H191" s="37"/>
      <c r="I191" s="117"/>
      <c r="J191" s="117"/>
      <c r="K191" s="215"/>
      <c r="L191" s="213"/>
      <c r="M191" s="213"/>
      <c r="N191" s="117"/>
      <c r="O191" s="37"/>
      <c r="P191" s="37"/>
    </row>
    <row r="192" spans="1:16" ht="15">
      <c r="A192" s="217"/>
      <c r="B192" s="37"/>
      <c r="C192" s="218"/>
      <c r="D192" s="219"/>
      <c r="E192" s="219"/>
      <c r="F192" s="220"/>
      <c r="G192" s="37"/>
      <c r="H192" s="218"/>
      <c r="I192" s="219"/>
      <c r="J192" s="219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8"/>
      <c r="D193" s="37"/>
      <c r="E193" s="221"/>
      <c r="F193" s="77"/>
      <c r="G193" s="37"/>
      <c r="H193" s="218"/>
      <c r="I193" s="37"/>
      <c r="J193" s="222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8"/>
      <c r="D194" s="37"/>
      <c r="E194" s="221"/>
      <c r="F194" s="77"/>
      <c r="G194" s="37"/>
      <c r="H194" s="218"/>
      <c r="I194" s="37"/>
      <c r="J194" s="211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8"/>
      <c r="D195" s="224"/>
      <c r="E195" s="221"/>
      <c r="F195" s="77"/>
      <c r="G195" s="37"/>
      <c r="H195" s="218"/>
      <c r="I195" s="224"/>
      <c r="J195" s="211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3"/>
      <c r="D196" s="37"/>
      <c r="E196" s="37"/>
      <c r="F196" s="37"/>
      <c r="G196" s="37"/>
      <c r="H196" s="223"/>
      <c r="I196" s="37"/>
      <c r="J196" s="211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9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11"/>
      <c r="K199" s="77"/>
      <c r="L199" s="77"/>
      <c r="M199" s="77"/>
      <c r="N199" s="96"/>
      <c r="O199" s="37"/>
      <c r="P199" s="37"/>
    </row>
    <row r="200" spans="1:16" ht="12.75">
      <c r="A200" s="213"/>
      <c r="B200" s="213"/>
      <c r="C200" s="37"/>
      <c r="D200" s="117"/>
      <c r="E200" s="117"/>
      <c r="F200" s="214"/>
      <c r="G200" s="37"/>
      <c r="H200" s="37"/>
      <c r="I200" s="117"/>
      <c r="J200" s="117"/>
      <c r="K200" s="215"/>
      <c r="L200" s="213"/>
      <c r="M200" s="213"/>
      <c r="N200" s="213"/>
      <c r="O200" s="37"/>
      <c r="P200" s="37"/>
    </row>
    <row r="201" spans="1:16" ht="12.75">
      <c r="A201" s="213"/>
      <c r="B201" s="37"/>
      <c r="C201" s="37"/>
      <c r="D201" s="216"/>
      <c r="E201" s="117"/>
      <c r="F201" s="214"/>
      <c r="G201" s="37"/>
      <c r="H201" s="37"/>
      <c r="I201" s="117"/>
      <c r="J201" s="117"/>
      <c r="K201" s="215"/>
      <c r="L201" s="213"/>
      <c r="M201" s="213"/>
      <c r="N201" s="117"/>
      <c r="O201" s="37"/>
      <c r="P201" s="37"/>
    </row>
    <row r="202" spans="1:16" ht="15">
      <c r="A202" s="217"/>
      <c r="B202" s="37"/>
      <c r="C202" s="218"/>
      <c r="D202" s="219"/>
      <c r="E202" s="219"/>
      <c r="F202" s="220"/>
      <c r="G202" s="37"/>
      <c r="H202" s="218"/>
      <c r="I202" s="219"/>
      <c r="J202" s="219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8"/>
      <c r="D203" s="37"/>
      <c r="E203" s="221"/>
      <c r="F203" s="77"/>
      <c r="G203" s="37"/>
      <c r="H203" s="218"/>
      <c r="I203" s="37"/>
      <c r="J203" s="222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8"/>
      <c r="D204" s="37"/>
      <c r="E204" s="221"/>
      <c r="F204" s="77"/>
      <c r="G204" s="37"/>
      <c r="H204" s="218"/>
      <c r="I204" s="37"/>
      <c r="J204" s="211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8"/>
      <c r="D205" s="224"/>
      <c r="E205" s="221"/>
      <c r="F205" s="77"/>
      <c r="G205" s="37"/>
      <c r="H205" s="218"/>
      <c r="I205" s="224"/>
      <c r="J205" s="211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3"/>
      <c r="D206" s="37"/>
      <c r="E206" s="37"/>
      <c r="F206" s="37"/>
      <c r="G206" s="37"/>
      <c r="H206" s="223"/>
      <c r="I206" s="37"/>
      <c r="J206" s="211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9"/>
      <c r="L209" s="37"/>
      <c r="M209" s="37"/>
      <c r="N209" s="37"/>
      <c r="O209" s="37"/>
      <c r="P209" s="37"/>
    </row>
    <row r="210" spans="1:16" ht="12.75">
      <c r="A210" s="213"/>
      <c r="B210" s="213"/>
      <c r="C210" s="37"/>
      <c r="D210" s="117"/>
      <c r="E210" s="117"/>
      <c r="F210" s="214"/>
      <c r="G210" s="37"/>
      <c r="H210" s="37"/>
      <c r="I210" s="117"/>
      <c r="J210" s="117"/>
      <c r="K210" s="215"/>
      <c r="L210" s="213"/>
      <c r="M210" s="213"/>
      <c r="N210" s="213"/>
      <c r="O210" s="37"/>
      <c r="P210" s="37"/>
    </row>
    <row r="211" spans="1:16" ht="12.75">
      <c r="A211" s="213"/>
      <c r="B211" s="37"/>
      <c r="C211" s="37"/>
      <c r="D211" s="216"/>
      <c r="E211" s="117"/>
      <c r="F211" s="214"/>
      <c r="G211" s="37"/>
      <c r="H211" s="37"/>
      <c r="I211" s="117"/>
      <c r="J211" s="117"/>
      <c r="K211" s="215"/>
      <c r="L211" s="213"/>
      <c r="M211" s="213"/>
      <c r="N211" s="117"/>
      <c r="O211" s="37"/>
      <c r="P211" s="37"/>
    </row>
    <row r="212" spans="1:16" ht="15">
      <c r="A212" s="217"/>
      <c r="B212" s="37"/>
      <c r="C212" s="218"/>
      <c r="D212" s="219"/>
      <c r="E212" s="219"/>
      <c r="F212" s="220"/>
      <c r="G212" s="37"/>
      <c r="H212" s="218"/>
      <c r="I212" s="219"/>
      <c r="J212" s="219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8"/>
      <c r="D213" s="37"/>
      <c r="E213" s="221"/>
      <c r="F213" s="77"/>
      <c r="G213" s="37"/>
      <c r="H213" s="218"/>
      <c r="I213" s="37"/>
      <c r="J213" s="222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8"/>
      <c r="D214" s="37"/>
      <c r="E214" s="221"/>
      <c r="F214" s="77"/>
      <c r="G214" s="37"/>
      <c r="H214" s="218"/>
      <c r="I214" s="37"/>
      <c r="J214" s="211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8"/>
      <c r="D215" s="224"/>
      <c r="E215" s="221"/>
      <c r="F215" s="77"/>
      <c r="G215" s="37"/>
      <c r="H215" s="218"/>
      <c r="I215" s="224"/>
      <c r="J215" s="211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3"/>
      <c r="D216" s="37"/>
      <c r="E216" s="37"/>
      <c r="F216" s="37"/>
      <c r="G216" s="37"/>
      <c r="H216" s="223"/>
      <c r="I216" s="37"/>
      <c r="J216" s="211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23"/>
      <c r="D218" s="37"/>
      <c r="E218" s="225"/>
      <c r="F218" s="77"/>
      <c r="G218" s="37"/>
      <c r="H218" s="223"/>
      <c r="I218" s="37"/>
      <c r="J218" s="211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3"/>
      <c r="D219" s="37"/>
      <c r="E219" s="225"/>
      <c r="F219" s="77"/>
      <c r="G219" s="37"/>
      <c r="H219" s="37"/>
      <c r="I219" s="37"/>
      <c r="J219" s="211"/>
      <c r="K219" s="77"/>
      <c r="L219" s="77"/>
      <c r="M219" s="77"/>
      <c r="N219" s="37"/>
      <c r="O219" s="37"/>
      <c r="P219" s="37"/>
    </row>
    <row r="220" spans="1:16" ht="12.75">
      <c r="A220" s="213"/>
      <c r="B220" s="213"/>
      <c r="C220" s="37"/>
      <c r="D220" s="117"/>
      <c r="E220" s="117"/>
      <c r="F220" s="214"/>
      <c r="G220" s="37"/>
      <c r="H220" s="37"/>
      <c r="I220" s="117"/>
      <c r="J220" s="117"/>
      <c r="K220" s="215"/>
      <c r="L220" s="213"/>
      <c r="M220" s="213"/>
      <c r="N220" s="213"/>
      <c r="O220" s="37"/>
      <c r="P220" s="37"/>
    </row>
    <row r="221" spans="1:16" ht="12.75">
      <c r="A221" s="213"/>
      <c r="B221" s="37"/>
      <c r="C221" s="37"/>
      <c r="D221" s="216"/>
      <c r="E221" s="117"/>
      <c r="F221" s="214"/>
      <c r="G221" s="37"/>
      <c r="H221" s="37"/>
      <c r="I221" s="117"/>
      <c r="J221" s="117"/>
      <c r="K221" s="215"/>
      <c r="L221" s="213"/>
      <c r="M221" s="213"/>
      <c r="N221" s="117"/>
      <c r="O221" s="37"/>
      <c r="P221" s="37"/>
    </row>
    <row r="222" spans="1:16" ht="15">
      <c r="A222" s="217"/>
      <c r="B222" s="37"/>
      <c r="C222" s="218"/>
      <c r="D222" s="219"/>
      <c r="E222" s="219"/>
      <c r="F222" s="220"/>
      <c r="G222" s="37"/>
      <c r="H222" s="218"/>
      <c r="I222" s="219"/>
      <c r="J222" s="219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8"/>
      <c r="D223" s="37"/>
      <c r="E223" s="221"/>
      <c r="F223" s="77"/>
      <c r="G223" s="37"/>
      <c r="H223" s="218"/>
      <c r="I223" s="37"/>
      <c r="J223" s="222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8"/>
      <c r="D224" s="37"/>
      <c r="E224" s="221"/>
      <c r="F224" s="77"/>
      <c r="G224" s="37"/>
      <c r="H224" s="218"/>
      <c r="I224" s="37"/>
      <c r="J224" s="211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8"/>
      <c r="D225" s="224"/>
      <c r="E225" s="221"/>
      <c r="F225" s="77"/>
      <c r="G225" s="37"/>
      <c r="H225" s="218"/>
      <c r="I225" s="224"/>
      <c r="J225" s="211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3"/>
      <c r="D226" s="37"/>
      <c r="E226" s="37"/>
      <c r="F226" s="37"/>
      <c r="G226" s="37"/>
      <c r="H226" s="223"/>
      <c r="I226" s="37"/>
      <c r="J226" s="211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11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11"/>
      <c r="K229" s="77"/>
      <c r="L229" s="77"/>
      <c r="M229" s="77"/>
      <c r="N229" s="37"/>
      <c r="O229" s="37"/>
      <c r="P229" s="37"/>
    </row>
    <row r="230" spans="1:16" ht="12.75">
      <c r="A230" s="213"/>
      <c r="B230" s="213"/>
      <c r="C230" s="37"/>
      <c r="D230" s="117"/>
      <c r="E230" s="117"/>
      <c r="F230" s="214"/>
      <c r="G230" s="37"/>
      <c r="H230" s="37"/>
      <c r="I230" s="117"/>
      <c r="J230" s="117"/>
      <c r="K230" s="215"/>
      <c r="L230" s="213"/>
      <c r="M230" s="213"/>
      <c r="N230" s="213"/>
      <c r="O230" s="37"/>
      <c r="P230" s="37"/>
    </row>
    <row r="231" spans="1:16" ht="12.75">
      <c r="A231" s="213"/>
      <c r="B231" s="37"/>
      <c r="C231" s="37"/>
      <c r="D231" s="216"/>
      <c r="E231" s="117"/>
      <c r="F231" s="214"/>
      <c r="G231" s="37"/>
      <c r="H231" s="37"/>
      <c r="I231" s="117"/>
      <c r="J231" s="117"/>
      <c r="K231" s="215"/>
      <c r="L231" s="213"/>
      <c r="M231" s="213"/>
      <c r="N231" s="117"/>
      <c r="O231" s="37"/>
      <c r="P231" s="37"/>
    </row>
    <row r="232" spans="1:16" ht="15">
      <c r="A232" s="217"/>
      <c r="B232" s="37"/>
      <c r="C232" s="218"/>
      <c r="D232" s="219"/>
      <c r="E232" s="219"/>
      <c r="F232" s="220"/>
      <c r="G232" s="37"/>
      <c r="H232" s="218"/>
      <c r="I232" s="219"/>
      <c r="J232" s="219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8"/>
      <c r="D233" s="37"/>
      <c r="E233" s="221"/>
      <c r="F233" s="77"/>
      <c r="G233" s="37"/>
      <c r="H233" s="218"/>
      <c r="I233" s="37"/>
      <c r="J233" s="222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8"/>
      <c r="D234" s="37"/>
      <c r="E234" s="221"/>
      <c r="F234" s="77"/>
      <c r="G234" s="37"/>
      <c r="H234" s="218"/>
      <c r="I234" s="37"/>
      <c r="J234" s="211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8"/>
      <c r="D235" s="226"/>
      <c r="E235" s="221"/>
      <c r="F235" s="77"/>
      <c r="G235" s="37"/>
      <c r="H235" s="218"/>
      <c r="I235" s="224"/>
      <c r="J235" s="211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3"/>
      <c r="D236" s="37"/>
      <c r="E236" s="37"/>
      <c r="F236" s="37"/>
      <c r="G236" s="37"/>
      <c r="H236" s="223"/>
      <c r="I236" s="37"/>
      <c r="J236" s="211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11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11"/>
      <c r="K239" s="77"/>
      <c r="L239" s="77"/>
      <c r="M239" s="77"/>
      <c r="N239" s="37"/>
      <c r="O239" s="37"/>
      <c r="P239" s="37"/>
    </row>
    <row r="240" spans="1:16" ht="12.75">
      <c r="A240" s="213"/>
      <c r="B240" s="213"/>
      <c r="C240" s="37"/>
      <c r="D240" s="117"/>
      <c r="E240" s="117"/>
      <c r="F240" s="214"/>
      <c r="G240" s="37"/>
      <c r="H240" s="37"/>
      <c r="I240" s="117"/>
      <c r="J240" s="117"/>
      <c r="K240" s="215"/>
      <c r="L240" s="213"/>
      <c r="M240" s="213"/>
      <c r="N240" s="213"/>
      <c r="O240" s="37"/>
      <c r="P240" s="37"/>
    </row>
    <row r="241" spans="1:16" ht="12.75">
      <c r="A241" s="213"/>
      <c r="B241" s="37"/>
      <c r="C241" s="37"/>
      <c r="D241" s="216"/>
      <c r="E241" s="117"/>
      <c r="F241" s="214"/>
      <c r="G241" s="37"/>
      <c r="H241" s="37"/>
      <c r="I241" s="117"/>
      <c r="J241" s="117"/>
      <c r="K241" s="215"/>
      <c r="L241" s="213"/>
      <c r="M241" s="213"/>
      <c r="N241" s="117"/>
      <c r="O241" s="37"/>
      <c r="P241" s="37"/>
    </row>
    <row r="242" spans="1:16" ht="15">
      <c r="A242" s="217"/>
      <c r="B242" s="37"/>
      <c r="C242" s="218"/>
      <c r="D242" s="219"/>
      <c r="E242" s="219"/>
      <c r="F242" s="220"/>
      <c r="G242" s="37"/>
      <c r="H242" s="218"/>
      <c r="I242" s="219"/>
      <c r="J242" s="219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8"/>
      <c r="D243" s="37"/>
      <c r="E243" s="221"/>
      <c r="F243" s="77"/>
      <c r="G243" s="37"/>
      <c r="H243" s="218"/>
      <c r="I243" s="37"/>
      <c r="J243" s="222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8"/>
      <c r="D244" s="37"/>
      <c r="E244" s="221"/>
      <c r="F244" s="77"/>
      <c r="G244" s="37"/>
      <c r="H244" s="218"/>
      <c r="I244" s="37"/>
      <c r="J244" s="211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8"/>
      <c r="D245" s="226"/>
      <c r="E245" s="221"/>
      <c r="F245" s="77"/>
      <c r="G245" s="37"/>
      <c r="H245" s="218"/>
      <c r="I245" s="224"/>
      <c r="J245" s="211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3"/>
      <c r="D246" s="37"/>
      <c r="E246" s="37"/>
      <c r="F246" s="37"/>
      <c r="G246" s="37"/>
      <c r="H246" s="223"/>
      <c r="I246" s="37"/>
      <c r="J246" s="211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11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11"/>
      <c r="K249" s="77"/>
      <c r="L249" s="77"/>
      <c r="M249" s="77"/>
      <c r="N249" s="37"/>
      <c r="O249" s="37"/>
      <c r="P249" s="37"/>
    </row>
    <row r="250" spans="1:16" ht="12.75">
      <c r="A250" s="213"/>
      <c r="B250" s="213"/>
      <c r="C250" s="37"/>
      <c r="D250" s="117"/>
      <c r="E250" s="117"/>
      <c r="F250" s="214"/>
      <c r="G250" s="37"/>
      <c r="H250" s="37"/>
      <c r="I250" s="117"/>
      <c r="J250" s="117"/>
      <c r="K250" s="215"/>
      <c r="L250" s="213"/>
      <c r="M250" s="213"/>
      <c r="N250" s="213"/>
      <c r="O250" s="37"/>
      <c r="P250" s="37"/>
    </row>
    <row r="251" spans="1:16" ht="12.75">
      <c r="A251" s="213"/>
      <c r="B251" s="37"/>
      <c r="C251" s="37"/>
      <c r="D251" s="216"/>
      <c r="E251" s="117"/>
      <c r="F251" s="214"/>
      <c r="G251" s="37"/>
      <c r="H251" s="37"/>
      <c r="I251" s="117"/>
      <c r="J251" s="117"/>
      <c r="K251" s="215"/>
      <c r="L251" s="213"/>
      <c r="M251" s="213"/>
      <c r="N251" s="117"/>
      <c r="O251" s="37"/>
      <c r="P251" s="37"/>
    </row>
    <row r="252" spans="1:16" ht="15">
      <c r="A252" s="217"/>
      <c r="B252" s="37"/>
      <c r="C252" s="218"/>
      <c r="D252" s="219"/>
      <c r="E252" s="219"/>
      <c r="F252" s="220"/>
      <c r="G252" s="37"/>
      <c r="H252" s="218"/>
      <c r="I252" s="219"/>
      <c r="J252" s="219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8"/>
      <c r="D253" s="37"/>
      <c r="E253" s="221"/>
      <c r="F253" s="77"/>
      <c r="G253" s="37"/>
      <c r="H253" s="218"/>
      <c r="I253" s="37"/>
      <c r="J253" s="222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8"/>
      <c r="D254" s="37"/>
      <c r="E254" s="221"/>
      <c r="F254" s="77"/>
      <c r="G254" s="37"/>
      <c r="H254" s="218"/>
      <c r="I254" s="37"/>
      <c r="J254" s="211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8"/>
      <c r="D255" s="226"/>
      <c r="E255" s="221"/>
      <c r="F255" s="77"/>
      <c r="G255" s="37"/>
      <c r="H255" s="218"/>
      <c r="I255" s="224"/>
      <c r="J255" s="211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3"/>
      <c r="D256" s="37"/>
      <c r="E256" s="37"/>
      <c r="F256" s="37"/>
      <c r="G256" s="37"/>
      <c r="H256" s="223"/>
      <c r="I256" s="37"/>
      <c r="J256" s="211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23"/>
      <c r="D258" s="37"/>
      <c r="E258" s="225"/>
      <c r="F258" s="77"/>
      <c r="G258" s="37"/>
      <c r="H258" s="223"/>
      <c r="I258" s="37"/>
      <c r="J258" s="211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3"/>
      <c r="D259" s="37"/>
      <c r="E259" s="225"/>
      <c r="F259" s="77"/>
      <c r="G259" s="37"/>
      <c r="H259" s="37"/>
      <c r="I259" s="37"/>
      <c r="J259" s="211"/>
      <c r="K259" s="77"/>
      <c r="L259" s="77"/>
      <c r="M259" s="77"/>
      <c r="N259" s="37"/>
      <c r="O259" s="37"/>
      <c r="P259" s="37"/>
    </row>
    <row r="260" spans="1:16" ht="12.75">
      <c r="A260" s="213"/>
      <c r="B260" s="213"/>
      <c r="C260" s="37"/>
      <c r="D260" s="117"/>
      <c r="E260" s="117"/>
      <c r="F260" s="214"/>
      <c r="G260" s="37"/>
      <c r="H260" s="37"/>
      <c r="I260" s="117"/>
      <c r="J260" s="117"/>
      <c r="K260" s="215"/>
      <c r="L260" s="213"/>
      <c r="M260" s="213"/>
      <c r="N260" s="213"/>
      <c r="O260" s="37"/>
      <c r="P260" s="37"/>
    </row>
    <row r="261" spans="1:16" ht="12.75">
      <c r="A261" s="213"/>
      <c r="B261" s="37"/>
      <c r="C261" s="37"/>
      <c r="D261" s="216"/>
      <c r="E261" s="117"/>
      <c r="F261" s="214"/>
      <c r="G261" s="37"/>
      <c r="H261" s="37"/>
      <c r="I261" s="117"/>
      <c r="J261" s="117"/>
      <c r="K261" s="215"/>
      <c r="L261" s="213"/>
      <c r="M261" s="213"/>
      <c r="N261" s="117"/>
      <c r="O261" s="37"/>
      <c r="P261" s="37"/>
    </row>
    <row r="262" spans="1:16" ht="15">
      <c r="A262" s="217"/>
      <c r="B262" s="37"/>
      <c r="C262" s="218"/>
      <c r="D262" s="219"/>
      <c r="E262" s="219"/>
      <c r="F262" s="220"/>
      <c r="G262" s="37"/>
      <c r="H262" s="218"/>
      <c r="I262" s="219"/>
      <c r="J262" s="219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8"/>
      <c r="D263" s="37"/>
      <c r="E263" s="221"/>
      <c r="F263" s="77"/>
      <c r="G263" s="37"/>
      <c r="H263" s="218"/>
      <c r="I263" s="37"/>
      <c r="J263" s="222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8"/>
      <c r="D264" s="37"/>
      <c r="E264" s="221"/>
      <c r="F264" s="77"/>
      <c r="G264" s="37"/>
      <c r="H264" s="218"/>
      <c r="I264" s="37"/>
      <c r="J264" s="211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8"/>
      <c r="D265" s="226"/>
      <c r="E265" s="221"/>
      <c r="F265" s="77"/>
      <c r="G265" s="37"/>
      <c r="H265" s="218"/>
      <c r="I265" s="224"/>
      <c r="J265" s="211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3"/>
      <c r="D266" s="37"/>
      <c r="E266" s="37"/>
      <c r="F266" s="37"/>
      <c r="G266" s="37"/>
      <c r="H266" s="223"/>
      <c r="I266" s="37"/>
      <c r="J266" s="211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23"/>
      <c r="D268" s="37"/>
      <c r="E268" s="225"/>
      <c r="F268" s="77"/>
      <c r="G268" s="37"/>
      <c r="H268" s="223"/>
      <c r="I268" s="37"/>
      <c r="J268" s="211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3"/>
      <c r="D269" s="37"/>
      <c r="E269" s="225"/>
      <c r="F269" s="77"/>
      <c r="G269" s="37"/>
      <c r="H269" s="37"/>
      <c r="I269" s="37"/>
      <c r="J269" s="211"/>
      <c r="K269" s="77"/>
      <c r="L269" s="77"/>
      <c r="M269" s="77"/>
      <c r="N269" s="37"/>
      <c r="O269" s="37"/>
      <c r="P269" s="37"/>
    </row>
    <row r="270" spans="1:16" ht="15.75">
      <c r="A270" s="210"/>
      <c r="B270" s="210"/>
      <c r="C270" s="37"/>
      <c r="D270" s="37"/>
      <c r="E270" s="37"/>
      <c r="F270" s="77"/>
      <c r="G270" s="37"/>
      <c r="H270" s="37"/>
      <c r="I270" s="37"/>
      <c r="J270" s="211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11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12"/>
      <c r="D272" s="37"/>
      <c r="E272" s="37"/>
      <c r="F272" s="37"/>
      <c r="G272" s="37"/>
      <c r="H272" s="212"/>
      <c r="I272" s="37"/>
      <c r="J272" s="37"/>
      <c r="K272" s="209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11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5"/>
      <c r="G274" s="37"/>
      <c r="H274" s="37"/>
      <c r="I274" s="37"/>
      <c r="J274" s="211"/>
      <c r="K274" s="77"/>
      <c r="L274" s="77"/>
      <c r="M274" s="77"/>
      <c r="N274" s="37"/>
      <c r="O274" s="37"/>
      <c r="P274" s="37"/>
    </row>
    <row r="275" spans="1:16" ht="12.75">
      <c r="A275" s="213"/>
      <c r="B275" s="213"/>
      <c r="C275" s="37"/>
      <c r="D275" s="213"/>
      <c r="E275" s="213"/>
      <c r="F275" s="227"/>
      <c r="G275" s="213"/>
      <c r="H275" s="37"/>
      <c r="I275" s="213"/>
      <c r="J275" s="213"/>
      <c r="K275" s="227"/>
      <c r="L275" s="77"/>
      <c r="M275" s="77"/>
      <c r="N275" s="37"/>
      <c r="O275" s="37"/>
      <c r="P275" s="37"/>
    </row>
    <row r="276" spans="1:16" ht="12.75">
      <c r="A276" s="37"/>
      <c r="B276" s="37"/>
      <c r="C276" s="213"/>
      <c r="D276" s="117"/>
      <c r="E276" s="117"/>
      <c r="F276" s="118"/>
      <c r="G276" s="37"/>
      <c r="H276" s="213"/>
      <c r="I276" s="117"/>
      <c r="J276" s="117"/>
      <c r="K276" s="118"/>
      <c r="L276" s="77"/>
      <c r="M276" s="227"/>
      <c r="N276" s="213"/>
      <c r="O276" s="37"/>
      <c r="P276" s="37"/>
    </row>
    <row r="277" spans="1:16" ht="12.75">
      <c r="A277" s="37"/>
      <c r="B277" s="37"/>
      <c r="C277" s="213"/>
      <c r="D277" s="213"/>
      <c r="E277" s="117"/>
      <c r="F277" s="118"/>
      <c r="G277" s="37"/>
      <c r="H277" s="213"/>
      <c r="I277" s="213"/>
      <c r="J277" s="117"/>
      <c r="K277" s="118"/>
      <c r="L277" s="77"/>
      <c r="M277" s="227"/>
      <c r="N277" s="117"/>
      <c r="O277" s="37"/>
      <c r="P277" s="37"/>
    </row>
    <row r="278" spans="1:16" ht="12.75">
      <c r="A278" s="37"/>
      <c r="B278" s="37"/>
      <c r="C278" s="223"/>
      <c r="D278" s="37"/>
      <c r="E278" s="221"/>
      <c r="F278" s="77"/>
      <c r="G278" s="37"/>
      <c r="H278" s="223"/>
      <c r="I278" s="37"/>
      <c r="J278" s="225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3"/>
      <c r="D279" s="37"/>
      <c r="E279" s="221"/>
      <c r="F279" s="77"/>
      <c r="G279" s="37"/>
      <c r="H279" s="223"/>
      <c r="I279" s="37"/>
      <c r="J279" s="211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23"/>
      <c r="D280" s="37"/>
      <c r="E280" s="117"/>
      <c r="F280" s="77"/>
      <c r="G280" s="37"/>
      <c r="H280" s="223"/>
      <c r="I280" s="37"/>
      <c r="J280" s="117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7"/>
      <c r="E281" s="117"/>
      <c r="F281" s="77"/>
      <c r="G281" s="37"/>
      <c r="H281" s="37"/>
      <c r="I281" s="117"/>
      <c r="J281" s="117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6"/>
      <c r="E282" s="221"/>
      <c r="F282" s="77"/>
      <c r="G282" s="37"/>
      <c r="H282" s="37"/>
      <c r="I282" s="224"/>
      <c r="J282" s="225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23"/>
      <c r="D283" s="226"/>
      <c r="E283" s="221"/>
      <c r="F283" s="77"/>
      <c r="G283" s="37"/>
      <c r="H283" s="223"/>
      <c r="I283" s="226"/>
      <c r="J283" s="225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23"/>
      <c r="D284" s="37"/>
      <c r="E284" s="211"/>
      <c r="F284" s="77"/>
      <c r="G284" s="37"/>
      <c r="H284" s="223"/>
      <c r="I284" s="37"/>
      <c r="J284" s="211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23"/>
      <c r="D285" s="37"/>
      <c r="E285" s="225"/>
      <c r="F285" s="77"/>
      <c r="G285" s="37"/>
      <c r="H285" s="37"/>
      <c r="I285" s="37"/>
      <c r="J285" s="211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13"/>
      <c r="D286" s="37"/>
      <c r="E286" s="37"/>
      <c r="F286" s="77"/>
      <c r="G286" s="37"/>
      <c r="H286" s="213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23"/>
      <c r="D287" s="37"/>
      <c r="E287" s="225"/>
      <c r="F287" s="77"/>
      <c r="G287" s="37"/>
      <c r="H287" s="37"/>
      <c r="I287" s="37"/>
      <c r="J287" s="211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11"/>
      <c r="K288" s="77"/>
      <c r="L288" s="77"/>
      <c r="M288" s="77"/>
      <c r="N288" s="37"/>
      <c r="O288" s="37"/>
      <c r="P288" s="37"/>
    </row>
    <row r="289" spans="1:16" ht="12.75">
      <c r="A289" s="37"/>
      <c r="B289" s="213"/>
      <c r="C289" s="37"/>
      <c r="D289" s="213"/>
      <c r="E289" s="213"/>
      <c r="F289" s="227"/>
      <c r="G289" s="213"/>
      <c r="H289" s="37"/>
      <c r="I289" s="213"/>
      <c r="J289" s="213"/>
      <c r="K289" s="227"/>
      <c r="L289" s="77"/>
      <c r="M289" s="77"/>
      <c r="N289" s="37"/>
      <c r="O289" s="37"/>
      <c r="P289" s="37"/>
    </row>
    <row r="290" spans="1:16" ht="12.75">
      <c r="A290" s="37"/>
      <c r="B290" s="37"/>
      <c r="C290" s="213"/>
      <c r="D290" s="117"/>
      <c r="E290" s="117"/>
      <c r="F290" s="118"/>
      <c r="G290" s="37"/>
      <c r="H290" s="213"/>
      <c r="I290" s="117"/>
      <c r="J290" s="117"/>
      <c r="K290" s="118"/>
      <c r="L290" s="77"/>
      <c r="M290" s="227"/>
      <c r="N290" s="213"/>
      <c r="O290" s="37"/>
      <c r="P290" s="37"/>
    </row>
    <row r="291" spans="1:16" ht="12.75">
      <c r="A291" s="37"/>
      <c r="B291" s="37"/>
      <c r="C291" s="213"/>
      <c r="D291" s="213"/>
      <c r="E291" s="117"/>
      <c r="F291" s="118"/>
      <c r="G291" s="37"/>
      <c r="H291" s="213"/>
      <c r="I291" s="213"/>
      <c r="J291" s="117"/>
      <c r="K291" s="118"/>
      <c r="L291" s="77"/>
      <c r="M291" s="227"/>
      <c r="N291" s="117"/>
      <c r="O291" s="37"/>
      <c r="P291" s="37"/>
    </row>
    <row r="292" spans="1:16" ht="12.75">
      <c r="A292" s="37"/>
      <c r="B292" s="37"/>
      <c r="C292" s="223"/>
      <c r="D292" s="37"/>
      <c r="E292" s="221"/>
      <c r="F292" s="77"/>
      <c r="G292" s="37"/>
      <c r="H292" s="223"/>
      <c r="I292" s="37"/>
      <c r="J292" s="225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3"/>
      <c r="D293" s="37"/>
      <c r="E293" s="221"/>
      <c r="F293" s="77"/>
      <c r="G293" s="37"/>
      <c r="H293" s="223"/>
      <c r="I293" s="37"/>
      <c r="J293" s="211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23"/>
      <c r="D294" s="37"/>
      <c r="E294" s="117"/>
      <c r="F294" s="77"/>
      <c r="G294" s="37"/>
      <c r="H294" s="223"/>
      <c r="I294" s="37"/>
      <c r="J294" s="117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7"/>
      <c r="E295" s="117"/>
      <c r="F295" s="77"/>
      <c r="G295" s="37"/>
      <c r="H295" s="37"/>
      <c r="I295" s="117"/>
      <c r="J295" s="117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6"/>
      <c r="E296" s="221"/>
      <c r="F296" s="77"/>
      <c r="G296" s="37"/>
      <c r="H296" s="37"/>
      <c r="I296" s="224"/>
      <c r="J296" s="225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23"/>
      <c r="D297" s="226"/>
      <c r="E297" s="221"/>
      <c r="F297" s="77"/>
      <c r="G297" s="37"/>
      <c r="H297" s="223"/>
      <c r="I297" s="226"/>
      <c r="J297" s="225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23"/>
      <c r="D298" s="37"/>
      <c r="E298" s="211"/>
      <c r="F298" s="77"/>
      <c r="G298" s="37"/>
      <c r="H298" s="223"/>
      <c r="I298" s="37"/>
      <c r="J298" s="211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23"/>
      <c r="D299" s="37"/>
      <c r="E299" s="225"/>
      <c r="F299" s="77"/>
      <c r="G299" s="37"/>
      <c r="H299" s="37"/>
      <c r="I299" s="37"/>
      <c r="J299" s="211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13"/>
      <c r="D300" s="37"/>
      <c r="E300" s="37"/>
      <c r="F300" s="77"/>
      <c r="G300" s="37"/>
      <c r="H300" s="213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23"/>
      <c r="D301" s="37"/>
      <c r="E301" s="225"/>
      <c r="F301" s="77"/>
      <c r="G301" s="37"/>
      <c r="H301" s="37"/>
      <c r="I301" s="37"/>
      <c r="J301" s="211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23"/>
      <c r="D302" s="37"/>
      <c r="E302" s="225"/>
      <c r="F302" s="77"/>
      <c r="G302" s="37"/>
      <c r="H302" s="37"/>
      <c r="I302" s="37"/>
      <c r="J302" s="211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11"/>
      <c r="K303" s="77"/>
      <c r="L303" s="77"/>
      <c r="M303" s="77"/>
      <c r="N303" s="96"/>
      <c r="O303" s="37"/>
      <c r="P303" s="37"/>
    </row>
    <row r="304" spans="1:16" ht="15.75">
      <c r="A304" s="210"/>
      <c r="B304" s="210"/>
      <c r="C304" s="37"/>
      <c r="D304" s="37"/>
      <c r="E304" s="37"/>
      <c r="F304" s="77"/>
      <c r="G304" s="37"/>
      <c r="H304" s="37"/>
      <c r="I304" s="37"/>
      <c r="J304" s="211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11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12"/>
      <c r="D306" s="37"/>
      <c r="E306" s="37"/>
      <c r="F306" s="37"/>
      <c r="G306" s="37"/>
      <c r="H306" s="212"/>
      <c r="I306" s="37"/>
      <c r="J306" s="37"/>
      <c r="K306" s="209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11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5"/>
      <c r="G308" s="37"/>
      <c r="H308" s="37"/>
      <c r="I308" s="37"/>
      <c r="J308" s="211"/>
      <c r="K308" s="77"/>
      <c r="L308" s="77"/>
      <c r="M308" s="77"/>
      <c r="N308" s="37"/>
      <c r="O308" s="37"/>
      <c r="P308" s="37"/>
    </row>
    <row r="309" spans="1:16" ht="12.75">
      <c r="A309" s="213"/>
      <c r="B309" s="213"/>
      <c r="C309" s="37"/>
      <c r="D309" s="213"/>
      <c r="E309" s="213"/>
      <c r="F309" s="227"/>
      <c r="G309" s="213"/>
      <c r="H309" s="37"/>
      <c r="I309" s="213"/>
      <c r="J309" s="213"/>
      <c r="K309" s="227"/>
      <c r="L309" s="77"/>
      <c r="M309" s="77"/>
      <c r="N309" s="37"/>
      <c r="O309" s="37"/>
      <c r="P309" s="37"/>
    </row>
    <row r="310" spans="1:16" ht="12.75">
      <c r="A310" s="37"/>
      <c r="B310" s="37"/>
      <c r="C310" s="213"/>
      <c r="D310" s="117"/>
      <c r="E310" s="117"/>
      <c r="F310" s="118"/>
      <c r="G310" s="37"/>
      <c r="H310" s="213"/>
      <c r="I310" s="117"/>
      <c r="J310" s="117"/>
      <c r="K310" s="118"/>
      <c r="L310" s="77"/>
      <c r="M310" s="227"/>
      <c r="N310" s="213"/>
      <c r="O310" s="37"/>
      <c r="P310" s="37"/>
    </row>
    <row r="311" spans="1:16" ht="12.75">
      <c r="A311" s="37"/>
      <c r="B311" s="37"/>
      <c r="C311" s="213"/>
      <c r="D311" s="213"/>
      <c r="E311" s="117"/>
      <c r="F311" s="118"/>
      <c r="G311" s="37"/>
      <c r="H311" s="213"/>
      <c r="I311" s="213"/>
      <c r="J311" s="117"/>
      <c r="K311" s="118"/>
      <c r="L311" s="77"/>
      <c r="M311" s="227"/>
      <c r="N311" s="117"/>
      <c r="O311" s="37"/>
      <c r="P311" s="37"/>
    </row>
    <row r="312" spans="1:16" ht="12.75">
      <c r="A312" s="37"/>
      <c r="B312" s="37"/>
      <c r="C312" s="223"/>
      <c r="D312" s="37"/>
      <c r="E312" s="221"/>
      <c r="F312" s="77"/>
      <c r="G312" s="37"/>
      <c r="H312" s="223"/>
      <c r="I312" s="37"/>
      <c r="J312" s="225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3"/>
      <c r="D313" s="37"/>
      <c r="E313" s="221"/>
      <c r="F313" s="77"/>
      <c r="G313" s="37"/>
      <c r="H313" s="223"/>
      <c r="I313" s="37"/>
      <c r="J313" s="211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23"/>
      <c r="D314" s="37"/>
      <c r="E314" s="117"/>
      <c r="F314" s="77"/>
      <c r="G314" s="37"/>
      <c r="H314" s="223"/>
      <c r="I314" s="37"/>
      <c r="J314" s="117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7"/>
      <c r="E315" s="117"/>
      <c r="F315" s="77"/>
      <c r="G315" s="37"/>
      <c r="H315" s="37"/>
      <c r="I315" s="117"/>
      <c r="J315" s="117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6"/>
      <c r="E316" s="221"/>
      <c r="F316" s="77"/>
      <c r="G316" s="37"/>
      <c r="H316" s="37"/>
      <c r="I316" s="224"/>
      <c r="J316" s="225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23"/>
      <c r="D317" s="226"/>
      <c r="E317" s="221"/>
      <c r="F317" s="77"/>
      <c r="G317" s="37"/>
      <c r="H317" s="223"/>
      <c r="I317" s="226"/>
      <c r="J317" s="225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23"/>
      <c r="D318" s="37"/>
      <c r="E318" s="211"/>
      <c r="F318" s="77"/>
      <c r="G318" s="37"/>
      <c r="H318" s="223"/>
      <c r="I318" s="37"/>
      <c r="J318" s="211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23"/>
      <c r="D319" s="37"/>
      <c r="E319" s="225"/>
      <c r="F319" s="77"/>
      <c r="G319" s="37"/>
      <c r="H319" s="37"/>
      <c r="I319" s="37"/>
      <c r="J319" s="211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13"/>
      <c r="D320" s="37"/>
      <c r="E320" s="37"/>
      <c r="F320" s="77"/>
      <c r="G320" s="37"/>
      <c r="H320" s="213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23"/>
      <c r="D321" s="37"/>
      <c r="E321" s="225"/>
      <c r="F321" s="77"/>
      <c r="G321" s="37"/>
      <c r="H321" s="37"/>
      <c r="I321" s="37"/>
      <c r="J321" s="211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11"/>
      <c r="K322" s="77"/>
      <c r="L322" s="77"/>
      <c r="M322" s="77"/>
      <c r="N322" s="37"/>
      <c r="O322" s="37"/>
      <c r="P322" s="37"/>
    </row>
    <row r="323" spans="1:16" ht="12.75">
      <c r="A323" s="37"/>
      <c r="B323" s="213"/>
      <c r="C323" s="37"/>
      <c r="D323" s="213"/>
      <c r="E323" s="213"/>
      <c r="F323" s="227"/>
      <c r="G323" s="213"/>
      <c r="H323" s="37"/>
      <c r="I323" s="213"/>
      <c r="J323" s="213"/>
      <c r="K323" s="227"/>
      <c r="L323" s="77"/>
      <c r="M323" s="77"/>
      <c r="N323" s="37"/>
      <c r="O323" s="37"/>
      <c r="P323" s="37"/>
    </row>
    <row r="324" spans="1:16" ht="12.75">
      <c r="A324" s="37"/>
      <c r="B324" s="37"/>
      <c r="C324" s="213"/>
      <c r="D324" s="117"/>
      <c r="E324" s="117"/>
      <c r="F324" s="118"/>
      <c r="G324" s="37"/>
      <c r="H324" s="213"/>
      <c r="I324" s="117"/>
      <c r="J324" s="117"/>
      <c r="K324" s="118"/>
      <c r="L324" s="77"/>
      <c r="M324" s="227"/>
      <c r="N324" s="213"/>
      <c r="O324" s="37"/>
      <c r="P324" s="37"/>
    </row>
    <row r="325" spans="1:16" ht="12.75">
      <c r="A325" s="37"/>
      <c r="B325" s="37"/>
      <c r="C325" s="213"/>
      <c r="D325" s="213"/>
      <c r="E325" s="117"/>
      <c r="F325" s="118"/>
      <c r="G325" s="37"/>
      <c r="H325" s="213"/>
      <c r="I325" s="213"/>
      <c r="J325" s="117"/>
      <c r="K325" s="118"/>
      <c r="L325" s="77"/>
      <c r="M325" s="227"/>
      <c r="N325" s="117"/>
      <c r="O325" s="37"/>
      <c r="P325" s="37"/>
    </row>
    <row r="326" spans="1:16" ht="12.75">
      <c r="A326" s="37"/>
      <c r="B326" s="37"/>
      <c r="C326" s="223"/>
      <c r="D326" s="37"/>
      <c r="E326" s="221"/>
      <c r="F326" s="77"/>
      <c r="G326" s="37"/>
      <c r="H326" s="223"/>
      <c r="I326" s="37"/>
      <c r="J326" s="225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3"/>
      <c r="D327" s="37"/>
      <c r="E327" s="221"/>
      <c r="F327" s="77"/>
      <c r="G327" s="37"/>
      <c r="H327" s="223"/>
      <c r="I327" s="37"/>
      <c r="J327" s="211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23"/>
      <c r="D328" s="37"/>
      <c r="E328" s="117"/>
      <c r="F328" s="77"/>
      <c r="G328" s="37"/>
      <c r="H328" s="223"/>
      <c r="I328" s="37"/>
      <c r="J328" s="117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7"/>
      <c r="E329" s="117"/>
      <c r="F329" s="77"/>
      <c r="G329" s="37"/>
      <c r="H329" s="37"/>
      <c r="I329" s="117"/>
      <c r="J329" s="117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6"/>
      <c r="E330" s="221"/>
      <c r="F330" s="77"/>
      <c r="G330" s="37"/>
      <c r="H330" s="37"/>
      <c r="I330" s="224"/>
      <c r="J330" s="225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23"/>
      <c r="D331" s="226"/>
      <c r="E331" s="221"/>
      <c r="F331" s="77"/>
      <c r="G331" s="37"/>
      <c r="H331" s="223"/>
      <c r="I331" s="226"/>
      <c r="J331" s="225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23"/>
      <c r="D332" s="37"/>
      <c r="E332" s="211"/>
      <c r="F332" s="77"/>
      <c r="G332" s="37"/>
      <c r="H332" s="223"/>
      <c r="I332" s="37"/>
      <c r="J332" s="211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23"/>
      <c r="D333" s="37"/>
      <c r="E333" s="225"/>
      <c r="F333" s="77"/>
      <c r="G333" s="37"/>
      <c r="H333" s="37"/>
      <c r="I333" s="37"/>
      <c r="J333" s="211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13"/>
      <c r="D334" s="37"/>
      <c r="E334" s="37"/>
      <c r="F334" s="77"/>
      <c r="G334" s="37"/>
      <c r="H334" s="213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23"/>
      <c r="D335" s="37"/>
      <c r="E335" s="225"/>
      <c r="F335" s="77"/>
      <c r="G335" s="37"/>
      <c r="H335" s="37"/>
      <c r="I335" s="37"/>
      <c r="J335" s="211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23"/>
      <c r="D336" s="37"/>
      <c r="E336" s="225"/>
      <c r="F336" s="77"/>
      <c r="G336" s="37"/>
      <c r="H336" s="37"/>
      <c r="I336" s="37"/>
      <c r="J336" s="211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1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11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12"/>
      <c r="D340" s="37"/>
      <c r="E340" s="37"/>
      <c r="F340" s="37"/>
      <c r="G340" s="37"/>
      <c r="H340" s="212"/>
      <c r="I340" s="37"/>
      <c r="J340" s="37"/>
      <c r="K340" s="209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11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5"/>
      <c r="G342" s="37"/>
      <c r="H342" s="37"/>
      <c r="I342" s="37"/>
      <c r="J342" s="211"/>
      <c r="K342" s="77"/>
      <c r="L342" s="77"/>
      <c r="M342" s="77"/>
      <c r="N342" s="37"/>
      <c r="O342" s="37"/>
      <c r="P342" s="37"/>
    </row>
    <row r="343" spans="1:16" ht="12.75">
      <c r="A343" s="213"/>
      <c r="B343" s="213"/>
      <c r="C343" s="37"/>
      <c r="D343" s="213"/>
      <c r="E343" s="213"/>
      <c r="F343" s="227"/>
      <c r="G343" s="213"/>
      <c r="H343" s="37"/>
      <c r="I343" s="213"/>
      <c r="J343" s="213"/>
      <c r="K343" s="227"/>
      <c r="L343" s="77"/>
      <c r="M343" s="77"/>
      <c r="N343" s="37"/>
      <c r="O343" s="37"/>
      <c r="P343" s="37"/>
    </row>
    <row r="344" spans="1:16" ht="12.75">
      <c r="A344" s="37"/>
      <c r="B344" s="37"/>
      <c r="C344" s="213"/>
      <c r="D344" s="117"/>
      <c r="E344" s="117"/>
      <c r="F344" s="118"/>
      <c r="G344" s="37"/>
      <c r="H344" s="213"/>
      <c r="I344" s="117"/>
      <c r="J344" s="117"/>
      <c r="K344" s="118"/>
      <c r="L344" s="77"/>
      <c r="M344" s="227"/>
      <c r="N344" s="213"/>
      <c r="O344" s="37"/>
      <c r="P344" s="37"/>
    </row>
    <row r="345" spans="1:16" ht="12.75">
      <c r="A345" s="37"/>
      <c r="B345" s="37"/>
      <c r="C345" s="213"/>
      <c r="D345" s="213"/>
      <c r="E345" s="117"/>
      <c r="F345" s="118"/>
      <c r="G345" s="37"/>
      <c r="H345" s="213"/>
      <c r="I345" s="213"/>
      <c r="J345" s="117"/>
      <c r="K345" s="118"/>
      <c r="L345" s="77"/>
      <c r="M345" s="227"/>
      <c r="N345" s="117"/>
      <c r="O345" s="37"/>
      <c r="P345" s="37"/>
    </row>
    <row r="346" spans="1:16" ht="12.75">
      <c r="A346" s="37"/>
      <c r="B346" s="37"/>
      <c r="C346" s="223"/>
      <c r="D346" s="37"/>
      <c r="E346" s="221"/>
      <c r="F346" s="77"/>
      <c r="G346" s="37"/>
      <c r="H346" s="223"/>
      <c r="I346" s="37"/>
      <c r="J346" s="225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3"/>
      <c r="D347" s="37"/>
      <c r="E347" s="221"/>
      <c r="F347" s="77"/>
      <c r="G347" s="37"/>
      <c r="H347" s="223"/>
      <c r="I347" s="37"/>
      <c r="J347" s="211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23"/>
      <c r="D348" s="37"/>
      <c r="E348" s="117"/>
      <c r="F348" s="77"/>
      <c r="G348" s="37"/>
      <c r="H348" s="223"/>
      <c r="I348" s="37"/>
      <c r="J348" s="117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7"/>
      <c r="E349" s="117"/>
      <c r="F349" s="77"/>
      <c r="G349" s="37"/>
      <c r="H349" s="37"/>
      <c r="I349" s="117"/>
      <c r="J349" s="117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6"/>
      <c r="E350" s="221"/>
      <c r="F350" s="77"/>
      <c r="G350" s="37"/>
      <c r="H350" s="37"/>
      <c r="I350" s="224"/>
      <c r="J350" s="225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23"/>
      <c r="D351" s="226"/>
      <c r="E351" s="221"/>
      <c r="F351" s="77"/>
      <c r="G351" s="37"/>
      <c r="H351" s="223"/>
      <c r="I351" s="226"/>
      <c r="J351" s="225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23"/>
      <c r="D352" s="37"/>
      <c r="E352" s="211"/>
      <c r="F352" s="77"/>
      <c r="G352" s="37"/>
      <c r="H352" s="223"/>
      <c r="I352" s="37"/>
      <c r="J352" s="211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23"/>
      <c r="D353" s="37"/>
      <c r="E353" s="225"/>
      <c r="F353" s="77"/>
      <c r="G353" s="37"/>
      <c r="H353" s="37"/>
      <c r="I353" s="37"/>
      <c r="J353" s="211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13"/>
      <c r="D354" s="37"/>
      <c r="E354" s="37"/>
      <c r="F354" s="77"/>
      <c r="G354" s="37"/>
      <c r="H354" s="213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23"/>
      <c r="D355" s="37"/>
      <c r="E355" s="225"/>
      <c r="F355" s="77"/>
      <c r="G355" s="37"/>
      <c r="H355" s="37"/>
      <c r="I355" s="37"/>
      <c r="J355" s="211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11"/>
      <c r="K356" s="77"/>
      <c r="L356" s="77"/>
      <c r="M356" s="77"/>
      <c r="N356" s="37"/>
      <c r="O356" s="37"/>
      <c r="P356" s="37"/>
    </row>
    <row r="357" spans="1:16" ht="12.75">
      <c r="A357" s="37"/>
      <c r="B357" s="213"/>
      <c r="C357" s="37"/>
      <c r="D357" s="213"/>
      <c r="E357" s="213"/>
      <c r="F357" s="227"/>
      <c r="G357" s="213"/>
      <c r="H357" s="37"/>
      <c r="I357" s="213"/>
      <c r="J357" s="213"/>
      <c r="K357" s="227"/>
      <c r="L357" s="77"/>
      <c r="M357" s="77"/>
      <c r="N357" s="37"/>
      <c r="O357" s="37"/>
      <c r="P357" s="37"/>
    </row>
    <row r="358" spans="1:16" ht="12.75">
      <c r="A358" s="37"/>
      <c r="B358" s="37"/>
      <c r="C358" s="213"/>
      <c r="D358" s="117"/>
      <c r="E358" s="117"/>
      <c r="F358" s="118"/>
      <c r="G358" s="37"/>
      <c r="H358" s="213"/>
      <c r="I358" s="117"/>
      <c r="J358" s="117"/>
      <c r="K358" s="118"/>
      <c r="L358" s="77"/>
      <c r="M358" s="227"/>
      <c r="N358" s="213"/>
      <c r="O358" s="37"/>
      <c r="P358" s="37"/>
    </row>
    <row r="359" spans="1:16" ht="12.75">
      <c r="A359" s="37"/>
      <c r="B359" s="37"/>
      <c r="C359" s="213"/>
      <c r="D359" s="213"/>
      <c r="E359" s="117"/>
      <c r="F359" s="118"/>
      <c r="G359" s="37"/>
      <c r="H359" s="213"/>
      <c r="I359" s="213"/>
      <c r="J359" s="117"/>
      <c r="K359" s="118"/>
      <c r="L359" s="77"/>
      <c r="M359" s="227"/>
      <c r="N359" s="117"/>
      <c r="O359" s="37"/>
      <c r="P359" s="37"/>
    </row>
    <row r="360" spans="1:16" ht="12.75">
      <c r="A360" s="37"/>
      <c r="B360" s="37"/>
      <c r="C360" s="223"/>
      <c r="D360" s="37"/>
      <c r="E360" s="221"/>
      <c r="F360" s="77"/>
      <c r="G360" s="37"/>
      <c r="H360" s="223"/>
      <c r="I360" s="37"/>
      <c r="J360" s="225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3"/>
      <c r="D361" s="37"/>
      <c r="E361" s="221"/>
      <c r="F361" s="77"/>
      <c r="G361" s="37"/>
      <c r="H361" s="223"/>
      <c r="I361" s="37"/>
      <c r="J361" s="211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23"/>
      <c r="D362" s="37"/>
      <c r="E362" s="117"/>
      <c r="F362" s="77"/>
      <c r="G362" s="37"/>
      <c r="H362" s="223"/>
      <c r="I362" s="37"/>
      <c r="J362" s="117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7"/>
      <c r="E363" s="117"/>
      <c r="F363" s="77"/>
      <c r="G363" s="37"/>
      <c r="H363" s="37"/>
      <c r="I363" s="117"/>
      <c r="J363" s="117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6"/>
      <c r="E364" s="221"/>
      <c r="F364" s="77"/>
      <c r="G364" s="37"/>
      <c r="H364" s="37"/>
      <c r="I364" s="224"/>
      <c r="J364" s="225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23"/>
      <c r="D365" s="226"/>
      <c r="E365" s="221"/>
      <c r="F365" s="77"/>
      <c r="G365" s="37"/>
      <c r="H365" s="223"/>
      <c r="I365" s="226"/>
      <c r="J365" s="225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23"/>
      <c r="D366" s="37"/>
      <c r="E366" s="211"/>
      <c r="F366" s="77"/>
      <c r="G366" s="37"/>
      <c r="H366" s="223"/>
      <c r="I366" s="37"/>
      <c r="J366" s="211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23"/>
      <c r="D367" s="37"/>
      <c r="E367" s="225"/>
      <c r="F367" s="77"/>
      <c r="G367" s="37"/>
      <c r="H367" s="37"/>
      <c r="I367" s="37"/>
      <c r="J367" s="211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13"/>
      <c r="D368" s="37"/>
      <c r="E368" s="37"/>
      <c r="F368" s="77"/>
      <c r="G368" s="37"/>
      <c r="H368" s="213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23"/>
      <c r="D369" s="37"/>
      <c r="E369" s="225"/>
      <c r="F369" s="77"/>
      <c r="G369" s="37"/>
      <c r="H369" s="37"/>
      <c r="I369" s="37"/>
      <c r="J369" s="211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23"/>
      <c r="D370" s="37"/>
      <c r="E370" s="225"/>
      <c r="F370" s="77"/>
      <c r="G370" s="37"/>
      <c r="H370" s="37"/>
      <c r="I370" s="37"/>
      <c r="J370" s="211"/>
      <c r="K370" s="77"/>
      <c r="L370" s="77"/>
      <c r="M370" s="77"/>
      <c r="N370" s="96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55" r:id="rId1"/>
  <rowBreaks count="1" manualBreakCount="1">
    <brk id="13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D92" sqref="D92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149</v>
      </c>
      <c r="D1" s="138" t="s">
        <v>124</v>
      </c>
    </row>
    <row r="3" spans="1:6" ht="18">
      <c r="A3" s="112" t="s">
        <v>0</v>
      </c>
      <c r="B3" s="113" t="str">
        <f>'1. Dec. 31, 2002 Reg. Assets'!B3</f>
        <v>Espanola Regional Hydro Distribution Corporation</v>
      </c>
      <c r="C3" s="109"/>
      <c r="E3" s="112" t="s">
        <v>1</v>
      </c>
      <c r="F3" s="110" t="str">
        <f>'1. Dec. 31, 2002 Reg. Assets'!F3</f>
        <v>ED-1999-0187</v>
      </c>
    </row>
    <row r="4" spans="1:6" ht="18">
      <c r="A4" s="112" t="s">
        <v>3</v>
      </c>
      <c r="B4" s="113" t="str">
        <f>'1. Dec. 31, 2002 Reg. Assets'!B4</f>
        <v>Gary Keith</v>
      </c>
      <c r="C4" s="15"/>
      <c r="E4" s="112" t="s">
        <v>4</v>
      </c>
      <c r="F4" s="110" t="str">
        <f>'1. Dec. 31, 2002 Reg. Assets'!F4</f>
        <v>705-869-0378x8</v>
      </c>
    </row>
    <row r="5" spans="1:3" ht="18">
      <c r="A5" s="28" t="s">
        <v>38</v>
      </c>
      <c r="B5" s="113" t="str">
        <f>'1. Dec. 31, 2002 Reg. Assets'!B5</f>
        <v>gkeith@erhydro.com</v>
      </c>
      <c r="C5" s="15"/>
    </row>
    <row r="6" spans="1:3" ht="18">
      <c r="A6" s="112" t="s">
        <v>2</v>
      </c>
      <c r="B6" s="113">
        <f>'1. Dec. 31, 2002 Reg. Assets'!B6</f>
        <v>0</v>
      </c>
      <c r="C6" s="15"/>
    </row>
    <row r="7" spans="1:2" ht="15.75">
      <c r="A7" s="28" t="s">
        <v>39</v>
      </c>
      <c r="B7" s="245">
        <f>'1. Dec. 31, 2002 Reg. Assets'!B7</f>
        <v>38001</v>
      </c>
    </row>
    <row r="8" ht="18">
      <c r="C8" s="15"/>
    </row>
    <row r="9" spans="1:4" ht="16.5" customHeight="1">
      <c r="A9" s="126" t="s">
        <v>151</v>
      </c>
      <c r="C9" s="4"/>
      <c r="D9" s="19"/>
    </row>
    <row r="10" spans="1:4" ht="14.25" customHeight="1">
      <c r="A10" s="126" t="s">
        <v>152</v>
      </c>
      <c r="B10" s="2"/>
      <c r="C10" s="4"/>
      <c r="D10" s="19"/>
    </row>
    <row r="11" spans="1:4" ht="13.5" customHeight="1">
      <c r="A11" s="126" t="s">
        <v>150</v>
      </c>
      <c r="B11" s="2"/>
      <c r="C11" s="4"/>
      <c r="D11" s="19"/>
    </row>
    <row r="12" spans="1:4" ht="15" customHeight="1">
      <c r="A12" s="126" t="s">
        <v>322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0.0086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3">
        <v>8.3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3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0.014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3">
        <v>10.47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0.7374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3">
        <v>101.57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3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6.1792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3">
        <v>0.37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/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3"/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1.6978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3">
        <v>0.34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3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201</v>
      </c>
    </row>
    <row r="95" ht="14.25">
      <c r="A95" s="126" t="s">
        <v>203</v>
      </c>
    </row>
    <row r="96" ht="14.25">
      <c r="A96" s="126" t="s">
        <v>204</v>
      </c>
    </row>
    <row r="97" ht="14.25">
      <c r="A97" s="126" t="s">
        <v>153</v>
      </c>
    </row>
    <row r="100" spans="1:3" ht="12.75">
      <c r="A100" t="s">
        <v>21</v>
      </c>
      <c r="B100" s="5"/>
      <c r="C100" s="10">
        <v>17.75</v>
      </c>
    </row>
    <row r="101" spans="1:3" ht="12.75">
      <c r="A101" t="s">
        <v>22</v>
      </c>
      <c r="B101" s="5"/>
      <c r="C101" s="10">
        <v>0</v>
      </c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0</v>
      </c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10">
        <v>11.75</v>
      </c>
    </row>
    <row r="108" spans="1:4" ht="12.75">
      <c r="A108" t="s">
        <v>28</v>
      </c>
      <c r="B108" s="18"/>
      <c r="C108" s="64">
        <v>0.015</v>
      </c>
      <c r="D108" t="s">
        <v>328</v>
      </c>
    </row>
    <row r="109" spans="1:3" ht="12.75">
      <c r="A109" t="s">
        <v>29</v>
      </c>
      <c r="B109" s="5"/>
      <c r="C109" s="10">
        <v>12.5</v>
      </c>
    </row>
    <row r="110" spans="1:3" ht="12.75">
      <c r="A110" t="s">
        <v>30</v>
      </c>
      <c r="B110" s="5"/>
      <c r="C110" s="10">
        <v>16</v>
      </c>
    </row>
    <row r="111" spans="1:3" ht="12.75">
      <c r="A111" t="s">
        <v>330</v>
      </c>
      <c r="B111" s="5"/>
      <c r="C111" s="10">
        <v>0.6</v>
      </c>
    </row>
    <row r="112" spans="1:3" ht="12.75">
      <c r="A112" t="s">
        <v>31</v>
      </c>
      <c r="B112" s="5"/>
      <c r="C112" s="10"/>
    </row>
    <row r="113" spans="1:3" ht="12.75">
      <c r="A113" t="s">
        <v>32</v>
      </c>
      <c r="B113" s="5"/>
      <c r="C113" s="10">
        <v>27.75</v>
      </c>
    </row>
    <row r="114" spans="1:3" ht="12.75">
      <c r="A114" t="s">
        <v>33</v>
      </c>
      <c r="B114" s="5"/>
      <c r="C114" s="10">
        <v>55.5</v>
      </c>
    </row>
    <row r="115" spans="1:3" ht="12.75">
      <c r="A115" t="s">
        <v>329</v>
      </c>
      <c r="B115" s="5"/>
      <c r="C115" s="10">
        <v>20</v>
      </c>
    </row>
    <row r="116" spans="1:3" ht="12.75">
      <c r="A116" t="s">
        <v>34</v>
      </c>
      <c r="B116" s="5"/>
      <c r="C116" s="10">
        <v>0</v>
      </c>
    </row>
    <row r="117" spans="2:3" ht="12.75">
      <c r="B117" s="5"/>
      <c r="C117" s="10"/>
    </row>
    <row r="118" spans="1:3" ht="12.75">
      <c r="A118" t="s">
        <v>35</v>
      </c>
      <c r="B118" s="5"/>
      <c r="C118" s="10">
        <v>0</v>
      </c>
    </row>
    <row r="119" spans="1:3" ht="12.75">
      <c r="A119" t="s">
        <v>36</v>
      </c>
      <c r="B119" s="5"/>
      <c r="C119" s="10">
        <v>0</v>
      </c>
    </row>
    <row r="120" spans="1:3" ht="12.75">
      <c r="A120" t="s">
        <v>37</v>
      </c>
      <c r="B120" s="5"/>
      <c r="C120" s="10">
        <v>0</v>
      </c>
    </row>
    <row r="121" spans="2:3" ht="12.75">
      <c r="B121" s="5"/>
      <c r="C121" s="5"/>
    </row>
    <row r="122" spans="1:3" ht="12.75">
      <c r="A122" t="s">
        <v>106</v>
      </c>
      <c r="B122" t="s">
        <v>108</v>
      </c>
      <c r="C122" s="10">
        <v>0</v>
      </c>
    </row>
    <row r="123" spans="1:3" ht="12.75">
      <c r="A123" t="s">
        <v>107</v>
      </c>
      <c r="B123" t="s">
        <v>109</v>
      </c>
      <c r="C123" s="10">
        <v>0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30">
      <selection activeCell="D92" sqref="D9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163</v>
      </c>
    </row>
    <row r="2" ht="18">
      <c r="A2" s="1"/>
    </row>
    <row r="3" spans="1:7" ht="18">
      <c r="A3" s="112" t="s">
        <v>0</v>
      </c>
      <c r="B3" s="113" t="str">
        <f>'1. Dec. 31, 2002 Reg. Assets'!B3</f>
        <v>Espanola Regional Hydro Distribution Corporation</v>
      </c>
      <c r="C3" s="109"/>
      <c r="E3" s="112" t="s">
        <v>1</v>
      </c>
      <c r="F3" s="1"/>
      <c r="G3" s="115" t="str">
        <f>'1. Dec. 31, 2002 Reg. Assets'!F3</f>
        <v>ED-1999-0187</v>
      </c>
    </row>
    <row r="4" spans="1:7" ht="18">
      <c r="A4" s="112" t="s">
        <v>3</v>
      </c>
      <c r="B4" s="113" t="str">
        <f>'1. Dec. 31, 2002 Reg. Assets'!B4</f>
        <v>Gary Keith</v>
      </c>
      <c r="C4" s="15"/>
      <c r="E4" s="112" t="s">
        <v>4</v>
      </c>
      <c r="F4" s="1"/>
      <c r="G4" s="115" t="str">
        <f>'1. Dec. 31, 2002 Reg. Assets'!F4</f>
        <v>705-869-0378x8</v>
      </c>
    </row>
    <row r="5" spans="1:3" ht="18">
      <c r="A5" s="28" t="s">
        <v>38</v>
      </c>
      <c r="B5" s="113" t="str">
        <f>'1. Dec. 31, 2002 Reg. Assets'!B5</f>
        <v>gkeith@erhydro.com</v>
      </c>
      <c r="C5" s="15"/>
    </row>
    <row r="6" spans="1:3" ht="18">
      <c r="A6" s="112" t="s">
        <v>2</v>
      </c>
      <c r="B6" s="113">
        <f>'1. Dec. 31, 2002 Reg. Assets'!B6</f>
        <v>0</v>
      </c>
      <c r="C6" s="15"/>
    </row>
    <row r="7" spans="1:3" ht="18">
      <c r="A7" s="28" t="s">
        <v>39</v>
      </c>
      <c r="B7" s="245">
        <f>'1. Dec. 31, 2002 Reg. Assets'!B7</f>
        <v>38001</v>
      </c>
      <c r="C7" s="15"/>
    </row>
    <row r="8" ht="18">
      <c r="C8" s="15"/>
    </row>
    <row r="9" spans="1:2" ht="14.25">
      <c r="A9" s="126" t="s">
        <v>158</v>
      </c>
      <c r="B9" s="4"/>
    </row>
    <row r="10" ht="14.25">
      <c r="A10" s="126" t="s">
        <v>159</v>
      </c>
    </row>
    <row r="11" ht="12.75" customHeight="1">
      <c r="A11" s="3"/>
    </row>
    <row r="12" spans="2:3" ht="12.75">
      <c r="B12" s="9"/>
      <c r="C12" s="24"/>
    </row>
    <row r="13" spans="1:7" ht="14.25">
      <c r="A13" s="126" t="s">
        <v>282</v>
      </c>
      <c r="B13" s="9"/>
      <c r="C13" s="5"/>
      <c r="F13" s="24"/>
      <c r="G13" s="10">
        <v>66526</v>
      </c>
    </row>
    <row r="14" spans="1:7" ht="14.25">
      <c r="A14" s="126" t="s">
        <v>157</v>
      </c>
      <c r="B14" s="9"/>
      <c r="C14" s="5"/>
      <c r="F14" s="24"/>
      <c r="G14" s="24"/>
    </row>
    <row r="15" spans="1:7" ht="14.25">
      <c r="A15" s="126" t="s">
        <v>185</v>
      </c>
      <c r="B15" s="9"/>
      <c r="C15" s="5"/>
      <c r="F15" s="24"/>
      <c r="G15" s="8"/>
    </row>
    <row r="16" ht="12.75">
      <c r="C16" s="7"/>
    </row>
    <row r="17" ht="14.25">
      <c r="A17" s="126" t="s">
        <v>155</v>
      </c>
    </row>
    <row r="18" ht="14.25">
      <c r="A18" s="126" t="s">
        <v>164</v>
      </c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160</v>
      </c>
      <c r="G20" s="59" t="s">
        <v>161</v>
      </c>
      <c r="H20" s="26"/>
    </row>
    <row r="21" spans="1:7" ht="12.75">
      <c r="A21" s="36"/>
      <c r="B21" s="270"/>
      <c r="C21" s="271"/>
      <c r="D21" s="38"/>
      <c r="E21" s="37"/>
      <c r="F21" s="37"/>
      <c r="G21" s="39"/>
    </row>
    <row r="22" spans="1:8" ht="12.75">
      <c r="A22" s="60" t="s">
        <v>44</v>
      </c>
      <c r="B22" s="40" t="s">
        <v>48</v>
      </c>
      <c r="C22" s="50">
        <v>32562746</v>
      </c>
      <c r="D22" s="120">
        <v>2853</v>
      </c>
      <c r="E22" s="51">
        <v>598849</v>
      </c>
      <c r="F22" s="190">
        <f aca="true" t="shared" si="0" ref="F22:F29">C22/C$31</f>
        <v>0.5093727395655557</v>
      </c>
      <c r="G22" s="41">
        <f>G32*F22</f>
        <v>33886.53087233816</v>
      </c>
      <c r="H22" s="27"/>
    </row>
    <row r="23" spans="1:8" ht="12.75">
      <c r="A23" s="60" t="s">
        <v>83</v>
      </c>
      <c r="B23" s="272" t="s">
        <v>48</v>
      </c>
      <c r="C23" s="50">
        <v>9254111</v>
      </c>
      <c r="D23" s="120">
        <v>456</v>
      </c>
      <c r="E23" s="51">
        <v>175117</v>
      </c>
      <c r="F23" s="190">
        <f t="shared" si="0"/>
        <v>0.1447602690606543</v>
      </c>
      <c r="G23" s="41">
        <f>G32*F23</f>
        <v>9630.321659529089</v>
      </c>
      <c r="H23" s="27"/>
    </row>
    <row r="24" spans="1:8" ht="12.75">
      <c r="A24" s="60" t="s">
        <v>84</v>
      </c>
      <c r="B24" s="52">
        <v>49254</v>
      </c>
      <c r="C24" s="50">
        <v>21206310</v>
      </c>
      <c r="D24" s="120">
        <v>16</v>
      </c>
      <c r="E24" s="51">
        <v>81953</v>
      </c>
      <c r="F24" s="190">
        <f t="shared" si="0"/>
        <v>0.3317262070212519</v>
      </c>
      <c r="G24" s="41">
        <f>G32*F24</f>
        <v>22068.417648295803</v>
      </c>
      <c r="H24" s="27"/>
    </row>
    <row r="25" spans="1:8" ht="12.75">
      <c r="A25" s="60" t="s">
        <v>75</v>
      </c>
      <c r="B25" s="120">
        <v>0</v>
      </c>
      <c r="C25" s="50">
        <v>0</v>
      </c>
      <c r="D25" s="120">
        <v>0</v>
      </c>
      <c r="E25" s="124">
        <v>0</v>
      </c>
      <c r="F25" s="190">
        <f t="shared" si="0"/>
        <v>0</v>
      </c>
      <c r="G25" s="41">
        <f>G32*F25</f>
        <v>0</v>
      </c>
      <c r="H25" s="29"/>
    </row>
    <row r="26" spans="1:8" ht="12.75">
      <c r="A26" s="60" t="s">
        <v>5</v>
      </c>
      <c r="B26" s="120">
        <v>0</v>
      </c>
      <c r="C26" s="50">
        <v>0</v>
      </c>
      <c r="D26" s="120">
        <v>0</v>
      </c>
      <c r="E26" s="124">
        <v>0</v>
      </c>
      <c r="F26" s="190">
        <f t="shared" si="0"/>
        <v>0</v>
      </c>
      <c r="G26" s="41">
        <f>G32*F26</f>
        <v>0</v>
      </c>
      <c r="H26" s="29"/>
    </row>
    <row r="27" spans="1:8" ht="12.75">
      <c r="A27" s="60" t="s">
        <v>47</v>
      </c>
      <c r="B27" s="120">
        <v>0</v>
      </c>
      <c r="C27" s="50">
        <v>0</v>
      </c>
      <c r="D27" s="120">
        <v>0</v>
      </c>
      <c r="E27" s="124">
        <v>0</v>
      </c>
      <c r="F27" s="190">
        <f t="shared" si="0"/>
        <v>0</v>
      </c>
      <c r="G27" s="41">
        <f>G32*F27</f>
        <v>0</v>
      </c>
      <c r="H27" s="29"/>
    </row>
    <row r="28" spans="1:8" ht="12.75">
      <c r="A28" s="60" t="s">
        <v>45</v>
      </c>
      <c r="B28" s="52">
        <v>41</v>
      </c>
      <c r="C28" s="50">
        <v>17558</v>
      </c>
      <c r="D28" s="120">
        <v>33</v>
      </c>
      <c r="E28" s="54">
        <v>347</v>
      </c>
      <c r="F28" s="190">
        <f t="shared" si="0"/>
        <v>0.0002746563991038111</v>
      </c>
      <c r="G28" s="41">
        <f>G32*F28</f>
        <v>18.271791606780138</v>
      </c>
      <c r="H28" s="27"/>
    </row>
    <row r="29" spans="1:8" ht="12.75">
      <c r="A29" s="60" t="s">
        <v>46</v>
      </c>
      <c r="B29" s="53">
        <v>1746</v>
      </c>
      <c r="C29" s="188">
        <v>886422</v>
      </c>
      <c r="D29" s="189">
        <v>962</v>
      </c>
      <c r="E29" s="55">
        <v>7428</v>
      </c>
      <c r="F29" s="191">
        <f t="shared" si="0"/>
        <v>0.013866127953434244</v>
      </c>
      <c r="G29" s="42">
        <f>G32*F29</f>
        <v>922.4580282301665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43</v>
      </c>
      <c r="B31" s="37"/>
      <c r="C31" s="192">
        <f>SUM(C22:C30)</f>
        <v>63927147</v>
      </c>
      <c r="D31" s="192">
        <f>SUM(D22:D29)</f>
        <v>4320</v>
      </c>
      <c r="E31" s="121">
        <f>SUM(E22:E29)</f>
        <v>863694</v>
      </c>
      <c r="F31" s="122">
        <f>SUM(F22:F29)</f>
        <v>1</v>
      </c>
      <c r="G31" s="46">
        <f>SUM(G22:G29)</f>
        <v>66525.99999999999</v>
      </c>
      <c r="H31" s="5"/>
    </row>
    <row r="32" spans="1:8" ht="12.75">
      <c r="A32" s="36"/>
      <c r="B32" s="37"/>
      <c r="C32" s="37" t="s">
        <v>162</v>
      </c>
      <c r="F32" s="37"/>
      <c r="G32" s="89">
        <f>G13</f>
        <v>66526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4.5" customHeight="1">
      <c r="A39" s="32"/>
      <c r="B39" s="25" t="s">
        <v>166</v>
      </c>
      <c r="C39" s="25" t="s">
        <v>167</v>
      </c>
      <c r="D39" s="25" t="s">
        <v>183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173</v>
      </c>
      <c r="B43" s="5">
        <f>D43*B41</f>
        <v>33886.53087233816</v>
      </c>
      <c r="C43" s="5">
        <f>D43*C41</f>
        <v>0</v>
      </c>
      <c r="D43" s="5">
        <f>G22</f>
        <v>33886.53087233816</v>
      </c>
    </row>
    <row r="44" spans="1:4" ht="12.75">
      <c r="A44" t="s">
        <v>165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176</v>
      </c>
      <c r="B46" s="12">
        <f>C22</f>
        <v>32562746</v>
      </c>
    </row>
    <row r="48" spans="1:2" ht="12.75">
      <c r="A48" t="s">
        <v>50</v>
      </c>
      <c r="B48" s="61">
        <f>B43/B46</f>
        <v>0.001040653354982352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5.25" customHeight="1">
      <c r="A57" s="32"/>
      <c r="B57" s="25" t="s">
        <v>166</v>
      </c>
      <c r="C57" s="25" t="s">
        <v>167</v>
      </c>
      <c r="D57" s="25" t="s">
        <v>183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173</v>
      </c>
      <c r="B61" s="5">
        <f>D61*B59</f>
        <v>9630.321659529089</v>
      </c>
      <c r="C61" s="5">
        <f>D61*C59</f>
        <v>0</v>
      </c>
      <c r="D61" s="5">
        <f>G23</f>
        <v>9630.321659529089</v>
      </c>
    </row>
    <row r="62" spans="1:4" ht="12.75">
      <c r="A62" t="s">
        <v>168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176</v>
      </c>
      <c r="B64" s="12">
        <f>C23</f>
        <v>9254111</v>
      </c>
    </row>
    <row r="66" spans="1:2" ht="12.75">
      <c r="A66" t="s">
        <v>50</v>
      </c>
      <c r="B66" s="61">
        <f>B61/B64</f>
        <v>0.001040653354982352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5.25" customHeight="1">
      <c r="A75" s="32"/>
      <c r="B75" s="25" t="s">
        <v>166</v>
      </c>
      <c r="C75" s="25" t="s">
        <v>167</v>
      </c>
      <c r="D75" s="25" t="s">
        <v>183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173</v>
      </c>
      <c r="B79" s="5">
        <f>D79*B77</f>
        <v>22068.417648295803</v>
      </c>
      <c r="C79" s="5">
        <f>D79*C77</f>
        <v>0</v>
      </c>
      <c r="D79" s="5">
        <f>G24</f>
        <v>22068.417648295803</v>
      </c>
    </row>
    <row r="80" spans="1:4" ht="12.75">
      <c r="A80" t="s">
        <v>169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175</v>
      </c>
      <c r="B82" s="12">
        <f>B24</f>
        <v>49254</v>
      </c>
    </row>
    <row r="84" spans="1:2" ht="12.75">
      <c r="A84" t="s">
        <v>57</v>
      </c>
      <c r="B84" s="61">
        <f>B79/B82</f>
        <v>0.4480533083261421</v>
      </c>
    </row>
    <row r="85" ht="12.75">
      <c r="A85" t="s">
        <v>65</v>
      </c>
    </row>
    <row r="86" ht="12.75">
      <c r="A86" t="s">
        <v>54</v>
      </c>
    </row>
    <row r="88" spans="2:4" ht="12.75">
      <c r="B88" s="5"/>
      <c r="C88" s="5"/>
      <c r="D88" s="5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5.25" customHeight="1">
      <c r="A93" s="32"/>
      <c r="B93" s="25" t="s">
        <v>166</v>
      </c>
      <c r="C93" s="25" t="s">
        <v>167</v>
      </c>
      <c r="D93" s="25" t="s">
        <v>183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173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172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6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183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173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6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6" customHeight="1">
      <c r="A129" s="32"/>
      <c r="B129" s="25" t="s">
        <v>166</v>
      </c>
      <c r="C129" s="25" t="s">
        <v>167</v>
      </c>
      <c r="D129" s="25" t="s">
        <v>183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173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6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4.5" customHeight="1">
      <c r="A147" s="32"/>
      <c r="B147" s="25" t="s">
        <v>166</v>
      </c>
      <c r="C147" s="25" t="s">
        <v>167</v>
      </c>
      <c r="D147" s="25" t="s">
        <v>183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173</v>
      </c>
      <c r="B151" s="5">
        <f>D151*B149</f>
        <v>18.271791606780138</v>
      </c>
      <c r="C151" s="5">
        <f>D151*C149</f>
        <v>0</v>
      </c>
      <c r="D151" s="5">
        <f>G28</f>
        <v>18.271791606780138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175</v>
      </c>
      <c r="B154" s="12">
        <f>B28</f>
        <v>41</v>
      </c>
    </row>
    <row r="156" spans="1:2" ht="12.75">
      <c r="A156" t="s">
        <v>57</v>
      </c>
      <c r="B156" s="61">
        <f>B151/B154</f>
        <v>0.4456534538239058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6" customHeight="1">
      <c r="A165" s="32"/>
      <c r="B165" s="25" t="s">
        <v>166</v>
      </c>
      <c r="C165" s="25" t="s">
        <v>167</v>
      </c>
      <c r="D165" s="25" t="s">
        <v>183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173</v>
      </c>
      <c r="B169" s="5">
        <f>D169*B167</f>
        <v>922.4580282301665</v>
      </c>
      <c r="C169" s="5">
        <f>D169*C167</f>
        <v>0</v>
      </c>
      <c r="D169" s="5">
        <f>G29</f>
        <v>922.4580282301665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175</v>
      </c>
      <c r="B172" s="12">
        <f>B29</f>
        <v>1746</v>
      </c>
    </row>
    <row r="174" spans="1:2" ht="12.75">
      <c r="A174" t="s">
        <v>57</v>
      </c>
      <c r="B174" s="61">
        <f>B169/B172</f>
        <v>0.5283264766495799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sheetProtection/>
  <printOptions/>
  <pageMargins left="0.31" right="0.17" top="0.45" bottom="0.5" header="0.28" footer="0.23"/>
  <pageSetup horizontalDpi="600" verticalDpi="600" orientation="portrait" scale="69" r:id="rId1"/>
  <rowBreaks count="1" manualBreakCount="1">
    <brk id="12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25">
      <selection activeCell="D92" sqref="D92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188</v>
      </c>
    </row>
    <row r="3" spans="1:6" ht="18">
      <c r="A3" s="112" t="s">
        <v>0</v>
      </c>
      <c r="B3" s="113" t="str">
        <f>'2. 2002 Base Rate Schedule'!B3</f>
        <v>Espanola Regional Hydro Distribution Corporation</v>
      </c>
      <c r="C3" s="109"/>
      <c r="E3" s="112" t="s">
        <v>1</v>
      </c>
      <c r="F3" s="108" t="str">
        <f>'2. 2002 Base Rate Schedule'!F3</f>
        <v>ED-1999-0187</v>
      </c>
    </row>
    <row r="4" spans="1:6" ht="18">
      <c r="A4" s="112" t="s">
        <v>3</v>
      </c>
      <c r="B4" s="108" t="str">
        <f>'2. 2002 Base Rate Schedule'!B4</f>
        <v>Gary Keith</v>
      </c>
      <c r="C4" s="15"/>
      <c r="E4" s="112" t="s">
        <v>4</v>
      </c>
      <c r="F4" s="108" t="str">
        <f>'2. 2002 Base Rate Schedule'!F4</f>
        <v>705-869-0378x8</v>
      </c>
    </row>
    <row r="5" spans="1:3" ht="18">
      <c r="A5" s="28" t="s">
        <v>38</v>
      </c>
      <c r="B5" s="108" t="str">
        <f>'2. 2002 Base Rate Schedule'!B5</f>
        <v>gkeith@erhydro.com</v>
      </c>
      <c r="C5" s="15"/>
    </row>
    <row r="6" spans="1:3" ht="18">
      <c r="A6" s="112" t="s">
        <v>2</v>
      </c>
      <c r="B6" s="108">
        <f>'2. 2002 Base Rate Schedule'!B6</f>
        <v>0</v>
      </c>
      <c r="C6" s="15"/>
    </row>
    <row r="7" spans="1:3" ht="18">
      <c r="A7" s="28" t="s">
        <v>39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174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0.009640653354982352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8.3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0.001040653354982352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0.015040653354982352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10.47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1.1854533083261423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101.57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RSVAs'!B156</f>
        <v>6.6248534538239054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0.37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'2. 2002 Base Rate Schedule'!B73+'3. 2002 Data &amp; add 4 RSVAs'!B156</f>
        <v>0.4456534538239058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2.22612647664958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0.34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0.5283264766495799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21">
      <selection activeCell="D92" sqref="D9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177</v>
      </c>
    </row>
    <row r="2" ht="18">
      <c r="A2" s="1"/>
    </row>
    <row r="3" spans="1:7" ht="18">
      <c r="A3" s="112" t="s">
        <v>0</v>
      </c>
      <c r="B3" s="113" t="str">
        <f>'2. 2002 Base Rate Schedule'!B3</f>
        <v>Espanola Regional Hydro Distribution Corporation</v>
      </c>
      <c r="C3" s="109"/>
      <c r="E3" s="112" t="s">
        <v>1</v>
      </c>
      <c r="F3" s="1"/>
      <c r="G3" s="115" t="str">
        <f>'2. 2002 Base Rate Schedule'!F3</f>
        <v>ED-1999-0187</v>
      </c>
    </row>
    <row r="4" spans="1:7" ht="18">
      <c r="A4" s="112" t="s">
        <v>3</v>
      </c>
      <c r="B4" s="114" t="str">
        <f>'2. 2002 Base Rate Schedule'!B4</f>
        <v>Gary Keith</v>
      </c>
      <c r="C4" s="15"/>
      <c r="E4" s="112" t="s">
        <v>4</v>
      </c>
      <c r="F4" s="1"/>
      <c r="G4" s="114" t="str">
        <f>'2. 2002 Base Rate Schedule'!F4</f>
        <v>705-869-0378x8</v>
      </c>
    </row>
    <row r="5" spans="1:3" ht="18">
      <c r="A5" s="28" t="s">
        <v>38</v>
      </c>
      <c r="B5" s="114" t="str">
        <f>'2. 2002 Base Rate Schedule'!B5</f>
        <v>gkeith@erhydro.com</v>
      </c>
      <c r="C5" s="15"/>
    </row>
    <row r="6" spans="1:3" ht="18">
      <c r="A6" s="112" t="s">
        <v>2</v>
      </c>
      <c r="B6" s="114">
        <f>'2. 2002 Base Rate Schedule'!B6</f>
        <v>0</v>
      </c>
      <c r="C6" s="15"/>
    </row>
    <row r="7" spans="1:3" ht="18">
      <c r="A7" s="28" t="s">
        <v>39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178</v>
      </c>
      <c r="B9" s="4"/>
    </row>
    <row r="10" ht="14.25">
      <c r="A10" s="126" t="s">
        <v>179</v>
      </c>
    </row>
    <row r="11" ht="12.75" customHeight="1"/>
    <row r="12" ht="14.25">
      <c r="A12" s="126" t="s">
        <v>180</v>
      </c>
    </row>
    <row r="13" spans="2:3" ht="12.75">
      <c r="B13" s="9"/>
      <c r="C13" s="66"/>
    </row>
    <row r="14" spans="1:7" ht="14.25">
      <c r="A14" s="126" t="s">
        <v>283</v>
      </c>
      <c r="B14" s="9"/>
      <c r="C14" s="67"/>
      <c r="F14" s="66"/>
      <c r="G14" s="65">
        <v>18989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186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32562746</v>
      </c>
      <c r="D22" s="194">
        <f>'3. 2002 Data &amp; add 4 RSVAs'!D22</f>
        <v>2853</v>
      </c>
      <c r="E22" s="69">
        <f>'3. 2002 Data &amp; add 4 RSVAs'!E22</f>
        <v>598849</v>
      </c>
      <c r="F22" s="195">
        <f>E22/E$31</f>
        <v>0.6933578327509512</v>
      </c>
      <c r="G22" s="70">
        <f>G32*F22</f>
        <v>13166.171886107812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9254111</v>
      </c>
      <c r="D23" s="194">
        <f>'3. 2002 Data &amp; add 4 RSVAs'!D23</f>
        <v>456</v>
      </c>
      <c r="E23" s="69">
        <f>'3. 2002 Data &amp; add 4 RSVAs'!E23</f>
        <v>175117</v>
      </c>
      <c r="F23" s="195">
        <f aca="true" t="shared" si="0" ref="F23:F29">E23/E$31</f>
        <v>0.20275352150182818</v>
      </c>
      <c r="G23" s="70">
        <f>G32*F23</f>
        <v>3850.0866197982155</v>
      </c>
      <c r="H23" s="71"/>
    </row>
    <row r="24" spans="1:8" ht="12.75">
      <c r="A24" s="60" t="s">
        <v>84</v>
      </c>
      <c r="B24" s="72">
        <f>'3. 2002 Data &amp; add 4 RSVAs'!B24</f>
        <v>49254</v>
      </c>
      <c r="C24" s="50">
        <f>'3. 2002 Data &amp; add 4 RSVAs'!C24</f>
        <v>21206310</v>
      </c>
      <c r="D24" s="194">
        <f>'3. 2002 Data &amp; add 4 RSVAs'!D24</f>
        <v>16</v>
      </c>
      <c r="E24" s="69">
        <f>'3. 2002 Data &amp; add 4 RSVAs'!E24</f>
        <v>81953</v>
      </c>
      <c r="F24" s="195">
        <f t="shared" si="0"/>
        <v>0.09488661493538221</v>
      </c>
      <c r="G24" s="70">
        <f>G32*F24</f>
        <v>1801.8019310079728</v>
      </c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194">
        <f>'3. 2002 Data &amp; add 4 RSVAs'!D26</f>
        <v>0</v>
      </c>
      <c r="E26" s="69">
        <f>'3. 2002 Data &amp; add 4 RSVAs'!E26</f>
        <v>0</v>
      </c>
      <c r="F26" s="195">
        <f t="shared" si="0"/>
        <v>0</v>
      </c>
      <c r="G26" s="70">
        <f>G32*F26</f>
        <v>0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41</v>
      </c>
      <c r="C28" s="50">
        <f>'3. 2002 Data &amp; add 4 RSVAs'!C28</f>
        <v>17558</v>
      </c>
      <c r="D28" s="194">
        <f>'3. 2002 Data &amp; add 4 RSVAs'!D28</f>
        <v>33</v>
      </c>
      <c r="E28" s="69">
        <f>'3. 2002 Data &amp; add 4 RSVAs'!E28</f>
        <v>347</v>
      </c>
      <c r="F28" s="195">
        <f t="shared" si="0"/>
        <v>0.0004017626613129187</v>
      </c>
      <c r="G28" s="70">
        <f>G32*F28</f>
        <v>7.6290711756710134</v>
      </c>
      <c r="H28" s="71"/>
    </row>
    <row r="29" spans="1:8" ht="12.75">
      <c r="A29" s="60" t="s">
        <v>46</v>
      </c>
      <c r="B29" s="74">
        <f>'3. 2002 Data &amp; add 4 RSVAs'!B29</f>
        <v>1746</v>
      </c>
      <c r="C29" s="188">
        <f>'3. 2002 Data &amp; add 4 RSVAs'!C29</f>
        <v>886422</v>
      </c>
      <c r="D29" s="196">
        <f>'3. 2002 Data &amp; add 4 RSVAs'!D29</f>
        <v>962</v>
      </c>
      <c r="E29" s="125">
        <f>'3. 2002 Data &amp; add 4 RSVAs'!E29</f>
        <v>7428</v>
      </c>
      <c r="F29" s="197">
        <f t="shared" si="0"/>
        <v>0.008600268150525534</v>
      </c>
      <c r="G29" s="75">
        <f>G32*F29</f>
        <v>163.31049191032938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63927147</v>
      </c>
      <c r="D31" s="198">
        <f>SUM(D22:D29)</f>
        <v>4320</v>
      </c>
      <c r="E31" s="123">
        <f>SUM(E22:E29)</f>
        <v>863694</v>
      </c>
      <c r="F31" s="199">
        <f>SUM(F22:F29)</f>
        <v>1</v>
      </c>
      <c r="G31" s="46">
        <f>SUM(G22:G29)</f>
        <v>18988.999999999996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18989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3.75" customHeight="1">
      <c r="A39" s="32"/>
      <c r="B39" s="25" t="s">
        <v>166</v>
      </c>
      <c r="C39" s="25" t="s">
        <v>167</v>
      </c>
      <c r="D39" s="25" t="s">
        <v>187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184</v>
      </c>
      <c r="B43" s="67">
        <f>D43*B41</f>
        <v>13166.171886107812</v>
      </c>
      <c r="C43" s="67">
        <f>D43*C41</f>
        <v>0</v>
      </c>
      <c r="D43" s="67">
        <f>G22</f>
        <v>13166.171886107812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32562746</v>
      </c>
    </row>
    <row r="48" spans="1:2" ht="12.75">
      <c r="A48" t="s">
        <v>50</v>
      </c>
      <c r="B48" s="81">
        <f>B43/B46</f>
        <v>0.0004043323583983922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3.75" customHeight="1">
      <c r="A57" s="32"/>
      <c r="B57" s="25" t="s">
        <v>166</v>
      </c>
      <c r="C57" s="25" t="s">
        <v>167</v>
      </c>
      <c r="D57" s="25" t="s">
        <v>187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184</v>
      </c>
      <c r="B61" s="67">
        <f>D61*B59</f>
        <v>3850.0866197982155</v>
      </c>
      <c r="C61" s="67">
        <f>D61*C59</f>
        <v>0</v>
      </c>
      <c r="D61" s="67">
        <f>G23</f>
        <v>3850.0866197982155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9254111</v>
      </c>
    </row>
    <row r="66" spans="1:2" ht="12.75">
      <c r="A66" t="s">
        <v>50</v>
      </c>
      <c r="B66" s="81">
        <f>B61/B64</f>
        <v>0.0004160406785479681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3.75" customHeight="1">
      <c r="A75" s="32"/>
      <c r="B75" s="25" t="s">
        <v>166</v>
      </c>
      <c r="C75" s="25" t="s">
        <v>167</v>
      </c>
      <c r="D75" s="25" t="s">
        <v>187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184</v>
      </c>
      <c r="B79" s="67">
        <f>D79*B77</f>
        <v>1801.8019310079728</v>
      </c>
      <c r="C79" s="67">
        <f>D79*C77</f>
        <v>0</v>
      </c>
      <c r="D79" s="67">
        <f>G24</f>
        <v>1801.8019310079728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49254</v>
      </c>
    </row>
    <row r="84" spans="1:2" ht="12.75">
      <c r="A84" t="s">
        <v>57</v>
      </c>
      <c r="B84" s="81">
        <f>B79/B82</f>
        <v>0.03658183966800611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3.75" customHeight="1">
      <c r="A93" s="32"/>
      <c r="B93" s="25" t="s">
        <v>166</v>
      </c>
      <c r="C93" s="25" t="s">
        <v>167</v>
      </c>
      <c r="D93" s="25" t="s">
        <v>187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184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187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184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4.5" customHeight="1">
      <c r="A129" s="32"/>
      <c r="B129" s="25" t="s">
        <v>166</v>
      </c>
      <c r="C129" s="25" t="s">
        <v>167</v>
      </c>
      <c r="D129" s="25" t="s">
        <v>187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184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6" customHeight="1">
      <c r="A147" s="32"/>
      <c r="B147" s="25" t="s">
        <v>166</v>
      </c>
      <c r="C147" s="25" t="s">
        <v>167</v>
      </c>
      <c r="D147" s="25" t="s">
        <v>187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184</v>
      </c>
      <c r="B151" s="67">
        <f>D151*B149</f>
        <v>7.6290711756710134</v>
      </c>
      <c r="C151" s="67">
        <f>D151*C149</f>
        <v>0</v>
      </c>
      <c r="D151" s="67">
        <f>G28</f>
        <v>7.6290711756710134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41</v>
      </c>
    </row>
    <row r="156" spans="1:2" ht="12.75">
      <c r="A156" t="s">
        <v>57</v>
      </c>
      <c r="B156" s="81">
        <f>B151/B154</f>
        <v>0.18607490672368326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4.5" customHeight="1">
      <c r="A165" s="32"/>
      <c r="B165" s="25" t="s">
        <v>166</v>
      </c>
      <c r="C165" s="25" t="s">
        <v>167</v>
      </c>
      <c r="D165" s="25" t="s">
        <v>187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184</v>
      </c>
      <c r="B169" s="67">
        <f>D169*B167</f>
        <v>163.31049191032938</v>
      </c>
      <c r="C169" s="67">
        <f>D169*C167</f>
        <v>0</v>
      </c>
      <c r="D169" s="67">
        <f>G29</f>
        <v>163.31049191032938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1746</v>
      </c>
    </row>
    <row r="174" spans="1:2" ht="12.75">
      <c r="A174" t="s">
        <v>57</v>
      </c>
      <c r="B174" s="81">
        <f>B169/B172</f>
        <v>0.09353407325906608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  <rowBreaks count="3" manualBreakCount="3">
    <brk id="52" max="255" man="1"/>
    <brk id="106" max="255" man="1"/>
    <brk id="1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9">
      <selection activeCell="D92" sqref="D92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189</v>
      </c>
    </row>
    <row r="3" spans="1:6" ht="18">
      <c r="A3" s="112" t="s">
        <v>0</v>
      </c>
      <c r="B3" s="113" t="str">
        <f>'2. 2002 Base Rate Schedule'!B3</f>
        <v>Espanola Regional Hydro Distribution Corporation</v>
      </c>
      <c r="C3" s="109"/>
      <c r="E3" s="112" t="s">
        <v>1</v>
      </c>
      <c r="F3" s="108" t="str">
        <f>'2. 2002 Base Rate Schedule'!F3</f>
        <v>ED-1999-0187</v>
      </c>
    </row>
    <row r="4" spans="1:6" ht="18">
      <c r="A4" s="112" t="s">
        <v>3</v>
      </c>
      <c r="B4" s="108" t="str">
        <f>'2. 2002 Base Rate Schedule'!B4</f>
        <v>Gary Keith</v>
      </c>
      <c r="C4" s="15"/>
      <c r="E4" s="112" t="s">
        <v>4</v>
      </c>
      <c r="F4" s="108" t="str">
        <f>'2. 2002 Base Rate Schedule'!F4</f>
        <v>705-869-0378x8</v>
      </c>
    </row>
    <row r="5" spans="1:3" ht="18">
      <c r="A5" s="28" t="s">
        <v>38</v>
      </c>
      <c r="B5" s="108" t="str">
        <f>'2. 2002 Base Rate Schedule'!B5</f>
        <v>gkeith@erhydro.com</v>
      </c>
      <c r="C5" s="15"/>
    </row>
    <row r="6" spans="1:3" ht="18">
      <c r="A6" s="112" t="s">
        <v>2</v>
      </c>
      <c r="B6" s="108">
        <f>'2. 2002 Base Rate Schedule'!B6</f>
        <v>0</v>
      </c>
      <c r="C6" s="15"/>
    </row>
    <row r="7" spans="1:3" ht="18">
      <c r="A7" s="28" t="s">
        <v>39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190</v>
      </c>
      <c r="B11" s="4"/>
    </row>
    <row r="12" ht="14.25">
      <c r="A12" s="126" t="s">
        <v>191</v>
      </c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0.010044985713380744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8.3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0.0014449857133807442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0.01545669403353032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10.47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1.2220351479941485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101.57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6.810928360547589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0.37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'4. 2004 Rate Sch. with 4 RSVAs'!B73+'5. 2002 Data &amp; Int. Reg. Assets'!B156</f>
        <v>0.6317283605475891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2.319660549908646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0.34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0.6218605499086459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24">
      <selection activeCell="D92" sqref="D9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192</v>
      </c>
    </row>
    <row r="2" ht="18">
      <c r="A2" s="1"/>
    </row>
    <row r="3" spans="1:7" ht="18">
      <c r="A3" s="112" t="s">
        <v>0</v>
      </c>
      <c r="B3" s="113" t="str">
        <f>'2. 2002 Base Rate Schedule'!B3</f>
        <v>Espanola Regional Hydro Distribution Corporation</v>
      </c>
      <c r="C3" s="109"/>
      <c r="E3" s="112" t="s">
        <v>1</v>
      </c>
      <c r="F3" s="1"/>
      <c r="G3" s="115" t="str">
        <f>'2. 2002 Base Rate Schedule'!F3</f>
        <v>ED-1999-0187</v>
      </c>
    </row>
    <row r="4" spans="1:7" ht="18">
      <c r="A4" s="112" t="s">
        <v>3</v>
      </c>
      <c r="B4" s="114" t="str">
        <f>'2. 2002 Base Rate Schedule'!B4</f>
        <v>Gary Keith</v>
      </c>
      <c r="C4" s="15"/>
      <c r="E4" s="112" t="s">
        <v>4</v>
      </c>
      <c r="F4" s="1"/>
      <c r="G4" s="114" t="str">
        <f>'2. 2002 Base Rate Schedule'!F4</f>
        <v>705-869-0378x8</v>
      </c>
    </row>
    <row r="5" spans="1:3" ht="18">
      <c r="A5" s="28" t="s">
        <v>38</v>
      </c>
      <c r="B5" s="114" t="str">
        <f>'2. 2002 Base Rate Schedule'!B5</f>
        <v>gkeith@erhydro.com</v>
      </c>
      <c r="C5" s="15"/>
    </row>
    <row r="6" spans="1:3" ht="18">
      <c r="A6" s="112" t="s">
        <v>2</v>
      </c>
      <c r="B6" s="114">
        <f>'2. 2002 Base Rate Schedule'!B6</f>
        <v>0</v>
      </c>
      <c r="C6" s="15"/>
    </row>
    <row r="7" spans="1:3" ht="18">
      <c r="A7" s="28" t="s">
        <v>39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193</v>
      </c>
      <c r="B9" s="4"/>
    </row>
    <row r="10" ht="14.25">
      <c r="A10" s="126" t="s">
        <v>194</v>
      </c>
    </row>
    <row r="11" ht="12.75" customHeight="1"/>
    <row r="12" ht="14.25">
      <c r="A12" s="126" t="s">
        <v>195</v>
      </c>
    </row>
    <row r="13" spans="2:3" ht="12.75">
      <c r="B13" s="9"/>
      <c r="C13" s="66"/>
    </row>
    <row r="14" spans="1:7" ht="14.25">
      <c r="A14" s="126" t="s">
        <v>278</v>
      </c>
      <c r="B14" s="9"/>
      <c r="C14" s="67"/>
      <c r="F14" s="66"/>
      <c r="G14" s="65">
        <v>27061.7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196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32562746</v>
      </c>
      <c r="D22" s="194">
        <f>'3. 2002 Data &amp; add 4 RSVAs'!D22</f>
        <v>2853</v>
      </c>
      <c r="E22" s="69">
        <f>'3. 2002 Data &amp; add 4 RSVAs'!E22</f>
        <v>598849</v>
      </c>
      <c r="F22" s="195">
        <f aca="true" t="shared" si="0" ref="F22:F29">E22/E$31</f>
        <v>0.6933578327509512</v>
      </c>
      <c r="G22" s="70">
        <f>G32*F22</f>
        <v>18763.441662556415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9254111</v>
      </c>
      <c r="D23" s="194">
        <f>'3. 2002 Data &amp; add 4 RSVAs'!D23</f>
        <v>456</v>
      </c>
      <c r="E23" s="69">
        <f>'3. 2002 Data &amp; add 4 RSVAs'!E23</f>
        <v>175117</v>
      </c>
      <c r="F23" s="195">
        <f t="shared" si="0"/>
        <v>0.20275352150182818</v>
      </c>
      <c r="G23" s="70">
        <f>G32*F23</f>
        <v>5486.854972826024</v>
      </c>
      <c r="H23" s="71"/>
    </row>
    <row r="24" spans="1:8" ht="12.75">
      <c r="A24" s="60" t="s">
        <v>84</v>
      </c>
      <c r="B24" s="72">
        <f>'3. 2002 Data &amp; add 4 RSVAs'!B24</f>
        <v>49254</v>
      </c>
      <c r="C24" s="50">
        <f>'3. 2002 Data &amp; add 4 RSVAs'!C24</f>
        <v>21206310</v>
      </c>
      <c r="D24" s="194">
        <f>'3. 2002 Data &amp; add 4 RSVAs'!D24</f>
        <v>16</v>
      </c>
      <c r="E24" s="69">
        <f>'3. 2002 Data &amp; add 4 RSVAs'!E24</f>
        <v>81953</v>
      </c>
      <c r="F24" s="195">
        <f t="shared" si="0"/>
        <v>0.09488661493538221</v>
      </c>
      <c r="G24" s="70">
        <f>G32*F24</f>
        <v>2567.793107396833</v>
      </c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69">
        <f>'3. 2002 Data &amp; add 4 RSVAs'!E26</f>
        <v>0</v>
      </c>
      <c r="F26" s="195">
        <f t="shared" si="0"/>
        <v>0</v>
      </c>
      <c r="G26" s="70">
        <f>G32*F26</f>
        <v>0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41</v>
      </c>
      <c r="C28" s="50">
        <f>'3. 2002 Data &amp; add 4 RSVAs'!C28</f>
        <v>17558</v>
      </c>
      <c r="D28" s="50">
        <f>'3. 2002 Data &amp; add 4 RSVAs'!D28</f>
        <v>33</v>
      </c>
      <c r="E28" s="69">
        <f>'3. 2002 Data &amp; add 4 RSVAs'!E28</f>
        <v>347</v>
      </c>
      <c r="F28" s="195">
        <f t="shared" si="0"/>
        <v>0.0004017626613129187</v>
      </c>
      <c r="G28" s="70">
        <f>G32*F28</f>
        <v>10.872380611651813</v>
      </c>
      <c r="H28" s="71"/>
    </row>
    <row r="29" spans="1:8" ht="12.75">
      <c r="A29" s="60" t="s">
        <v>46</v>
      </c>
      <c r="B29" s="74">
        <f>'3. 2002 Data &amp; add 4 RSVAs'!B29</f>
        <v>1746</v>
      </c>
      <c r="C29" s="188">
        <f>'3. 2002 Data &amp; add 4 RSVAs'!C29</f>
        <v>886422</v>
      </c>
      <c r="D29" s="196">
        <f>'3. 2002 Data &amp; add 4 RSVAs'!D29</f>
        <v>962</v>
      </c>
      <c r="E29" s="125">
        <f>'3. 2002 Data &amp; add 4 RSVAs'!E29</f>
        <v>7428</v>
      </c>
      <c r="F29" s="197">
        <f t="shared" si="0"/>
        <v>0.008600268150525534</v>
      </c>
      <c r="G29" s="75">
        <f>G32*F29</f>
        <v>232.73787660907686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63927147</v>
      </c>
      <c r="D31" s="198">
        <f>SUM(D22:D29)</f>
        <v>4320</v>
      </c>
      <c r="E31" s="123">
        <f>SUM(E22:E29)</f>
        <v>863694</v>
      </c>
      <c r="F31" s="199">
        <f>SUM(F22:F29)</f>
        <v>1</v>
      </c>
      <c r="G31" s="46">
        <f>SUM(G22:G29)</f>
        <v>27061.699999999997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27061.7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197</v>
      </c>
    </row>
    <row r="38" ht="9" customHeight="1">
      <c r="A38" s="32"/>
    </row>
    <row r="39" spans="1:4" ht="51.75" customHeight="1">
      <c r="A39" s="32"/>
      <c r="B39" s="25" t="s">
        <v>166</v>
      </c>
      <c r="C39" s="25" t="s">
        <v>167</v>
      </c>
      <c r="D39" s="25" t="s">
        <v>198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199</v>
      </c>
      <c r="B43" s="67">
        <f>D43*B41</f>
        <v>18763.441662556415</v>
      </c>
      <c r="C43" s="67">
        <f>D43*C41</f>
        <v>0</v>
      </c>
      <c r="D43" s="67">
        <f>G22</f>
        <v>18763.441662556415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32562746</v>
      </c>
    </row>
    <row r="48" spans="1:2" ht="12.75">
      <c r="A48" t="s">
        <v>50</v>
      </c>
      <c r="B48" s="81">
        <f>B43/B46</f>
        <v>0.0005762241815403534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197</v>
      </c>
    </row>
    <row r="56" ht="10.5" customHeight="1">
      <c r="A56" s="32"/>
    </row>
    <row r="57" spans="1:4" ht="52.5" customHeight="1">
      <c r="A57" s="32"/>
      <c r="B57" s="25" t="s">
        <v>166</v>
      </c>
      <c r="C57" s="25" t="s">
        <v>167</v>
      </c>
      <c r="D57" s="25" t="s">
        <v>198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199</v>
      </c>
      <c r="B61" s="67">
        <f>D61*B59</f>
        <v>5486.854972826024</v>
      </c>
      <c r="C61" s="67">
        <f>D61*C59</f>
        <v>0</v>
      </c>
      <c r="D61" s="67">
        <f>G23</f>
        <v>5486.854972826024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9254111</v>
      </c>
    </row>
    <row r="66" spans="1:2" ht="12.75">
      <c r="A66" t="s">
        <v>50</v>
      </c>
      <c r="B66" s="81">
        <f>B61/B64</f>
        <v>0.0005929100021413212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197</v>
      </c>
    </row>
    <row r="74" ht="9" customHeight="1">
      <c r="A74" s="32"/>
    </row>
    <row r="75" spans="1:4" ht="54" customHeight="1">
      <c r="A75" s="32"/>
      <c r="B75" s="25" t="s">
        <v>166</v>
      </c>
      <c r="C75" s="25" t="s">
        <v>167</v>
      </c>
      <c r="D75" s="25" t="s">
        <v>198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199</v>
      </c>
      <c r="B79" s="67">
        <f>D79*B77</f>
        <v>2567.793107396833</v>
      </c>
      <c r="C79" s="67">
        <f>D79*C77</f>
        <v>0</v>
      </c>
      <c r="D79" s="67">
        <f>G24</f>
        <v>2567.793107396833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49254</v>
      </c>
    </row>
    <row r="84" spans="1:2" ht="12.75">
      <c r="A84" t="s">
        <v>57</v>
      </c>
      <c r="B84" s="81">
        <f>B79/B82</f>
        <v>0.05213369690577076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197</v>
      </c>
    </row>
    <row r="92" ht="6" customHeight="1">
      <c r="A92" s="32"/>
    </row>
    <row r="93" spans="1:4" ht="51" customHeight="1">
      <c r="A93" s="32"/>
      <c r="B93" s="25" t="s">
        <v>166</v>
      </c>
      <c r="C93" s="25" t="s">
        <v>167</v>
      </c>
      <c r="D93" s="25" t="s">
        <v>198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199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197</v>
      </c>
    </row>
    <row r="110" ht="6" customHeight="1">
      <c r="A110" s="32"/>
    </row>
    <row r="111" spans="1:4" ht="51.75" customHeight="1">
      <c r="A111" s="32"/>
      <c r="B111" s="25" t="s">
        <v>166</v>
      </c>
      <c r="C111" s="25" t="s">
        <v>167</v>
      </c>
      <c r="D111" s="25" t="s">
        <v>198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199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197</v>
      </c>
    </row>
    <row r="128" ht="9" customHeight="1">
      <c r="A128" s="32"/>
    </row>
    <row r="129" spans="1:4" ht="54.75" customHeight="1">
      <c r="A129" s="32"/>
      <c r="B129" s="25" t="s">
        <v>166</v>
      </c>
      <c r="C129" s="25" t="s">
        <v>167</v>
      </c>
      <c r="D129" s="25" t="s">
        <v>198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199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197</v>
      </c>
    </row>
    <row r="146" ht="6.75" customHeight="1">
      <c r="A146" s="32"/>
    </row>
    <row r="147" spans="1:4" ht="54" customHeight="1">
      <c r="A147" s="32"/>
      <c r="B147" s="25" t="s">
        <v>166</v>
      </c>
      <c r="C147" s="25" t="s">
        <v>167</v>
      </c>
      <c r="D147" s="25" t="s">
        <v>198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199</v>
      </c>
      <c r="B151" s="67">
        <f>D151*B149</f>
        <v>10.872380611651813</v>
      </c>
      <c r="C151" s="67">
        <f>D151*C149</f>
        <v>0</v>
      </c>
      <c r="D151" s="67">
        <f>G28</f>
        <v>10.872380611651813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41</v>
      </c>
    </row>
    <row r="156" spans="1:2" ht="12.75">
      <c r="A156" t="s">
        <v>57</v>
      </c>
      <c r="B156" s="81">
        <f>B151/B154</f>
        <v>0.2651800149183369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197</v>
      </c>
    </row>
    <row r="164" ht="9" customHeight="1">
      <c r="A164" s="32"/>
    </row>
    <row r="165" spans="1:7" ht="54.75" customHeight="1">
      <c r="A165" s="32"/>
      <c r="B165" s="25" t="s">
        <v>166</v>
      </c>
      <c r="C165" s="25" t="s">
        <v>167</v>
      </c>
      <c r="D165" s="25" t="s">
        <v>198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199</v>
      </c>
      <c r="B169" s="67">
        <f>D169*B167</f>
        <v>232.73787660907686</v>
      </c>
      <c r="C169" s="67">
        <f>D169*C167</f>
        <v>0</v>
      </c>
      <c r="D169" s="67">
        <f>G29</f>
        <v>232.73787660907686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1746</v>
      </c>
    </row>
    <row r="174" spans="1:2" ht="12.75">
      <c r="A174" t="s">
        <v>57</v>
      </c>
      <c r="B174" s="81">
        <f>B169/B172</f>
        <v>0.13329775292616086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0" r:id="rId1"/>
  <rowBreaks count="2" manualBreakCount="2">
    <brk id="52" max="255" man="1"/>
    <brk id="1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25">
      <selection activeCell="D92" sqref="D92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208</v>
      </c>
    </row>
    <row r="3" spans="1:6" ht="18">
      <c r="A3" s="112" t="s">
        <v>0</v>
      </c>
      <c r="B3" s="113" t="str">
        <f>'2. 2002 Base Rate Schedule'!B3</f>
        <v>Espanola Regional Hydro Distribution Corporation</v>
      </c>
      <c r="C3" s="109"/>
      <c r="E3" s="112" t="s">
        <v>1</v>
      </c>
      <c r="F3" s="108" t="str">
        <f>'2. 2002 Base Rate Schedule'!F3</f>
        <v>ED-1999-0187</v>
      </c>
    </row>
    <row r="4" spans="1:6" ht="18">
      <c r="A4" s="112" t="s">
        <v>3</v>
      </c>
      <c r="B4" s="108" t="str">
        <f>'2. 2002 Base Rate Schedule'!B4</f>
        <v>Gary Keith</v>
      </c>
      <c r="C4" s="15"/>
      <c r="E4" s="112" t="s">
        <v>4</v>
      </c>
      <c r="F4" s="108" t="str">
        <f>'2. 2002 Base Rate Schedule'!F4</f>
        <v>705-869-0378x8</v>
      </c>
    </row>
    <row r="5" spans="1:3" ht="18">
      <c r="A5" s="28" t="s">
        <v>38</v>
      </c>
      <c r="B5" s="108" t="str">
        <f>'2. 2002 Base Rate Schedule'!B5</f>
        <v>gkeith@erhydro.com</v>
      </c>
      <c r="C5" s="15"/>
    </row>
    <row r="6" spans="1:3" ht="18">
      <c r="A6" s="112" t="s">
        <v>2</v>
      </c>
      <c r="B6" s="108">
        <f>'2. 2002 Base Rate Schedule'!B6</f>
        <v>0</v>
      </c>
      <c r="C6" s="15"/>
    </row>
    <row r="7" spans="1:3" ht="18">
      <c r="A7" s="28" t="s">
        <v>39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209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0.010621209894921099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8.3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0.01604960403567164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10.47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1.2741688448999193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101.57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PILs'!B156</f>
        <v>7.0761083754659255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0.37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'6. 2004 Rate Sch. with Interims'!B73+'7. 2002 Data &amp; 2004 PILs'!B156</f>
        <v>0.8969083754659259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2.4529583028348068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0.34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0.7551583028348068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106">
      <selection activeCell="D92" sqref="D9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291</v>
      </c>
    </row>
    <row r="2" ht="18">
      <c r="A2" s="1"/>
    </row>
    <row r="3" spans="1:7" ht="18">
      <c r="A3" s="112" t="s">
        <v>0</v>
      </c>
      <c r="B3" s="113" t="str">
        <f>'2. 2002 Base Rate Schedule'!B3</f>
        <v>Espanola Regional Hydro Distribution Corporation</v>
      </c>
      <c r="C3" s="109"/>
      <c r="E3" s="112" t="s">
        <v>1</v>
      </c>
      <c r="F3" s="1"/>
      <c r="G3" s="115" t="str">
        <f>'2. 2002 Base Rate Schedule'!F3</f>
        <v>ED-1999-0187</v>
      </c>
    </row>
    <row r="4" spans="1:7" ht="18">
      <c r="A4" s="112" t="s">
        <v>3</v>
      </c>
      <c r="B4" s="114" t="str">
        <f>'2. 2002 Base Rate Schedule'!B4</f>
        <v>Gary Keith</v>
      </c>
      <c r="C4" s="15"/>
      <c r="E4" s="112" t="s">
        <v>4</v>
      </c>
      <c r="F4" s="1"/>
      <c r="G4" s="114" t="str">
        <f>'2. 2002 Base Rate Schedule'!F4</f>
        <v>705-869-0378x8</v>
      </c>
    </row>
    <row r="5" spans="1:3" ht="18">
      <c r="A5" s="28" t="s">
        <v>38</v>
      </c>
      <c r="B5" s="114" t="str">
        <f>'2. 2002 Base Rate Schedule'!B5</f>
        <v>gkeith@erhydro.com</v>
      </c>
      <c r="C5" s="15"/>
    </row>
    <row r="6" spans="1:3" ht="18">
      <c r="A6" s="112" t="s">
        <v>2</v>
      </c>
      <c r="B6" s="114">
        <f>'2. 2002 Base Rate Schedule'!B6</f>
        <v>0</v>
      </c>
      <c r="C6" s="15"/>
    </row>
    <row r="7" spans="1:3" ht="18">
      <c r="A7" s="28" t="s">
        <v>39</v>
      </c>
      <c r="B7" s="246">
        <f>'2. 2002 Base Rate Schedule'!B7</f>
        <v>38001</v>
      </c>
      <c r="C7" s="15"/>
    </row>
    <row r="8" ht="18">
      <c r="C8" s="15"/>
    </row>
    <row r="9" ht="15">
      <c r="A9" s="32" t="s">
        <v>292</v>
      </c>
    </row>
    <row r="10" spans="1:5" ht="15">
      <c r="A10" s="32" t="s">
        <v>293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321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6"/>
      <c r="B14" s="9"/>
      <c r="C14" s="67"/>
      <c r="F14" s="66"/>
      <c r="G14" s="66"/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264" t="s">
        <v>298</v>
      </c>
      <c r="F20" s="250"/>
      <c r="G20" s="250"/>
      <c r="H20" s="26"/>
    </row>
    <row r="21" spans="1:7" ht="12.75">
      <c r="A21" s="36"/>
      <c r="B21" s="37"/>
      <c r="C21" s="38"/>
      <c r="D21" s="38"/>
      <c r="E21" s="254"/>
      <c r="F21" s="37"/>
      <c r="G21" s="37"/>
    </row>
    <row r="22" spans="1:8" ht="12.75">
      <c r="A22" s="60" t="s">
        <v>44</v>
      </c>
      <c r="B22" s="68" t="s">
        <v>48</v>
      </c>
      <c r="C22" s="50">
        <f>'3. 2002 Data &amp; add 4 RSVAs'!C22</f>
        <v>32562746</v>
      </c>
      <c r="D22" s="194">
        <f>'3. 2002 Data &amp; add 4 RSVAs'!D22</f>
        <v>2853</v>
      </c>
      <c r="E22" s="255">
        <v>8.76</v>
      </c>
      <c r="F22" s="195"/>
      <c r="G22" s="77"/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9254111</v>
      </c>
      <c r="D23" s="194">
        <f>'3. 2002 Data &amp; add 4 RSVAs'!D23</f>
        <v>456</v>
      </c>
      <c r="E23" s="255">
        <v>11.06</v>
      </c>
      <c r="F23" s="195"/>
      <c r="G23" s="77"/>
      <c r="H23" s="71"/>
    </row>
    <row r="24" spans="1:8" ht="12.75">
      <c r="A24" s="60" t="s">
        <v>84</v>
      </c>
      <c r="B24" s="72">
        <f>'3. 2002 Data &amp; add 4 RSVAs'!B24</f>
        <v>49254</v>
      </c>
      <c r="C24" s="50">
        <f>'3. 2002 Data &amp; add 4 RSVAs'!C24</f>
        <v>21206310</v>
      </c>
      <c r="D24" s="194">
        <f>'3. 2002 Data &amp; add 4 RSVAs'!D24</f>
        <v>16</v>
      </c>
      <c r="E24" s="255">
        <v>107.19</v>
      </c>
      <c r="F24" s="195"/>
      <c r="G24" s="77"/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255">
        <v>0</v>
      </c>
      <c r="F25" s="195"/>
      <c r="G25" s="77"/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255">
        <v>0</v>
      </c>
      <c r="F26" s="195"/>
      <c r="G26" s="77"/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255">
        <v>0</v>
      </c>
      <c r="F27" s="195"/>
      <c r="G27" s="77"/>
      <c r="H27" s="73"/>
    </row>
    <row r="28" spans="1:8" ht="12.75">
      <c r="A28" s="60" t="s">
        <v>45</v>
      </c>
      <c r="B28" s="72">
        <f>'3. 2002 Data &amp; add 4 RSVAs'!B28</f>
        <v>41</v>
      </c>
      <c r="C28" s="50">
        <f>'3. 2002 Data &amp; add 4 RSVAs'!C28</f>
        <v>17558</v>
      </c>
      <c r="D28" s="50">
        <f>'3. 2002 Data &amp; add 4 RSVAs'!D28</f>
        <v>33</v>
      </c>
      <c r="E28" s="255">
        <v>0.39</v>
      </c>
      <c r="F28" s="195"/>
      <c r="G28" s="77"/>
      <c r="H28" s="71"/>
    </row>
    <row r="29" spans="1:8" ht="12.75">
      <c r="A29" s="60" t="s">
        <v>46</v>
      </c>
      <c r="B29" s="74">
        <f>'3. 2002 Data &amp; add 4 RSVAs'!B29</f>
        <v>1746</v>
      </c>
      <c r="C29" s="188">
        <f>'3. 2002 Data &amp; add 4 RSVAs'!C29</f>
        <v>886422</v>
      </c>
      <c r="D29" s="196">
        <f>'3. 2002 Data &amp; add 4 RSVAs'!D29</f>
        <v>962</v>
      </c>
      <c r="E29" s="256">
        <v>0.36</v>
      </c>
      <c r="F29" s="195"/>
      <c r="G29" s="77"/>
      <c r="H29" s="76"/>
    </row>
    <row r="30" spans="1:8" ht="15">
      <c r="A30" s="60"/>
      <c r="B30" s="77"/>
      <c r="C30" s="78"/>
      <c r="D30" s="79"/>
      <c r="E30" s="253"/>
      <c r="F30" s="77"/>
      <c r="G30" s="77"/>
      <c r="H30" s="67"/>
    </row>
    <row r="31" spans="1:8" ht="12.75">
      <c r="A31" s="60" t="s">
        <v>43</v>
      </c>
      <c r="B31" s="37"/>
      <c r="C31" s="198">
        <f>SUM(C22:C29)</f>
        <v>63927147</v>
      </c>
      <c r="D31" s="198">
        <f>SUM(D22:D29)</f>
        <v>4320</v>
      </c>
      <c r="E31" s="252"/>
      <c r="F31" s="199"/>
      <c r="G31" s="251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51</v>
      </c>
    </row>
    <row r="35" spans="1:3" ht="12" customHeight="1">
      <c r="A35" s="249"/>
      <c r="B35" s="32"/>
      <c r="C35" s="32"/>
    </row>
    <row r="36" spans="1:3" ht="17.25" customHeight="1">
      <c r="A36" s="85" t="s">
        <v>299</v>
      </c>
      <c r="B36" s="85"/>
      <c r="C36" s="259">
        <f>E22*D22*12</f>
        <v>299907.36</v>
      </c>
    </row>
    <row r="37" spans="1:4" ht="15.75" customHeight="1">
      <c r="A37" s="85" t="s">
        <v>302</v>
      </c>
      <c r="B37" s="85"/>
      <c r="C37" s="260">
        <f>'8. 2004 Rate Sch. with PILs'!B18*D22*12</f>
        <v>284158.80000000005</v>
      </c>
      <c r="D37" s="25"/>
    </row>
    <row r="38" spans="1:3" ht="12.75">
      <c r="A38" s="85" t="s">
        <v>294</v>
      </c>
      <c r="B38" s="85"/>
      <c r="C38" s="259">
        <f>C36-C37</f>
        <v>15748.55999999994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295</v>
      </c>
      <c r="B40" s="257" t="s">
        <v>103</v>
      </c>
      <c r="C40" s="258">
        <f>C38/C22</f>
        <v>0.00048363734434436024</v>
      </c>
      <c r="D40" s="25"/>
    </row>
    <row r="41" spans="1:4" ht="13.5" thickBot="1">
      <c r="A41" s="85" t="s">
        <v>296</v>
      </c>
      <c r="B41" s="257" t="s">
        <v>103</v>
      </c>
      <c r="D41" s="261">
        <f>'8. 2004 Rate Sch. with PILs'!B16-C40</f>
        <v>0.010137572550576738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301</v>
      </c>
    </row>
    <row r="45" spans="1:3" ht="12" customHeight="1">
      <c r="A45" s="249"/>
      <c r="B45" s="32"/>
      <c r="C45" s="32"/>
    </row>
    <row r="46" spans="1:3" ht="12.75">
      <c r="A46" s="85" t="s">
        <v>299</v>
      </c>
      <c r="B46" s="85"/>
      <c r="C46" s="259">
        <f>E22*D22*12</f>
        <v>299907.36</v>
      </c>
    </row>
    <row r="47" spans="1:4" ht="12.75">
      <c r="A47" s="85" t="s">
        <v>302</v>
      </c>
      <c r="B47" s="85"/>
      <c r="C47" s="260">
        <f>'8. 2004 Rate Sch. with PILs'!B18*D22*12</f>
        <v>284158.80000000005</v>
      </c>
      <c r="D47" s="25"/>
    </row>
    <row r="48" spans="1:3" ht="12.75">
      <c r="A48" s="85" t="s">
        <v>294</v>
      </c>
      <c r="B48" s="85"/>
      <c r="C48" s="259">
        <f>C46-C47</f>
        <v>15748.55999999994</v>
      </c>
    </row>
    <row r="49" spans="1:4" ht="12.75">
      <c r="A49" s="85"/>
      <c r="B49" s="85"/>
      <c r="C49" s="85"/>
      <c r="D49" s="35"/>
    </row>
    <row r="50" spans="1:4" ht="13.5" thickBot="1">
      <c r="A50" s="85" t="s">
        <v>295</v>
      </c>
      <c r="B50" s="257" t="s">
        <v>103</v>
      </c>
      <c r="C50" s="258">
        <f>C38/C22</f>
        <v>0.00048363734434436024</v>
      </c>
      <c r="D50" s="25"/>
    </row>
    <row r="51" spans="1:4" ht="13.5" thickBot="1">
      <c r="A51" s="85" t="s">
        <v>296</v>
      </c>
      <c r="B51" s="257" t="s">
        <v>103</v>
      </c>
      <c r="D51" s="261">
        <f>'8. 2004 Rate Sch. with PILs'!B23-C50</f>
        <v>-0.00048363734434436024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300</v>
      </c>
    </row>
    <row r="55" spans="1:3" ht="12" customHeight="1">
      <c r="A55" s="249"/>
      <c r="B55" s="32"/>
      <c r="C55" s="32"/>
    </row>
    <row r="56" spans="1:3" ht="12.75">
      <c r="A56" s="85" t="s">
        <v>299</v>
      </c>
      <c r="B56" s="85"/>
      <c r="C56" s="259">
        <f>E23*D23*12</f>
        <v>60520.32000000001</v>
      </c>
    </row>
    <row r="57" spans="1:3" ht="12.75">
      <c r="A57" s="85" t="s">
        <v>302</v>
      </c>
      <c r="B57" s="85"/>
      <c r="C57" s="260">
        <f>'8. 2004 Rate Sch. with PILs'!B32*D23*12</f>
        <v>57291.84000000001</v>
      </c>
    </row>
    <row r="58" spans="1:3" ht="12.75">
      <c r="A58" s="85" t="s">
        <v>294</v>
      </c>
      <c r="B58" s="85"/>
      <c r="C58" s="259">
        <f>C56-C57</f>
        <v>3228.479999999996</v>
      </c>
    </row>
    <row r="59" spans="1:3" ht="12.75">
      <c r="A59" s="85"/>
      <c r="B59" s="85"/>
      <c r="C59" s="85"/>
    </row>
    <row r="60" spans="1:3" ht="13.5" thickBot="1">
      <c r="A60" s="85" t="s">
        <v>295</v>
      </c>
      <c r="B60" s="257" t="s">
        <v>103</v>
      </c>
      <c r="C60" s="258">
        <f>C58/C23</f>
        <v>0.0003488698158040244</v>
      </c>
    </row>
    <row r="61" spans="1:4" ht="13.5" thickBot="1">
      <c r="A61" s="85" t="s">
        <v>296</v>
      </c>
      <c r="B61" s="257" t="s">
        <v>103</v>
      </c>
      <c r="D61" s="261">
        <f>'8. 2004 Rate Sch. with PILs'!B30-C60</f>
        <v>0.015700734219867618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303</v>
      </c>
    </row>
    <row r="65" spans="1:3" ht="13.5" customHeight="1">
      <c r="A65" s="249"/>
      <c r="B65" s="32"/>
      <c r="C65" s="32"/>
    </row>
    <row r="66" spans="1:3" ht="13.5" customHeight="1">
      <c r="A66" s="85" t="s">
        <v>299</v>
      </c>
      <c r="B66" s="85"/>
      <c r="C66" s="259">
        <f>E24*D24*12</f>
        <v>20580.48</v>
      </c>
    </row>
    <row r="67" spans="1:3" ht="12.75">
      <c r="A67" s="85" t="s">
        <v>302</v>
      </c>
      <c r="B67" s="85"/>
      <c r="C67" s="260">
        <f>'8. 2004 Rate Sch. with PILs'!B39*D24*12</f>
        <v>19501.44</v>
      </c>
    </row>
    <row r="68" spans="1:3" ht="12.75">
      <c r="A68" s="85" t="s">
        <v>294</v>
      </c>
      <c r="B68" s="85"/>
      <c r="C68" s="259">
        <f>C66-C67</f>
        <v>1079.0400000000009</v>
      </c>
    </row>
    <row r="69" spans="1:3" ht="12.75">
      <c r="A69" s="85"/>
      <c r="B69" s="85"/>
      <c r="C69" s="85"/>
    </row>
    <row r="70" spans="1:3" ht="13.5" thickBot="1">
      <c r="A70" s="85" t="s">
        <v>295</v>
      </c>
      <c r="B70" s="257" t="s">
        <v>297</v>
      </c>
      <c r="C70" s="258">
        <f>C68/B24</f>
        <v>0.021907662321841898</v>
      </c>
    </row>
    <row r="71" spans="1:4" ht="13.5" thickBot="1">
      <c r="A71" s="85" t="s">
        <v>296</v>
      </c>
      <c r="B71" s="257" t="s">
        <v>297</v>
      </c>
      <c r="D71" s="261">
        <f>'8. 2004 Rate Sch. with PILs'!B37-C70</f>
        <v>1.2522611825780774</v>
      </c>
    </row>
    <row r="72" ht="12.75">
      <c r="B72" s="12"/>
    </row>
    <row r="74" ht="15.75">
      <c r="A74" s="62" t="s">
        <v>304</v>
      </c>
    </row>
    <row r="75" spans="1:3" ht="12" customHeight="1">
      <c r="A75" s="249"/>
      <c r="B75" s="32"/>
      <c r="C75" s="32"/>
    </row>
    <row r="76" spans="1:3" ht="12.75">
      <c r="A76" s="85" t="s">
        <v>299</v>
      </c>
      <c r="B76" s="85"/>
      <c r="C76" s="259">
        <f>E25*D25*12</f>
        <v>0</v>
      </c>
    </row>
    <row r="77" spans="1:3" ht="12.75">
      <c r="A77" s="85" t="s">
        <v>302</v>
      </c>
      <c r="B77" s="85"/>
      <c r="C77" s="260">
        <f>'8. 2004 Rate Sch. with PILs'!B46*D25*12</f>
        <v>0</v>
      </c>
    </row>
    <row r="78" spans="1:3" ht="12.75">
      <c r="A78" s="85" t="s">
        <v>294</v>
      </c>
      <c r="B78" s="85"/>
      <c r="C78" s="259">
        <f>C76-C77</f>
        <v>0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295</v>
      </c>
      <c r="B80" s="257" t="s">
        <v>297</v>
      </c>
      <c r="C80" s="258" t="e">
        <f>C78/B25</f>
        <v>#DIV/0!</v>
      </c>
    </row>
    <row r="81" spans="1:4" ht="13.5" thickBot="1">
      <c r="A81" s="85" t="s">
        <v>296</v>
      </c>
      <c r="B81" s="257" t="s">
        <v>297</v>
      </c>
      <c r="D81" s="261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305</v>
      </c>
    </row>
    <row r="85" spans="1:3" ht="12.75" customHeight="1">
      <c r="A85" s="249"/>
      <c r="B85" s="32"/>
      <c r="C85" s="32"/>
    </row>
    <row r="86" spans="1:3" ht="12.75">
      <c r="A86" s="85" t="s">
        <v>299</v>
      </c>
      <c r="B86" s="85"/>
      <c r="C86" s="259">
        <f>E26*D26*12</f>
        <v>0</v>
      </c>
    </row>
    <row r="87" spans="1:3" ht="12.75">
      <c r="A87" s="85" t="s">
        <v>302</v>
      </c>
      <c r="B87" s="85"/>
      <c r="C87" s="260">
        <f>'8. 2004 Rate Sch. with PILs'!B53*D26*12</f>
        <v>0</v>
      </c>
    </row>
    <row r="88" spans="1:3" ht="12.75">
      <c r="A88" s="85" t="s">
        <v>294</v>
      </c>
      <c r="B88" s="85"/>
      <c r="C88" s="259">
        <f>C86-C87</f>
        <v>0</v>
      </c>
    </row>
    <row r="89" spans="1:3" ht="12.75">
      <c r="A89" s="85"/>
      <c r="B89" s="85"/>
      <c r="C89" s="85"/>
    </row>
    <row r="90" spans="1:3" ht="13.5" thickBot="1">
      <c r="A90" s="85" t="s">
        <v>295</v>
      </c>
      <c r="B90" s="257" t="s">
        <v>297</v>
      </c>
      <c r="C90" s="262" t="e">
        <f>C88/B26</f>
        <v>#DIV/0!</v>
      </c>
    </row>
    <row r="91" spans="1:4" ht="13.5" thickBot="1">
      <c r="A91" s="85" t="s">
        <v>296</v>
      </c>
      <c r="B91" s="257" t="s">
        <v>297</v>
      </c>
      <c r="D91" s="261" t="e">
        <f>'8. 2004 Rate Sch. with PILs'!B51-C90</f>
        <v>#DIV/0!</v>
      </c>
    </row>
    <row r="92" ht="15">
      <c r="A92" s="32"/>
    </row>
    <row r="94" ht="15.75">
      <c r="A94" s="62" t="s">
        <v>306</v>
      </c>
    </row>
    <row r="95" spans="1:3" ht="15.75">
      <c r="A95" s="249"/>
      <c r="B95" s="32"/>
      <c r="C95" s="32"/>
    </row>
    <row r="96" spans="1:3" ht="14.25" customHeight="1">
      <c r="A96" s="85" t="s">
        <v>299</v>
      </c>
      <c r="B96" s="85"/>
      <c r="C96" s="259">
        <f>E27*D27*12</f>
        <v>0</v>
      </c>
    </row>
    <row r="97" spans="1:3" ht="12" customHeight="1">
      <c r="A97" s="85" t="s">
        <v>302</v>
      </c>
      <c r="B97" s="85"/>
      <c r="C97" s="260">
        <f>'8. 2004 Rate Sch. with PILs'!B60*D27*12</f>
        <v>0</v>
      </c>
    </row>
    <row r="98" spans="1:3" ht="15" customHeight="1">
      <c r="A98" s="85" t="s">
        <v>294</v>
      </c>
      <c r="B98" s="85"/>
      <c r="C98" s="259">
        <f>C96-C97</f>
        <v>0</v>
      </c>
    </row>
    <row r="99" spans="1:3" ht="14.25" customHeight="1">
      <c r="A99" s="85"/>
      <c r="B99" s="85"/>
      <c r="C99" s="85"/>
    </row>
    <row r="100" spans="1:3" ht="13.5" thickBot="1">
      <c r="A100" s="85" t="s">
        <v>295</v>
      </c>
      <c r="B100" s="257" t="s">
        <v>297</v>
      </c>
      <c r="C100" s="263" t="e">
        <f>C98/B27</f>
        <v>#DIV/0!</v>
      </c>
    </row>
    <row r="101" spans="1:4" ht="13.5" thickBot="1">
      <c r="A101" s="85" t="s">
        <v>296</v>
      </c>
      <c r="B101" s="257" t="s">
        <v>297</v>
      </c>
      <c r="D101" s="261" t="e">
        <f>'8. 2004 Rate Sch. with PILs'!B58-C100</f>
        <v>#DIV/0!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307</v>
      </c>
    </row>
    <row r="105" spans="1:3" ht="12.75" customHeight="1">
      <c r="A105" s="249"/>
      <c r="B105" s="32"/>
      <c r="C105" s="32"/>
    </row>
    <row r="106" spans="1:3" ht="12.75">
      <c r="A106" s="85" t="s">
        <v>299</v>
      </c>
      <c r="B106" s="85"/>
      <c r="C106" s="259">
        <f>E28*D28*12</f>
        <v>154.44</v>
      </c>
    </row>
    <row r="107" spans="1:3" ht="12.75">
      <c r="A107" s="85" t="s">
        <v>302</v>
      </c>
      <c r="B107" s="85"/>
      <c r="C107" s="260">
        <f>'8. 2004 Rate Sch. with PILs'!B67*D28*12</f>
        <v>146.51999999999998</v>
      </c>
    </row>
    <row r="108" spans="1:3" ht="12.75">
      <c r="A108" s="85" t="s">
        <v>294</v>
      </c>
      <c r="B108" s="85"/>
      <c r="C108" s="259">
        <f>C106-C107</f>
        <v>7.920000000000016</v>
      </c>
    </row>
    <row r="109" spans="1:3" ht="12.75">
      <c r="A109" s="85"/>
      <c r="B109" s="85"/>
      <c r="C109" s="85"/>
    </row>
    <row r="110" spans="1:3" ht="13.5" thickBot="1">
      <c r="A110" s="85" t="s">
        <v>295</v>
      </c>
      <c r="B110" s="257" t="s">
        <v>297</v>
      </c>
      <c r="C110" s="262">
        <f>C108/B28</f>
        <v>0.19317073170731747</v>
      </c>
    </row>
    <row r="111" spans="1:4" ht="13.5" thickBot="1">
      <c r="A111" s="85" t="s">
        <v>296</v>
      </c>
      <c r="B111" s="257" t="s">
        <v>297</v>
      </c>
      <c r="D111" s="261">
        <f>'8. 2004 Rate Sch. with PILs'!B65-C110</f>
        <v>6.882937643758608</v>
      </c>
    </row>
    <row r="112" ht="12.75" customHeight="1">
      <c r="A112" s="32"/>
    </row>
    <row r="113" ht="17.25" customHeight="1">
      <c r="A113" s="28" t="s">
        <v>311</v>
      </c>
    </row>
    <row r="114" ht="12" customHeight="1">
      <c r="A114" s="32"/>
    </row>
    <row r="115" ht="13.5" customHeight="1">
      <c r="A115" s="62" t="s">
        <v>308</v>
      </c>
    </row>
    <row r="116" spans="1:3" ht="12" customHeight="1">
      <c r="A116" s="249"/>
      <c r="B116" s="32"/>
      <c r="C116" s="32"/>
    </row>
    <row r="117" spans="1:3" ht="12.75">
      <c r="A117" s="85" t="s">
        <v>299</v>
      </c>
      <c r="B117" s="85"/>
      <c r="C117" s="259">
        <f>E28*D28*12</f>
        <v>154.44</v>
      </c>
    </row>
    <row r="118" spans="1:3" ht="12.75">
      <c r="A118" s="85" t="s">
        <v>302</v>
      </c>
      <c r="B118" s="85"/>
      <c r="C118" s="260">
        <f>'8. 2004 Rate Sch. with PILs'!B75*D28*12</f>
        <v>0</v>
      </c>
    </row>
    <row r="119" spans="1:3" ht="12.75">
      <c r="A119" s="85" t="s">
        <v>294</v>
      </c>
      <c r="B119" s="85"/>
      <c r="C119" s="259">
        <f>C117-C118</f>
        <v>154.44</v>
      </c>
    </row>
    <row r="120" spans="1:3" ht="12.75">
      <c r="A120" s="85"/>
      <c r="B120" s="85"/>
      <c r="C120" s="85"/>
    </row>
    <row r="121" spans="1:3" ht="13.5" thickBot="1">
      <c r="A121" s="85" t="s">
        <v>295</v>
      </c>
      <c r="B121" s="257" t="s">
        <v>297</v>
      </c>
      <c r="C121" s="262">
        <f>C119/B28</f>
        <v>3.7668292682926827</v>
      </c>
    </row>
    <row r="122" spans="1:4" ht="13.5" thickBot="1">
      <c r="A122" s="85" t="s">
        <v>296</v>
      </c>
      <c r="B122" s="257" t="s">
        <v>297</v>
      </c>
      <c r="D122" s="261">
        <f>'8. 2004 Rate Sch. with PILs'!B73-C121</f>
        <v>-2.869920892826757</v>
      </c>
    </row>
    <row r="123" ht="15">
      <c r="A123" s="32"/>
    </row>
    <row r="125" ht="15.75">
      <c r="A125" s="62" t="s">
        <v>309</v>
      </c>
    </row>
    <row r="126" spans="1:3" ht="15.75">
      <c r="A126" s="249"/>
      <c r="B126" s="32"/>
      <c r="C126" s="32"/>
    </row>
    <row r="127" spans="1:3" ht="12.75">
      <c r="A127" s="85" t="s">
        <v>299</v>
      </c>
      <c r="B127" s="85"/>
      <c r="C127" s="259">
        <f>E29*D29*12</f>
        <v>4155.84</v>
      </c>
    </row>
    <row r="128" spans="1:3" ht="12.75">
      <c r="A128" s="85" t="s">
        <v>302</v>
      </c>
      <c r="B128" s="85"/>
      <c r="C128" s="260">
        <f>'8. 2004 Rate Sch. with PILs'!B82*D29*12</f>
        <v>3924.9600000000005</v>
      </c>
    </row>
    <row r="129" spans="1:3" ht="13.5" customHeight="1">
      <c r="A129" s="85" t="s">
        <v>294</v>
      </c>
      <c r="B129" s="85"/>
      <c r="C129" s="259">
        <f>C127-C128</f>
        <v>230.87999999999965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295</v>
      </c>
      <c r="B131" s="257" t="s">
        <v>297</v>
      </c>
      <c r="C131" s="266">
        <f>C129/B29</f>
        <v>0.13223367697594482</v>
      </c>
    </row>
    <row r="132" spans="1:4" ht="12.75" customHeight="1" thickBot="1">
      <c r="A132" s="85" t="s">
        <v>296</v>
      </c>
      <c r="B132" s="257" t="s">
        <v>297</v>
      </c>
      <c r="D132" s="261">
        <f>'8. 2004 Rate Sch. with PILs'!B80-C131</f>
        <v>2.320724625858862</v>
      </c>
    </row>
    <row r="133" ht="15">
      <c r="A133" s="32"/>
    </row>
    <row r="134" spans="1:4" ht="15.75">
      <c r="A134" s="28" t="s">
        <v>311</v>
      </c>
      <c r="B134" s="265"/>
      <c r="C134" s="265"/>
      <c r="D134" s="35"/>
    </row>
    <row r="135" spans="2:4" ht="12.75">
      <c r="B135" s="25"/>
      <c r="C135" s="25"/>
      <c r="D135" s="25"/>
    </row>
    <row r="136" ht="15.75">
      <c r="A136" s="62" t="s">
        <v>310</v>
      </c>
    </row>
    <row r="137" spans="1:3" ht="15.75">
      <c r="A137" s="249"/>
      <c r="B137" s="32"/>
      <c r="C137" s="32"/>
    </row>
    <row r="138" spans="1:3" ht="12.75">
      <c r="A138" s="85" t="s">
        <v>299</v>
      </c>
      <c r="B138" s="85"/>
      <c r="C138" s="259">
        <f>E29*D29*12</f>
        <v>4155.84</v>
      </c>
    </row>
    <row r="139" spans="1:3" ht="12.75">
      <c r="A139" s="85" t="s">
        <v>302</v>
      </c>
      <c r="B139" s="85"/>
      <c r="C139" s="260">
        <f>'8. 2004 Rate Sch. with PILs'!B90*D29*12</f>
        <v>0</v>
      </c>
    </row>
    <row r="140" spans="1:3" ht="12.75">
      <c r="A140" s="85" t="s">
        <v>294</v>
      </c>
      <c r="B140" s="85"/>
      <c r="C140" s="259">
        <f>C138-C139</f>
        <v>4155.84</v>
      </c>
    </row>
    <row r="141" spans="1:3" ht="12.75">
      <c r="A141" s="85"/>
      <c r="B141" s="85"/>
      <c r="C141" s="85"/>
    </row>
    <row r="142" spans="1:3" ht="13.5" thickBot="1">
      <c r="A142" s="85" t="s">
        <v>295</v>
      </c>
      <c r="B142" s="257" t="s">
        <v>297</v>
      </c>
      <c r="C142" s="263">
        <f>C140/B29</f>
        <v>2.3802061855670105</v>
      </c>
    </row>
    <row r="143" spans="1:4" ht="13.5" thickBot="1">
      <c r="A143" s="85" t="s">
        <v>296</v>
      </c>
      <c r="B143" s="257" t="s">
        <v>297</v>
      </c>
      <c r="D143" s="261">
        <f>'8. 2004 Rate Sch. with PILs'!B88-C142</f>
        <v>-1.6250478827322037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5"/>
      <c r="C152" s="265"/>
      <c r="D152" s="35"/>
    </row>
    <row r="153" spans="2:4" ht="12.75">
      <c r="B153" s="25"/>
      <c r="C153" s="25"/>
      <c r="D153" s="25"/>
    </row>
    <row r="154" spans="2:4" ht="12.75">
      <c r="B154" s="67"/>
      <c r="C154" s="67"/>
      <c r="D154" s="67"/>
    </row>
    <row r="155" spans="2:4" ht="12.75">
      <c r="B155" s="67"/>
      <c r="C155" s="67"/>
      <c r="D155" s="67"/>
    </row>
    <row r="156" spans="2:4" ht="12.75">
      <c r="B156" s="67"/>
      <c r="C156" s="67"/>
      <c r="D156" s="67"/>
    </row>
    <row r="157" ht="12.75">
      <c r="B157" s="12"/>
    </row>
    <row r="159" ht="12.75">
      <c r="B159" s="81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68" spans="1:7" ht="54.75" customHeight="1">
      <c r="A168" s="32"/>
      <c r="B168" s="25"/>
      <c r="C168" s="25"/>
      <c r="D168" s="25"/>
      <c r="G168" s="25"/>
    </row>
    <row r="169" spans="1:3" ht="15">
      <c r="A169" s="32"/>
      <c r="B169" s="33"/>
      <c r="C169" s="33"/>
    </row>
    <row r="170" spans="1:4" ht="15">
      <c r="A170" s="32"/>
      <c r="B170" s="34"/>
      <c r="C170" s="34"/>
      <c r="D170" s="35"/>
    </row>
    <row r="171" spans="2:4" ht="12.75">
      <c r="B171" s="25"/>
      <c r="C171" s="25"/>
      <c r="D171" s="25"/>
    </row>
    <row r="172" spans="2:4" ht="12.75">
      <c r="B172" s="67"/>
      <c r="C172" s="67"/>
      <c r="D172" s="67"/>
    </row>
    <row r="173" spans="2:4" ht="12.75">
      <c r="B173" s="67"/>
      <c r="C173" s="67"/>
      <c r="D173" s="67"/>
    </row>
    <row r="174" spans="2:4" ht="12.75">
      <c r="B174" s="67"/>
      <c r="C174" s="67"/>
      <c r="D174" s="67"/>
    </row>
    <row r="175" ht="12.75">
      <c r="B175" s="12"/>
    </row>
    <row r="177" ht="12.75">
      <c r="B177" s="81"/>
    </row>
    <row r="181" ht="12.75">
      <c r="C181" s="82"/>
    </row>
  </sheetData>
  <sheetProtection/>
  <printOptions/>
  <pageMargins left="0.31" right="0.17" top="0.45" bottom="0.5" header="0.28" footer="0.23"/>
  <pageSetup horizontalDpi="600" verticalDpi="600" orientation="portrait" scale="75" r:id="rId1"/>
  <rowBreaks count="2" manualBreakCount="2">
    <brk id="63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Ian</cp:lastModifiedBy>
  <cp:lastPrinted>2004-03-26T19:47:59Z</cp:lastPrinted>
  <dcterms:created xsi:type="dcterms:W3CDTF">2001-10-05T18:25:02Z</dcterms:created>
  <dcterms:modified xsi:type="dcterms:W3CDTF">2011-12-20T15:28:44Z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