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20" windowHeight="8640" activeTab="0"/>
  </bookViews>
  <sheets>
    <sheet name="Rate breakdown" sheetId="1" r:id="rId1"/>
    <sheet name="Serv Chg 100 and 103" sheetId="2" r:id="rId2"/>
    <sheet name="Volume 110, 360 and 370" sheetId="3" r:id="rId3"/>
  </sheets>
  <definedNames>
    <definedName name="_xlnm.Print_Titles" localSheetId="0">'Rate breakdown'!$2:$3</definedName>
    <definedName name="_xlnm.Print_Titles" localSheetId="1">'Serv Chg 100 and 103'!$1:$1</definedName>
    <definedName name="_xlnm.Print_Titles" localSheetId="2">'Volume 110, 360 and 370'!$1:$1</definedName>
  </definedNames>
  <calcPr fullCalcOnLoad="1"/>
</workbook>
</file>

<file path=xl/sharedStrings.xml><?xml version="1.0" encoding="utf-8"?>
<sst xmlns="http://schemas.openxmlformats.org/spreadsheetml/2006/main" count="339" uniqueCount="96">
  <si>
    <t/>
  </si>
  <si>
    <t>GE0</t>
  </si>
  <si>
    <t>GE5</t>
  </si>
  <si>
    <t>GEU</t>
  </si>
  <si>
    <t>GE1</t>
  </si>
  <si>
    <t>GE9</t>
  </si>
  <si>
    <t>REU</t>
  </si>
  <si>
    <t>RE0</t>
  </si>
  <si>
    <t>RESID</t>
  </si>
  <si>
    <t>RESIDENCE</t>
  </si>
  <si>
    <t>GS&lt;50</t>
  </si>
  <si>
    <t>GS&gt;50</t>
  </si>
  <si>
    <t>STREET L</t>
  </si>
  <si>
    <t>CONTROL</t>
  </si>
  <si>
    <t>VOLUM</t>
  </si>
  <si>
    <t>SERVICE</t>
  </si>
  <si>
    <t>TOTAL GL</t>
  </si>
  <si>
    <t>Base Rates</t>
  </si>
  <si>
    <t>Total Rate</t>
  </si>
  <si>
    <t>2004 PILS</t>
  </si>
  <si>
    <t>RSVA</t>
  </si>
  <si>
    <t>Regulatory</t>
  </si>
  <si>
    <t>S/C Adjust</t>
  </si>
  <si>
    <t>(GE1 &amp; GE5)</t>
  </si>
  <si>
    <t>(GE9)</t>
  </si>
  <si>
    <t>GE0FIX</t>
  </si>
  <si>
    <t>FIXD</t>
  </si>
  <si>
    <t>0000</t>
  </si>
  <si>
    <t>SM CM 2TIER PB</t>
  </si>
  <si>
    <t>Monthly Customer Charge</t>
  </si>
  <si>
    <t>GE5FIX</t>
  </si>
  <si>
    <t>LG CM 2TIER PB</t>
  </si>
  <si>
    <t>RE0FIX</t>
  </si>
  <si>
    <t>RESID 2 TIER PB</t>
  </si>
  <si>
    <t>0001</t>
  </si>
  <si>
    <t>GEUFIX</t>
  </si>
  <si>
    <t>GEN UNMETERED 2TIER</t>
  </si>
  <si>
    <t>LG CM INTVL 2TIER PB</t>
  </si>
  <si>
    <t>GE9FIX</t>
  </si>
  <si>
    <t>STREET LGT 2TIER</t>
  </si>
  <si>
    <t>RES UNMETERED 2TIER</t>
  </si>
  <si>
    <t>BILYYMM</t>
  </si>
  <si>
    <t>BILSERV</t>
  </si>
  <si>
    <t>BILRSP</t>
  </si>
  <si>
    <t>BILRATE</t>
  </si>
  <si>
    <t>BILSSEQ</t>
  </si>
  <si>
    <t>BILCHGID</t>
  </si>
  <si>
    <t>BILCLASS</t>
  </si>
  <si>
    <t>BILBLKCHG</t>
  </si>
  <si>
    <t>BILMSIZ</t>
  </si>
  <si>
    <t>USAGE</t>
  </si>
  <si>
    <t>REVENUE</t>
  </si>
  <si>
    <t>KW</t>
  </si>
  <si>
    <t>RARDES</t>
  </si>
  <si>
    <t>CHGDESC</t>
  </si>
  <si>
    <t>GE5DIS</t>
  </si>
  <si>
    <t>DCHG</t>
  </si>
  <si>
    <t>Local Delivery</t>
  </si>
  <si>
    <t>GE0DIS</t>
  </si>
  <si>
    <t>FCA</t>
  </si>
  <si>
    <t>RE0DIS</t>
  </si>
  <si>
    <t>S1</t>
  </si>
  <si>
    <t>SLDIST</t>
  </si>
  <si>
    <t>SL</t>
  </si>
  <si>
    <t>175 UMTD N/P 2TR PB</t>
  </si>
  <si>
    <t>S/L Local Delivery</t>
  </si>
  <si>
    <t>S10</t>
  </si>
  <si>
    <t>400 UMTD W/P 2TR CO</t>
  </si>
  <si>
    <t>S11</t>
  </si>
  <si>
    <t>250 UMTD N/P 2TR CO</t>
  </si>
  <si>
    <t>S2</t>
  </si>
  <si>
    <t>100 UMTD N/P 2TR PB</t>
  </si>
  <si>
    <t>S3</t>
  </si>
  <si>
    <t>175 UMTD W/P 2TR PB</t>
  </si>
  <si>
    <t>S4</t>
  </si>
  <si>
    <t>100 UMTD W/P 2TR PB</t>
  </si>
  <si>
    <t>S9</t>
  </si>
  <si>
    <t>100 UMTD N/P 2TR CO</t>
  </si>
  <si>
    <t>L-S/C</t>
  </si>
  <si>
    <t>S/L Monthly Customer Charge</t>
  </si>
  <si>
    <t>Billed</t>
  </si>
  <si>
    <t>904080.1804 Regulatory Asset Recovery</t>
  </si>
  <si>
    <t>600.0476.1940 Regulatory Asset Recovery</t>
  </si>
  <si>
    <t>600.0476.1562 PILS scorecard</t>
  </si>
  <si>
    <t>collected</t>
  </si>
  <si>
    <t>approved</t>
  </si>
  <si>
    <t>904080.1803 PILS Recovery</t>
  </si>
  <si>
    <t>Journal Entry Required</t>
  </si>
  <si>
    <t>SENT L</t>
  </si>
  <si>
    <t>Less: Adj</t>
  </si>
  <si>
    <t>04 PILS Proxy</t>
  </si>
  <si>
    <t>KWH/KW</t>
  </si>
  <si>
    <t>(S_)</t>
  </si>
  <si>
    <t>GEO</t>
  </si>
  <si>
    <t>Unmetered</t>
  </si>
  <si>
    <t>JANUARY 2005 RATES ANALYSIS - RATE BREAKDOWN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</si>
</sst>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00"/>
    <numFmt numFmtId="167" formatCode="_(* #,##0.0000_);_(* \(#,##0.0000\);_(* &quot;-&quot;??_);_(@_)"/>
    <numFmt numFmtId="168" formatCode="0.000000"/>
    <numFmt numFmtId="169" formatCode="_(* #,##0.00000000_);_(* \(#,##0.00000000\);_(* &quot;-&quot;??????_);_(@_)"/>
    <numFmt numFmtId="170" formatCode="_-* #,##0.00_-;\-* #,##0.00_-;_-* &quot;-&quot;??_-;_-@_-"/>
    <numFmt numFmtId="171" formatCode="mmmm\-yy"/>
    <numFmt numFmtId="172" formatCode="_(* #,##0.00000000_);_(* \(#,##0.00000000\);_(* &quot;-&quot;??_);_(@_)"/>
    <numFmt numFmtId="173" formatCode="0.000"/>
    <numFmt numFmtId="174" formatCode="_(* #,##0.000000_);_(* \(#,##0.000000\);_(* &quot;-&quot;??_);_(@_)"/>
  </numFmts>
  <fonts count="39">
    <font>
      <sz val="10"/>
      <name val="Times New Roman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4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44" fontId="0" fillId="0" borderId="0" xfId="44" applyFont="1" applyAlignment="1">
      <alignment/>
    </xf>
    <xf numFmtId="0" fontId="0" fillId="0" borderId="0" xfId="0" applyBorder="1" applyAlignment="1">
      <alignment/>
    </xf>
    <xf numFmtId="44" fontId="0" fillId="33" borderId="0" xfId="44" applyFont="1" applyFill="1" applyAlignment="1">
      <alignment/>
    </xf>
    <xf numFmtId="171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4" fontId="0" fillId="33" borderId="0" xfId="44" applyFont="1" applyFill="1" applyAlignment="1">
      <alignment/>
    </xf>
    <xf numFmtId="44" fontId="0" fillId="0" borderId="0" xfId="44" applyFont="1" applyAlignment="1">
      <alignment/>
    </xf>
    <xf numFmtId="43" fontId="0" fillId="0" borderId="0" xfId="42" applyFont="1" applyAlignment="1">
      <alignment/>
    </xf>
    <xf numFmtId="0" fontId="0" fillId="0" borderId="10" xfId="0" applyFont="1" applyBorder="1" applyAlignment="1">
      <alignment/>
    </xf>
    <xf numFmtId="173" fontId="0" fillId="0" borderId="10" xfId="0" applyNumberFormat="1" applyFont="1" applyBorder="1" applyAlignment="1">
      <alignment/>
    </xf>
    <xf numFmtId="167" fontId="0" fillId="0" borderId="0" xfId="42" applyNumberFormat="1" applyFont="1" applyAlignment="1">
      <alignment/>
    </xf>
    <xf numFmtId="44" fontId="0" fillId="0" borderId="11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0" xfId="44" applyFont="1" applyBorder="1" applyAlignment="1">
      <alignment/>
    </xf>
    <xf numFmtId="44" fontId="0" fillId="0" borderId="14" xfId="44" applyFont="1" applyBorder="1" applyAlignment="1">
      <alignment/>
    </xf>
    <xf numFmtId="44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1" fontId="0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3" fontId="0" fillId="0" borderId="0" xfId="0" applyNumberFormat="1" applyFont="1" applyAlignment="1">
      <alignment/>
    </xf>
    <xf numFmtId="44" fontId="0" fillId="0" borderId="0" xfId="0" applyNumberFormat="1" applyAlignment="1">
      <alignment/>
    </xf>
    <xf numFmtId="0" fontId="3" fillId="0" borderId="0" xfId="0" applyFont="1" applyAlignment="1">
      <alignment/>
    </xf>
    <xf numFmtId="44" fontId="0" fillId="34" borderId="0" xfId="44" applyFont="1" applyFill="1" applyAlignment="1">
      <alignment/>
    </xf>
    <xf numFmtId="44" fontId="1" fillId="0" borderId="17" xfId="44" applyFont="1" applyFill="1" applyBorder="1" applyAlignment="1">
      <alignment/>
    </xf>
    <xf numFmtId="44" fontId="1" fillId="0" borderId="18" xfId="44" applyFont="1" applyFill="1" applyBorder="1" applyAlignment="1">
      <alignment/>
    </xf>
    <xf numFmtId="4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4" fontId="0" fillId="35" borderId="17" xfId="44" applyFont="1" applyFill="1" applyBorder="1" applyAlignment="1">
      <alignment/>
    </xf>
    <xf numFmtId="44" fontId="0" fillId="35" borderId="15" xfId="44" applyFont="1" applyFill="1" applyBorder="1" applyAlignment="1">
      <alignment/>
    </xf>
    <xf numFmtId="44" fontId="0" fillId="35" borderId="0" xfId="44" applyFont="1" applyFill="1" applyBorder="1" applyAlignment="1">
      <alignment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32"/>
  <sheetViews>
    <sheetView tabSelected="1" zoomScalePageLayoutView="0" workbookViewId="0" topLeftCell="A1">
      <pane ySplit="330" topLeftCell="A1" activePane="bottomLeft" state="split"/>
      <selection pane="topLeft" activeCell="A1" sqref="A1:IV1"/>
      <selection pane="bottomLeft" activeCell="F29" sqref="F29"/>
    </sheetView>
  </sheetViews>
  <sheetFormatPr defaultColWidth="9.33203125" defaultRowHeight="12.75"/>
  <cols>
    <col min="1" max="1" width="13.16015625" style="8" customWidth="1"/>
    <col min="2" max="2" width="14.16015625" style="8" bestFit="1" customWidth="1"/>
    <col min="3" max="3" width="12.66015625" style="8" bestFit="1" customWidth="1"/>
    <col min="4" max="5" width="13.83203125" style="8" bestFit="1" customWidth="1"/>
    <col min="6" max="7" width="13.83203125" style="8" customWidth="1"/>
    <col min="8" max="9" width="13" style="8" bestFit="1" customWidth="1"/>
    <col min="10" max="11" width="12.16015625" style="8" bestFit="1" customWidth="1"/>
    <col min="12" max="13" width="12.16015625" style="8" customWidth="1"/>
    <col min="14" max="14" width="15.5" style="8" customWidth="1"/>
    <col min="15" max="15" width="16.33203125" style="0" bestFit="1" customWidth="1"/>
  </cols>
  <sheetData>
    <row r="1" spans="1:14" ht="22.5" customHeight="1">
      <c r="A1" s="38" t="s">
        <v>95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2.75">
      <c r="A2" s="5"/>
      <c r="B2" s="6" t="s">
        <v>8</v>
      </c>
      <c r="C2" s="6" t="s">
        <v>9</v>
      </c>
      <c r="D2" s="6" t="s">
        <v>10</v>
      </c>
      <c r="E2" s="6" t="s">
        <v>10</v>
      </c>
      <c r="F2" s="6" t="s">
        <v>94</v>
      </c>
      <c r="G2" s="6" t="s">
        <v>94</v>
      </c>
      <c r="H2" s="6" t="s">
        <v>11</v>
      </c>
      <c r="I2" s="6" t="s">
        <v>11</v>
      </c>
      <c r="J2" s="6" t="s">
        <v>12</v>
      </c>
      <c r="K2" s="6" t="s">
        <v>12</v>
      </c>
      <c r="L2" s="6" t="s">
        <v>88</v>
      </c>
      <c r="M2" s="6" t="s">
        <v>88</v>
      </c>
      <c r="N2" s="6" t="s">
        <v>13</v>
      </c>
    </row>
    <row r="3" spans="1:14" ht="12.75">
      <c r="A3" s="5"/>
      <c r="B3" s="6" t="s">
        <v>14</v>
      </c>
      <c r="C3" s="6" t="s">
        <v>15</v>
      </c>
      <c r="D3" s="6" t="s">
        <v>14</v>
      </c>
      <c r="E3" s="6" t="s">
        <v>15</v>
      </c>
      <c r="F3" s="6" t="s">
        <v>14</v>
      </c>
      <c r="G3" s="6" t="s">
        <v>15</v>
      </c>
      <c r="H3" s="6" t="s">
        <v>14</v>
      </c>
      <c r="I3" s="6" t="s">
        <v>15</v>
      </c>
      <c r="J3" s="6" t="s">
        <v>14</v>
      </c>
      <c r="K3" s="6" t="s">
        <v>15</v>
      </c>
      <c r="L3" s="6" t="s">
        <v>14</v>
      </c>
      <c r="M3" s="6" t="s">
        <v>15</v>
      </c>
      <c r="N3" s="7"/>
    </row>
    <row r="4" spans="4:13" ht="12.75">
      <c r="D4" s="23" t="s">
        <v>93</v>
      </c>
      <c r="E4" s="23" t="s">
        <v>93</v>
      </c>
      <c r="F4" s="23" t="s">
        <v>3</v>
      </c>
      <c r="G4" s="23" t="s">
        <v>3</v>
      </c>
      <c r="H4" s="23" t="s">
        <v>23</v>
      </c>
      <c r="I4" s="23" t="s">
        <v>23</v>
      </c>
      <c r="J4" s="23" t="s">
        <v>24</v>
      </c>
      <c r="K4" s="23" t="s">
        <v>24</v>
      </c>
      <c r="L4" s="23" t="s">
        <v>92</v>
      </c>
      <c r="M4" s="23" t="s">
        <v>92</v>
      </c>
    </row>
    <row r="5" spans="1:15" ht="12.75">
      <c r="A5" s="4" t="s">
        <v>80</v>
      </c>
      <c r="B5" s="9">
        <f>+'Volume 110, 360 and 370'!K18</f>
        <v>284105.66000000003</v>
      </c>
      <c r="C5" s="9">
        <f>+'Serv Chg 100 and 103'!K20</f>
        <v>366459.55000000005</v>
      </c>
      <c r="D5" s="9">
        <f>+'Volume 110, 360 and 370'!K9+'Volume 110, 360 and 370'!K10</f>
        <v>51713.14</v>
      </c>
      <c r="E5" s="9">
        <f>+'Serv Chg 100 and 103'!K3+'Serv Chg 100 and 103'!K4</f>
        <v>61729.33</v>
      </c>
      <c r="F5" s="9">
        <f>+'Volume 110, 360 and 370'!K11</f>
        <v>1233.36</v>
      </c>
      <c r="G5" s="9">
        <f>+'Serv Chg 100 and 103'!K5</f>
        <v>12734.12</v>
      </c>
      <c r="H5" s="9">
        <f>+'Volume 110, 360 and 370'!K5</f>
        <v>285960.17</v>
      </c>
      <c r="I5" s="9">
        <f>+'Serv Chg 100 and 103'!K11</f>
        <v>121735.18000000001</v>
      </c>
      <c r="J5" s="9">
        <f>+'Volume 110, 360 and 370'!K7</f>
        <v>2875.33</v>
      </c>
      <c r="K5" s="9">
        <f>+'Serv Chg 100 and 103'!K13</f>
        <v>2608.8</v>
      </c>
      <c r="L5" s="9">
        <f>+'Volume 110, 360 and 370'!K27</f>
        <v>182.31</v>
      </c>
      <c r="M5" s="9">
        <f>+'Serv Chg 100 and 103'!K29</f>
        <v>238.73000000000002</v>
      </c>
      <c r="N5" s="10">
        <f>SUM(B5:M5)</f>
        <v>1191575.6800000002</v>
      </c>
      <c r="O5" s="27"/>
    </row>
    <row r="6" spans="1:14" ht="12.75">
      <c r="A6" s="8" t="s">
        <v>89</v>
      </c>
      <c r="B6" s="19">
        <v>0</v>
      </c>
      <c r="C6" s="19">
        <v>0</v>
      </c>
      <c r="D6" s="19">
        <v>0</v>
      </c>
      <c r="E6" s="19">
        <v>0</v>
      </c>
      <c r="F6" s="19"/>
      <c r="G6" s="19"/>
      <c r="H6" s="19">
        <v>0</v>
      </c>
      <c r="I6" s="19">
        <v>0</v>
      </c>
      <c r="J6" s="19">
        <v>0</v>
      </c>
      <c r="K6" s="19">
        <v>0</v>
      </c>
      <c r="L6" s="19"/>
      <c r="M6" s="19"/>
      <c r="N6" s="19"/>
    </row>
    <row r="7" spans="1:14" ht="12.75">
      <c r="A7" s="8" t="s">
        <v>16</v>
      </c>
      <c r="B7" s="10">
        <f aca="true" t="shared" si="0" ref="B7:K7">+B5+B6</f>
        <v>284105.66000000003</v>
      </c>
      <c r="C7" s="10">
        <f t="shared" si="0"/>
        <v>366459.55000000005</v>
      </c>
      <c r="D7" s="10">
        <f t="shared" si="0"/>
        <v>51713.14</v>
      </c>
      <c r="E7" s="10">
        <f t="shared" si="0"/>
        <v>61729.33</v>
      </c>
      <c r="F7" s="10">
        <f>+F5+F6</f>
        <v>1233.36</v>
      </c>
      <c r="G7" s="10">
        <f>+G5+G6</f>
        <v>12734.12</v>
      </c>
      <c r="H7" s="10">
        <f t="shared" si="0"/>
        <v>285960.17</v>
      </c>
      <c r="I7" s="10">
        <f t="shared" si="0"/>
        <v>121735.18000000001</v>
      </c>
      <c r="J7" s="10">
        <f t="shared" si="0"/>
        <v>2875.33</v>
      </c>
      <c r="K7" s="10">
        <f t="shared" si="0"/>
        <v>2608.8</v>
      </c>
      <c r="L7" s="10">
        <f>+L5+L6</f>
        <v>182.31</v>
      </c>
      <c r="M7" s="10">
        <f>+M5+M6</f>
        <v>238.73000000000002</v>
      </c>
      <c r="N7" s="10"/>
    </row>
    <row r="9" spans="1:13" ht="12.75">
      <c r="A9" s="28" t="s">
        <v>91</v>
      </c>
      <c r="B9" s="11">
        <f aca="true" t="shared" si="1" ref="B9:M9">+B7/B16</f>
        <v>27057681.904761907</v>
      </c>
      <c r="C9" s="11">
        <f t="shared" si="1"/>
        <v>32033.177447552454</v>
      </c>
      <c r="D9" s="11">
        <f t="shared" si="1"/>
        <v>8916058.620689657</v>
      </c>
      <c r="E9" s="11">
        <f t="shared" si="1"/>
        <v>2477.099919743178</v>
      </c>
      <c r="F9" s="11">
        <f>+F7/F16</f>
        <v>212648.27586206896</v>
      </c>
      <c r="G9" s="11">
        <f>+G7/G16</f>
        <v>511</v>
      </c>
      <c r="H9" s="11">
        <f t="shared" si="1"/>
        <v>117052.87351616863</v>
      </c>
      <c r="I9" s="11">
        <f t="shared" si="1"/>
        <v>386.1666666666667</v>
      </c>
      <c r="J9" s="11">
        <f t="shared" si="1"/>
        <v>1612.9978682822843</v>
      </c>
      <c r="K9" s="11">
        <f t="shared" si="1"/>
        <v>8696.000000000002</v>
      </c>
      <c r="L9" s="11">
        <f t="shared" si="1"/>
        <v>144.9666030534351</v>
      </c>
      <c r="M9" s="11">
        <f t="shared" si="1"/>
        <v>770.0967741935484</v>
      </c>
    </row>
    <row r="10" spans="2:13" ht="12.7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2.75">
      <c r="A11" s="8" t="s">
        <v>17</v>
      </c>
      <c r="B11" s="8">
        <f>B16-SUM(B12:B15)</f>
        <v>0.008483701578661906</v>
      </c>
      <c r="C11" s="8">
        <v>9.559660800731313</v>
      </c>
      <c r="D11" s="8">
        <v>0.003822302936326567</v>
      </c>
      <c r="E11" s="8">
        <v>21.086801262737474</v>
      </c>
      <c r="F11" s="8">
        <v>0.003822302936326567</v>
      </c>
      <c r="G11" s="8">
        <v>21.086801262737474</v>
      </c>
      <c r="H11" s="8">
        <v>1.6736846179655207</v>
      </c>
      <c r="I11" s="8">
        <v>265.22392433367145</v>
      </c>
      <c r="J11" s="8">
        <v>0.9054668148022766</v>
      </c>
      <c r="K11" s="8">
        <v>0.25491696919646656</v>
      </c>
      <c r="L11" s="8">
        <v>0.8361829790427533</v>
      </c>
      <c r="M11" s="8">
        <v>0.26607964226321296</v>
      </c>
    </row>
    <row r="12" spans="1:13" ht="12.75">
      <c r="A12" s="8" t="s">
        <v>19</v>
      </c>
      <c r="B12" s="8">
        <v>0.0027897684213380935</v>
      </c>
      <c r="C12" s="8">
        <v>0</v>
      </c>
      <c r="D12" s="8">
        <v>0.0015725370636734328</v>
      </c>
      <c r="E12" s="8">
        <v>0</v>
      </c>
      <c r="F12" s="8">
        <v>0.0015725370636734328</v>
      </c>
      <c r="G12" s="8">
        <v>0</v>
      </c>
      <c r="H12" s="8">
        <v>0.35860338203447933</v>
      </c>
      <c r="I12" s="8">
        <v>0</v>
      </c>
      <c r="J12" s="8">
        <v>0.5304609851977236</v>
      </c>
      <c r="K12" s="8">
        <v>0</v>
      </c>
      <c r="L12" s="8">
        <v>0.1670048389572467</v>
      </c>
      <c r="M12" s="8">
        <v>0</v>
      </c>
    </row>
    <row r="13" spans="1:12" ht="12.75">
      <c r="A13" s="8" t="s">
        <v>20</v>
      </c>
      <c r="B13" s="8">
        <v>0.001412</v>
      </c>
      <c r="D13" s="8">
        <v>0.001412</v>
      </c>
      <c r="F13" s="8">
        <v>0.001412</v>
      </c>
      <c r="H13" s="8">
        <v>0.544419</v>
      </c>
      <c r="J13" s="8">
        <v>0.511894</v>
      </c>
      <c r="L13" s="8">
        <v>0.553139</v>
      </c>
    </row>
    <row r="14" spans="1:12" ht="12.75">
      <c r="A14" s="8" t="s">
        <v>21</v>
      </c>
      <c r="B14" s="8">
        <v>0.000301</v>
      </c>
      <c r="D14" s="8">
        <v>0.00017</v>
      </c>
      <c r="F14" s="8">
        <v>0.00017</v>
      </c>
      <c r="H14" s="8">
        <v>0.038694</v>
      </c>
      <c r="J14" s="8">
        <v>0.057238</v>
      </c>
      <c r="L14" s="8">
        <v>0.01802</v>
      </c>
    </row>
    <row r="15" spans="1:13" ht="12.75">
      <c r="A15" s="8" t="s">
        <v>22</v>
      </c>
      <c r="B15" s="8">
        <v>-0.00248647</v>
      </c>
      <c r="C15" s="8">
        <v>1.8803391992686862</v>
      </c>
      <c r="D15" s="8">
        <v>-0.00117684</v>
      </c>
      <c r="E15" s="8">
        <v>3.833198737262528</v>
      </c>
      <c r="F15" s="8">
        <v>-0.00117684</v>
      </c>
      <c r="G15" s="8">
        <v>3.833198737262528</v>
      </c>
      <c r="H15" s="8">
        <v>-0.172401</v>
      </c>
      <c r="I15" s="8">
        <v>50.01607566632856</v>
      </c>
      <c r="J15" s="8">
        <v>-0.2224598</v>
      </c>
      <c r="K15" s="8">
        <v>0.04508303080353343</v>
      </c>
      <c r="L15" s="8">
        <v>-0.316746818</v>
      </c>
      <c r="M15" s="8">
        <v>0.04392035773678704</v>
      </c>
    </row>
    <row r="16" spans="1:13" ht="12.75">
      <c r="A16" s="8" t="s">
        <v>18</v>
      </c>
      <c r="B16" s="12">
        <v>0.0105</v>
      </c>
      <c r="C16" s="12">
        <v>11.44</v>
      </c>
      <c r="D16" s="12">
        <v>0.0058</v>
      </c>
      <c r="E16" s="12">
        <v>24.92</v>
      </c>
      <c r="F16" s="12">
        <v>0.0058</v>
      </c>
      <c r="G16" s="12">
        <v>24.92</v>
      </c>
      <c r="H16" s="12">
        <v>2.443</v>
      </c>
      <c r="I16" s="12">
        <v>315.24</v>
      </c>
      <c r="J16" s="12">
        <v>1.7826</v>
      </c>
      <c r="K16" s="13">
        <v>0.3</v>
      </c>
      <c r="L16" s="12">
        <v>1.2576</v>
      </c>
      <c r="M16" s="13">
        <v>0.31</v>
      </c>
    </row>
    <row r="17" spans="3:14" ht="12.75">
      <c r="C17" s="14"/>
      <c r="D17" s="21"/>
      <c r="E17" s="14"/>
      <c r="F17" s="21"/>
      <c r="G17" s="14"/>
      <c r="I17" s="14"/>
      <c r="K17" s="14"/>
      <c r="L17" s="14"/>
      <c r="M17" s="14"/>
      <c r="N17" s="22" t="str">
        <f>+A5</f>
        <v>Billed</v>
      </c>
    </row>
    <row r="18" spans="1:14" ht="12.75">
      <c r="A18" s="15" t="s">
        <v>17</v>
      </c>
      <c r="B18" s="16">
        <f>ROUND(B9*B11,2)</f>
        <v>229549.3</v>
      </c>
      <c r="C18" s="16">
        <f aca="true" t="shared" si="2" ref="C18:M18">ROUND(C9*C11,2)</f>
        <v>306226.31</v>
      </c>
      <c r="D18" s="16">
        <f t="shared" si="2"/>
        <v>34079.88</v>
      </c>
      <c r="E18" s="16">
        <f t="shared" si="2"/>
        <v>52234.11</v>
      </c>
      <c r="F18" s="16">
        <f>ROUND(F9*F11,2)</f>
        <v>812.81</v>
      </c>
      <c r="G18" s="16">
        <f>ROUND(G9*G11,2)</f>
        <v>10775.36</v>
      </c>
      <c r="H18" s="16">
        <f t="shared" si="2"/>
        <v>195909.59</v>
      </c>
      <c r="I18" s="16">
        <f t="shared" si="2"/>
        <v>102420.64</v>
      </c>
      <c r="J18" s="16">
        <f t="shared" si="2"/>
        <v>1460.52</v>
      </c>
      <c r="K18" s="16">
        <f t="shared" si="2"/>
        <v>2216.76</v>
      </c>
      <c r="L18" s="16">
        <f t="shared" si="2"/>
        <v>121.22</v>
      </c>
      <c r="M18" s="16">
        <f t="shared" si="2"/>
        <v>204.91</v>
      </c>
      <c r="N18" s="17">
        <f>SUM(B18:M18)</f>
        <v>936011.41</v>
      </c>
    </row>
    <row r="19" spans="1:15" ht="12.75">
      <c r="A19" s="35" t="s">
        <v>90</v>
      </c>
      <c r="B19" s="36">
        <f>ROUND(B9*B12,2)</f>
        <v>75484.67</v>
      </c>
      <c r="C19" s="36">
        <f aca="true" t="shared" si="3" ref="C19:M19">ROUND(C9*C12,2)</f>
        <v>0</v>
      </c>
      <c r="D19" s="36">
        <f t="shared" si="3"/>
        <v>14020.83</v>
      </c>
      <c r="E19" s="36">
        <f t="shared" si="3"/>
        <v>0</v>
      </c>
      <c r="F19" s="36">
        <f>ROUND(F9*F12,2)</f>
        <v>334.4</v>
      </c>
      <c r="G19" s="36">
        <f>ROUND(G9*G12,2)</f>
        <v>0</v>
      </c>
      <c r="H19" s="36">
        <f t="shared" si="3"/>
        <v>41975.56</v>
      </c>
      <c r="I19" s="36">
        <f t="shared" si="3"/>
        <v>0</v>
      </c>
      <c r="J19" s="36">
        <f t="shared" si="3"/>
        <v>855.63</v>
      </c>
      <c r="K19" s="36">
        <f t="shared" si="3"/>
        <v>0</v>
      </c>
      <c r="L19" s="36">
        <f t="shared" si="3"/>
        <v>24.21</v>
      </c>
      <c r="M19" s="36">
        <f t="shared" si="3"/>
        <v>0</v>
      </c>
      <c r="N19" s="34">
        <f>SUM(B19:M19)</f>
        <v>132695.3</v>
      </c>
      <c r="O19" s="2"/>
    </row>
    <row r="20" spans="1:15" ht="12.75">
      <c r="A20" s="24" t="s">
        <v>20</v>
      </c>
      <c r="B20" s="18">
        <f>ROUND(B9*B13,2)</f>
        <v>38205.45</v>
      </c>
      <c r="C20" s="18">
        <f aca="true" t="shared" si="4" ref="C20:M20">ROUND(C9*C13,2)</f>
        <v>0</v>
      </c>
      <c r="D20" s="18">
        <f t="shared" si="4"/>
        <v>12589.47</v>
      </c>
      <c r="E20" s="18">
        <f t="shared" si="4"/>
        <v>0</v>
      </c>
      <c r="F20" s="18">
        <f>ROUND(F9*F13,2)</f>
        <v>300.26</v>
      </c>
      <c r="G20" s="18">
        <f>ROUND(G9*G13,2)</f>
        <v>0</v>
      </c>
      <c r="H20" s="18">
        <f t="shared" si="4"/>
        <v>63725.81</v>
      </c>
      <c r="I20" s="18">
        <f t="shared" si="4"/>
        <v>0</v>
      </c>
      <c r="J20" s="18">
        <f t="shared" si="4"/>
        <v>825.68</v>
      </c>
      <c r="K20" s="18">
        <f t="shared" si="4"/>
        <v>0</v>
      </c>
      <c r="L20" s="18">
        <f t="shared" si="4"/>
        <v>80.19</v>
      </c>
      <c r="M20" s="18">
        <f t="shared" si="4"/>
        <v>0</v>
      </c>
      <c r="N20" s="30">
        <f>SUM(B20:M20)</f>
        <v>115726.85999999999</v>
      </c>
      <c r="O20" s="2"/>
    </row>
    <row r="21" spans="1:15" ht="12.75">
      <c r="A21" s="24" t="s">
        <v>21</v>
      </c>
      <c r="B21" s="18">
        <f>ROUND(B9*B14,2)</f>
        <v>8144.36</v>
      </c>
      <c r="C21" s="18">
        <f aca="true" t="shared" si="5" ref="C21:M21">ROUND(C9*C14,2)</f>
        <v>0</v>
      </c>
      <c r="D21" s="18">
        <f t="shared" si="5"/>
        <v>1515.73</v>
      </c>
      <c r="E21" s="18">
        <f t="shared" si="5"/>
        <v>0</v>
      </c>
      <c r="F21" s="18">
        <f>ROUND(F9*F14,2)</f>
        <v>36.15</v>
      </c>
      <c r="G21" s="18">
        <f>ROUND(G9*G14,2)</f>
        <v>0</v>
      </c>
      <c r="H21" s="18">
        <f t="shared" si="5"/>
        <v>4529.24</v>
      </c>
      <c r="I21" s="18">
        <f t="shared" si="5"/>
        <v>0</v>
      </c>
      <c r="J21" s="18">
        <f t="shared" si="5"/>
        <v>92.32</v>
      </c>
      <c r="K21" s="18">
        <f t="shared" si="5"/>
        <v>0</v>
      </c>
      <c r="L21" s="18">
        <f t="shared" si="5"/>
        <v>2.61</v>
      </c>
      <c r="M21" s="18">
        <f t="shared" si="5"/>
        <v>0</v>
      </c>
      <c r="N21" s="30">
        <f>SUM(B21:M21)</f>
        <v>14320.41</v>
      </c>
      <c r="O21" s="2"/>
    </row>
    <row r="22" spans="1:15" ht="12.75">
      <c r="A22" s="25" t="s">
        <v>22</v>
      </c>
      <c r="B22" s="19">
        <f aca="true" t="shared" si="6" ref="B22:M22">ROUND(B9*B15,2)</f>
        <v>-67278.11</v>
      </c>
      <c r="C22" s="19">
        <f t="shared" si="6"/>
        <v>60233.24</v>
      </c>
      <c r="D22" s="19">
        <f t="shared" si="6"/>
        <v>-10492.77</v>
      </c>
      <c r="E22" s="19">
        <f t="shared" si="6"/>
        <v>9495.22</v>
      </c>
      <c r="F22" s="19">
        <f>ROUND(F9*F15,2)</f>
        <v>-250.25</v>
      </c>
      <c r="G22" s="19">
        <f>ROUND(G9*G15,2)</f>
        <v>1958.76</v>
      </c>
      <c r="H22" s="19">
        <f t="shared" si="6"/>
        <v>-20180.03</v>
      </c>
      <c r="I22" s="19">
        <f t="shared" si="6"/>
        <v>19314.54</v>
      </c>
      <c r="J22" s="19">
        <f t="shared" si="6"/>
        <v>-358.83</v>
      </c>
      <c r="K22" s="19">
        <f t="shared" si="6"/>
        <v>392.04</v>
      </c>
      <c r="L22" s="19">
        <f t="shared" si="6"/>
        <v>-45.92</v>
      </c>
      <c r="M22" s="19">
        <f t="shared" si="6"/>
        <v>33.82</v>
      </c>
      <c r="N22" s="31">
        <f>SUM(B22:M22)</f>
        <v>-7178.290000000002</v>
      </c>
      <c r="O22" s="2"/>
    </row>
    <row r="23" spans="2:14" ht="12.75">
      <c r="B23" s="20">
        <f aca="true" t="shared" si="7" ref="B23:N23">SUM(B18:B22)-B5</f>
        <v>0.009999999951105565</v>
      </c>
      <c r="C23" s="20">
        <f t="shared" si="7"/>
        <v>0</v>
      </c>
      <c r="D23" s="20">
        <f t="shared" si="7"/>
        <v>0</v>
      </c>
      <c r="E23" s="20">
        <f t="shared" si="7"/>
        <v>0</v>
      </c>
      <c r="F23" s="20">
        <f>SUM(F18:F22)-F5</f>
        <v>0.010000000000218279</v>
      </c>
      <c r="G23" s="20">
        <f>SUM(G18:G22)-G5</f>
        <v>0</v>
      </c>
      <c r="H23" s="20">
        <f t="shared" si="7"/>
        <v>0</v>
      </c>
      <c r="I23" s="20">
        <f t="shared" si="7"/>
        <v>0</v>
      </c>
      <c r="J23" s="20">
        <f t="shared" si="7"/>
        <v>-0.009999999999763531</v>
      </c>
      <c r="K23" s="20">
        <f t="shared" si="7"/>
        <v>0</v>
      </c>
      <c r="L23" s="20">
        <f>SUM(L18:L22)-L5</f>
        <v>0</v>
      </c>
      <c r="M23" s="20">
        <f>SUM(M18:M22)-M5</f>
        <v>0</v>
      </c>
      <c r="N23" s="32">
        <f t="shared" si="7"/>
        <v>0.009999999543651938</v>
      </c>
    </row>
    <row r="24" ht="12.75">
      <c r="N24" s="33"/>
    </row>
    <row r="25" ht="12.75">
      <c r="N25" s="33"/>
    </row>
    <row r="26" spans="5:14" ht="12.75">
      <c r="E26" s="8" t="s">
        <v>87</v>
      </c>
      <c r="N26" s="33"/>
    </row>
    <row r="27" spans="8:14" ht="12.75">
      <c r="H27" s="8" t="s">
        <v>81</v>
      </c>
      <c r="N27" s="32">
        <f>+N20+N21+N22</f>
        <v>122868.97999999998</v>
      </c>
    </row>
    <row r="28" spans="8:14" ht="12.75">
      <c r="H28" s="8" t="s">
        <v>82</v>
      </c>
      <c r="N28" s="32">
        <f>-N27</f>
        <v>-122868.97999999998</v>
      </c>
    </row>
    <row r="29" spans="8:14" ht="12.75">
      <c r="H29" s="8" t="s">
        <v>83</v>
      </c>
      <c r="K29" s="8" t="s">
        <v>84</v>
      </c>
      <c r="N29" s="32">
        <f>-N19</f>
        <v>-132695.3</v>
      </c>
    </row>
    <row r="30" spans="8:14" ht="12.75">
      <c r="H30" s="8" t="s">
        <v>83</v>
      </c>
      <c r="K30" s="8" t="s">
        <v>85</v>
      </c>
      <c r="N30" s="11">
        <v>119600.25</v>
      </c>
    </row>
    <row r="31" spans="8:14" ht="12.75">
      <c r="H31" s="8" t="s">
        <v>86</v>
      </c>
      <c r="N31" s="26">
        <f>-N30-N29</f>
        <v>13095.049999999988</v>
      </c>
    </row>
    <row r="32" ht="12.75">
      <c r="N32" s="20">
        <f>SUM(N27:N31)</f>
        <v>0</v>
      </c>
    </row>
  </sheetData>
  <sheetProtection/>
  <mergeCells count="1">
    <mergeCell ref="A1:N1"/>
  </mergeCells>
  <printOptions/>
  <pageMargins left="0.25" right="0" top="1" bottom="1" header="0.5" footer="0.5"/>
  <pageSetup fitToHeight="1" fitToWidth="1" horizontalDpi="600" verticalDpi="600" orientation="landscape" scale="82" r:id="rId1"/>
  <headerFooter alignWithMargins="0">
    <oddFooter>&amp;L&amp;D&amp;C&amp;F&amp;R&amp;A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K5" sqref="K5"/>
    </sheetView>
  </sheetViews>
  <sheetFormatPr defaultColWidth="9.33203125" defaultRowHeight="12.75"/>
  <cols>
    <col min="2" max="2" width="1.66796875" style="0" customWidth="1"/>
    <col min="3" max="3" width="3.5" style="0" customWidth="1"/>
    <col min="4" max="5" width="6.16015625" style="0" customWidth="1"/>
    <col min="11" max="11" width="12.5" style="1" bestFit="1" customWidth="1"/>
    <col min="14" max="14" width="29" style="1" bestFit="1" customWidth="1"/>
  </cols>
  <sheetData>
    <row r="1" spans="1:14" ht="12.75">
      <c r="A1" t="s">
        <v>41</v>
      </c>
      <c r="B1" t="s">
        <v>42</v>
      </c>
      <c r="C1" t="s">
        <v>43</v>
      </c>
      <c r="D1" t="s">
        <v>44</v>
      </c>
      <c r="E1" t="s">
        <v>45</v>
      </c>
      <c r="F1" t="s">
        <v>46</v>
      </c>
      <c r="G1" t="s">
        <v>47</v>
      </c>
      <c r="H1" t="s">
        <v>48</v>
      </c>
      <c r="I1" t="s">
        <v>49</v>
      </c>
      <c r="J1" t="s">
        <v>50</v>
      </c>
      <c r="K1" s="1" t="s">
        <v>51</v>
      </c>
      <c r="L1" t="s">
        <v>52</v>
      </c>
      <c r="M1" t="s">
        <v>53</v>
      </c>
      <c r="N1" t="s">
        <v>54</v>
      </c>
    </row>
    <row r="3" spans="1:14" ht="12.75">
      <c r="A3">
        <v>200412</v>
      </c>
      <c r="B3">
        <v>1</v>
      </c>
      <c r="D3" t="s">
        <v>1</v>
      </c>
      <c r="E3">
        <v>100</v>
      </c>
      <c r="F3" t="s">
        <v>25</v>
      </c>
      <c r="G3" t="s">
        <v>26</v>
      </c>
      <c r="H3">
        <v>0</v>
      </c>
      <c r="I3" t="s">
        <v>27</v>
      </c>
      <c r="J3">
        <v>0</v>
      </c>
      <c r="K3" s="1">
        <v>74.76</v>
      </c>
      <c r="L3">
        <v>0</v>
      </c>
      <c r="M3" t="s">
        <v>28</v>
      </c>
      <c r="N3" t="s">
        <v>29</v>
      </c>
    </row>
    <row r="4" spans="1:14" ht="12.75">
      <c r="A4">
        <v>200501</v>
      </c>
      <c r="B4">
        <v>1</v>
      </c>
      <c r="D4" t="s">
        <v>1</v>
      </c>
      <c r="E4">
        <v>100</v>
      </c>
      <c r="F4" t="s">
        <v>25</v>
      </c>
      <c r="G4" t="s">
        <v>26</v>
      </c>
      <c r="H4">
        <v>0</v>
      </c>
      <c r="J4">
        <v>0</v>
      </c>
      <c r="K4" s="1">
        <v>61654.57</v>
      </c>
      <c r="L4">
        <v>0</v>
      </c>
      <c r="M4" t="s">
        <v>28</v>
      </c>
      <c r="N4" t="s">
        <v>29</v>
      </c>
    </row>
    <row r="5" spans="1:14" ht="12.75">
      <c r="A5">
        <v>200501</v>
      </c>
      <c r="B5">
        <v>1</v>
      </c>
      <c r="D5" t="s">
        <v>3</v>
      </c>
      <c r="E5">
        <v>100</v>
      </c>
      <c r="F5" t="s">
        <v>35</v>
      </c>
      <c r="G5" t="s">
        <v>26</v>
      </c>
      <c r="H5">
        <v>0</v>
      </c>
      <c r="J5">
        <v>0</v>
      </c>
      <c r="K5" s="29">
        <v>12734.12</v>
      </c>
      <c r="L5">
        <v>0</v>
      </c>
      <c r="M5" t="s">
        <v>36</v>
      </c>
      <c r="N5" t="s">
        <v>29</v>
      </c>
    </row>
    <row r="6" spans="11:14" ht="12.75">
      <c r="K6" s="3">
        <f>SUM(K3:K5)</f>
        <v>74463.45</v>
      </c>
      <c r="N6"/>
    </row>
    <row r="7" ht="12.75">
      <c r="N7"/>
    </row>
    <row r="8" spans="1:14" ht="12.75">
      <c r="A8">
        <v>200501</v>
      </c>
      <c r="B8">
        <v>1</v>
      </c>
      <c r="D8" t="s">
        <v>4</v>
      </c>
      <c r="E8">
        <v>100</v>
      </c>
      <c r="F8" t="s">
        <v>30</v>
      </c>
      <c r="G8" t="s">
        <v>26</v>
      </c>
      <c r="H8">
        <v>0</v>
      </c>
      <c r="J8">
        <v>0</v>
      </c>
      <c r="K8" s="1">
        <v>14501.04</v>
      </c>
      <c r="L8">
        <v>0</v>
      </c>
      <c r="M8" t="s">
        <v>37</v>
      </c>
      <c r="N8" t="s">
        <v>29</v>
      </c>
    </row>
    <row r="9" spans="1:14" ht="12.75">
      <c r="A9">
        <v>200412</v>
      </c>
      <c r="B9">
        <v>1</v>
      </c>
      <c r="D9" t="s">
        <v>2</v>
      </c>
      <c r="E9">
        <v>100</v>
      </c>
      <c r="F9" t="s">
        <v>30</v>
      </c>
      <c r="G9" t="s">
        <v>26</v>
      </c>
      <c r="H9">
        <v>0</v>
      </c>
      <c r="J9">
        <v>0</v>
      </c>
      <c r="K9" s="1">
        <v>-945.72</v>
      </c>
      <c r="L9">
        <v>0</v>
      </c>
      <c r="M9" t="s">
        <v>31</v>
      </c>
      <c r="N9" t="s">
        <v>29</v>
      </c>
    </row>
    <row r="10" spans="1:14" ht="12.75">
      <c r="A10">
        <v>200501</v>
      </c>
      <c r="B10">
        <v>1</v>
      </c>
      <c r="D10" t="s">
        <v>2</v>
      </c>
      <c r="E10">
        <v>100</v>
      </c>
      <c r="F10" t="s">
        <v>30</v>
      </c>
      <c r="G10" t="s">
        <v>26</v>
      </c>
      <c r="H10">
        <v>0</v>
      </c>
      <c r="J10">
        <v>0</v>
      </c>
      <c r="K10" s="1">
        <v>108179.86</v>
      </c>
      <c r="L10">
        <v>0</v>
      </c>
      <c r="M10" t="s">
        <v>31</v>
      </c>
      <c r="N10" t="s">
        <v>29</v>
      </c>
    </row>
    <row r="11" spans="11:14" ht="12.75">
      <c r="K11" s="3">
        <f>SUM(K8:K10)</f>
        <v>121735.18000000001</v>
      </c>
      <c r="N11"/>
    </row>
    <row r="12" ht="12.75">
      <c r="N12"/>
    </row>
    <row r="13" spans="1:14" ht="12.75">
      <c r="A13">
        <v>200501</v>
      </c>
      <c r="B13">
        <v>1</v>
      </c>
      <c r="D13" t="s">
        <v>5</v>
      </c>
      <c r="E13">
        <v>100</v>
      </c>
      <c r="F13" t="s">
        <v>38</v>
      </c>
      <c r="G13" t="s">
        <v>26</v>
      </c>
      <c r="H13">
        <v>0</v>
      </c>
      <c r="J13">
        <v>0</v>
      </c>
      <c r="K13" s="3">
        <v>2608.8</v>
      </c>
      <c r="L13">
        <v>0</v>
      </c>
      <c r="M13" t="s">
        <v>39</v>
      </c>
      <c r="N13" t="s">
        <v>29</v>
      </c>
    </row>
    <row r="14" ht="12.75">
      <c r="N14"/>
    </row>
    <row r="15" spans="1:14" ht="12.75">
      <c r="A15">
        <v>200412</v>
      </c>
      <c r="B15">
        <v>1</v>
      </c>
      <c r="D15" t="s">
        <v>7</v>
      </c>
      <c r="E15">
        <v>100</v>
      </c>
      <c r="F15" t="s">
        <v>32</v>
      </c>
      <c r="G15" t="s">
        <v>26</v>
      </c>
      <c r="H15">
        <v>0</v>
      </c>
      <c r="J15">
        <v>0</v>
      </c>
      <c r="K15" s="1">
        <v>-25.93</v>
      </c>
      <c r="L15">
        <v>0</v>
      </c>
      <c r="M15" t="s">
        <v>33</v>
      </c>
      <c r="N15" t="s">
        <v>29</v>
      </c>
    </row>
    <row r="16" spans="1:14" ht="12.75">
      <c r="A16">
        <v>200412</v>
      </c>
      <c r="B16">
        <v>1</v>
      </c>
      <c r="D16" t="s">
        <v>7</v>
      </c>
      <c r="E16">
        <v>100</v>
      </c>
      <c r="F16" t="s">
        <v>32</v>
      </c>
      <c r="G16" t="s">
        <v>26</v>
      </c>
      <c r="H16">
        <v>0</v>
      </c>
      <c r="I16" t="s">
        <v>34</v>
      </c>
      <c r="J16">
        <v>0</v>
      </c>
      <c r="K16" s="1">
        <v>25.93</v>
      </c>
      <c r="L16">
        <v>0</v>
      </c>
      <c r="M16" t="s">
        <v>33</v>
      </c>
      <c r="N16" t="s">
        <v>29</v>
      </c>
    </row>
    <row r="17" spans="1:14" ht="12.75">
      <c r="A17">
        <v>200501</v>
      </c>
      <c r="B17">
        <v>1</v>
      </c>
      <c r="D17" t="s">
        <v>7</v>
      </c>
      <c r="E17">
        <v>100</v>
      </c>
      <c r="F17" t="s">
        <v>32</v>
      </c>
      <c r="G17" t="s">
        <v>26</v>
      </c>
      <c r="H17">
        <v>0</v>
      </c>
      <c r="J17">
        <v>0</v>
      </c>
      <c r="K17" s="1">
        <v>366299.39</v>
      </c>
      <c r="L17">
        <v>0</v>
      </c>
      <c r="M17" t="s">
        <v>33</v>
      </c>
      <c r="N17" t="s">
        <v>29</v>
      </c>
    </row>
    <row r="18" spans="1:14" ht="12.75">
      <c r="A18">
        <v>200501</v>
      </c>
      <c r="B18">
        <v>1</v>
      </c>
      <c r="D18" t="s">
        <v>7</v>
      </c>
      <c r="E18">
        <v>100</v>
      </c>
      <c r="F18" t="s">
        <v>32</v>
      </c>
      <c r="G18" t="s">
        <v>26</v>
      </c>
      <c r="H18">
        <v>0</v>
      </c>
      <c r="I18" t="s">
        <v>34</v>
      </c>
      <c r="J18">
        <v>0</v>
      </c>
      <c r="K18" s="1">
        <v>22.88</v>
      </c>
      <c r="L18">
        <v>0</v>
      </c>
      <c r="M18" t="s">
        <v>33</v>
      </c>
      <c r="N18" t="s">
        <v>29</v>
      </c>
    </row>
    <row r="19" spans="1:14" ht="12.75">
      <c r="A19">
        <v>200501</v>
      </c>
      <c r="B19">
        <v>1</v>
      </c>
      <c r="D19" t="s">
        <v>6</v>
      </c>
      <c r="E19">
        <v>100</v>
      </c>
      <c r="F19" t="s">
        <v>32</v>
      </c>
      <c r="G19" t="s">
        <v>26</v>
      </c>
      <c r="H19">
        <v>0</v>
      </c>
      <c r="J19">
        <v>0</v>
      </c>
      <c r="K19" s="1">
        <v>137.28</v>
      </c>
      <c r="L19">
        <v>0</v>
      </c>
      <c r="M19" t="s">
        <v>40</v>
      </c>
      <c r="N19" t="s">
        <v>29</v>
      </c>
    </row>
    <row r="20" ht="12.75">
      <c r="K20" s="3">
        <f>SUM(K15:K19)</f>
        <v>366459.55000000005</v>
      </c>
    </row>
    <row r="22" spans="1:14" ht="12.75">
      <c r="A22">
        <v>200501</v>
      </c>
      <c r="B22">
        <v>1</v>
      </c>
      <c r="D22" t="s">
        <v>61</v>
      </c>
      <c r="E22">
        <v>103</v>
      </c>
      <c r="F22" t="s">
        <v>78</v>
      </c>
      <c r="G22" t="s">
        <v>63</v>
      </c>
      <c r="H22">
        <v>0</v>
      </c>
      <c r="J22">
        <v>0</v>
      </c>
      <c r="K22" s="1">
        <v>64.17</v>
      </c>
      <c r="L22">
        <v>0</v>
      </c>
      <c r="M22" t="s">
        <v>64</v>
      </c>
      <c r="N22" t="s">
        <v>79</v>
      </c>
    </row>
    <row r="23" spans="1:14" ht="12.75">
      <c r="A23">
        <v>200501</v>
      </c>
      <c r="B23">
        <v>1</v>
      </c>
      <c r="D23" t="s">
        <v>66</v>
      </c>
      <c r="E23">
        <v>103</v>
      </c>
      <c r="F23" t="s">
        <v>78</v>
      </c>
      <c r="G23" t="s">
        <v>63</v>
      </c>
      <c r="H23">
        <v>0</v>
      </c>
      <c r="J23">
        <v>0</v>
      </c>
      <c r="K23" s="1">
        <v>3.1</v>
      </c>
      <c r="L23">
        <v>0</v>
      </c>
      <c r="M23" t="s">
        <v>67</v>
      </c>
      <c r="N23" t="s">
        <v>79</v>
      </c>
    </row>
    <row r="24" spans="1:14" ht="12.75">
      <c r="A24">
        <v>200501</v>
      </c>
      <c r="B24">
        <v>1</v>
      </c>
      <c r="D24" t="s">
        <v>68</v>
      </c>
      <c r="E24">
        <v>103</v>
      </c>
      <c r="F24" t="s">
        <v>78</v>
      </c>
      <c r="G24" t="s">
        <v>63</v>
      </c>
      <c r="H24">
        <v>0</v>
      </c>
      <c r="J24">
        <v>0</v>
      </c>
      <c r="K24" s="1">
        <v>3.41</v>
      </c>
      <c r="L24">
        <v>0</v>
      </c>
      <c r="M24" t="s">
        <v>69</v>
      </c>
      <c r="N24" t="s">
        <v>79</v>
      </c>
    </row>
    <row r="25" spans="1:14" ht="12.75">
      <c r="A25">
        <v>200501</v>
      </c>
      <c r="B25">
        <v>1</v>
      </c>
      <c r="D25" t="s">
        <v>70</v>
      </c>
      <c r="E25">
        <v>103</v>
      </c>
      <c r="F25" t="s">
        <v>78</v>
      </c>
      <c r="G25" t="s">
        <v>63</v>
      </c>
      <c r="H25">
        <v>0</v>
      </c>
      <c r="J25">
        <v>0</v>
      </c>
      <c r="K25" s="1">
        <v>30.23</v>
      </c>
      <c r="L25">
        <v>0</v>
      </c>
      <c r="M25" t="s">
        <v>71</v>
      </c>
      <c r="N25" t="s">
        <v>79</v>
      </c>
    </row>
    <row r="26" spans="1:14" ht="12.75">
      <c r="A26">
        <v>200501</v>
      </c>
      <c r="B26">
        <v>1</v>
      </c>
      <c r="D26" t="s">
        <v>72</v>
      </c>
      <c r="E26">
        <v>103</v>
      </c>
      <c r="F26" t="s">
        <v>78</v>
      </c>
      <c r="G26" t="s">
        <v>63</v>
      </c>
      <c r="H26">
        <v>0</v>
      </c>
      <c r="J26">
        <v>0</v>
      </c>
      <c r="K26" s="1">
        <v>89.46</v>
      </c>
      <c r="L26">
        <v>0</v>
      </c>
      <c r="M26" t="s">
        <v>73</v>
      </c>
      <c r="N26" t="s">
        <v>79</v>
      </c>
    </row>
    <row r="27" spans="1:14" ht="12.75">
      <c r="A27">
        <v>200501</v>
      </c>
      <c r="B27">
        <v>1</v>
      </c>
      <c r="D27" t="s">
        <v>74</v>
      </c>
      <c r="E27">
        <v>103</v>
      </c>
      <c r="F27" t="s">
        <v>78</v>
      </c>
      <c r="G27" t="s">
        <v>63</v>
      </c>
      <c r="H27">
        <v>0</v>
      </c>
      <c r="J27">
        <v>0</v>
      </c>
      <c r="K27" s="1">
        <v>47.12</v>
      </c>
      <c r="L27">
        <v>0</v>
      </c>
      <c r="M27" t="s">
        <v>75</v>
      </c>
      <c r="N27" t="s">
        <v>79</v>
      </c>
    </row>
    <row r="28" spans="1:14" ht="12.75">
      <c r="A28">
        <v>200501</v>
      </c>
      <c r="B28">
        <v>1</v>
      </c>
      <c r="D28" t="s">
        <v>76</v>
      </c>
      <c r="E28">
        <v>103</v>
      </c>
      <c r="F28" t="s">
        <v>78</v>
      </c>
      <c r="G28" t="s">
        <v>63</v>
      </c>
      <c r="H28">
        <v>0</v>
      </c>
      <c r="J28">
        <v>0</v>
      </c>
      <c r="K28" s="1">
        <v>1.24</v>
      </c>
      <c r="L28">
        <v>0</v>
      </c>
      <c r="M28" t="s">
        <v>77</v>
      </c>
      <c r="N28" t="s">
        <v>79</v>
      </c>
    </row>
    <row r="29" ht="12.75">
      <c r="K29" s="3">
        <f>SUM(K22:K28)</f>
        <v>238.73000000000002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&amp;L&amp;D&amp;C&amp;F&amp;R&amp;A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K11" sqref="K11"/>
    </sheetView>
  </sheetViews>
  <sheetFormatPr defaultColWidth="9.33203125" defaultRowHeight="12.75"/>
  <cols>
    <col min="2" max="2" width="2.66015625" style="0" customWidth="1"/>
    <col min="3" max="3" width="3.5" style="0" customWidth="1"/>
    <col min="4" max="4" width="5.16015625" style="0" customWidth="1"/>
    <col min="5" max="5" width="5" style="0" customWidth="1"/>
    <col min="9" max="9" width="4.83203125" style="0" customWidth="1"/>
    <col min="11" max="11" width="14.16015625" style="1" bestFit="1" customWidth="1"/>
    <col min="13" max="13" width="24.83203125" style="0" bestFit="1" customWidth="1"/>
    <col min="14" max="14" width="17.83203125" style="1" bestFit="1" customWidth="1"/>
  </cols>
  <sheetData>
    <row r="1" spans="1:14" ht="12.75">
      <c r="A1" t="s">
        <v>41</v>
      </c>
      <c r="B1" t="s">
        <v>42</v>
      </c>
      <c r="C1" t="s">
        <v>43</v>
      </c>
      <c r="D1" t="s">
        <v>44</v>
      </c>
      <c r="E1" t="s">
        <v>45</v>
      </c>
      <c r="F1" t="s">
        <v>46</v>
      </c>
      <c r="G1" t="s">
        <v>47</v>
      </c>
      <c r="H1" t="s">
        <v>48</v>
      </c>
      <c r="I1" t="s">
        <v>49</v>
      </c>
      <c r="J1" t="s">
        <v>50</v>
      </c>
      <c r="K1" s="1" t="s">
        <v>51</v>
      </c>
      <c r="L1" t="s">
        <v>52</v>
      </c>
      <c r="M1" t="s">
        <v>53</v>
      </c>
      <c r="N1" t="s">
        <v>54</v>
      </c>
    </row>
    <row r="3" spans="1:14" ht="12.75">
      <c r="A3">
        <v>200501</v>
      </c>
      <c r="B3">
        <v>1</v>
      </c>
      <c r="D3" t="s">
        <v>4</v>
      </c>
      <c r="E3">
        <v>360</v>
      </c>
      <c r="F3" t="s">
        <v>55</v>
      </c>
      <c r="G3" t="s">
        <v>56</v>
      </c>
      <c r="H3">
        <v>2.443</v>
      </c>
      <c r="J3">
        <v>0</v>
      </c>
      <c r="K3" s="1">
        <v>140677.31</v>
      </c>
      <c r="L3">
        <v>57583.85</v>
      </c>
      <c r="M3" t="s">
        <v>37</v>
      </c>
      <c r="N3" t="s">
        <v>57</v>
      </c>
    </row>
    <row r="4" spans="1:14" ht="12.75">
      <c r="A4">
        <v>200501</v>
      </c>
      <c r="B4">
        <v>1</v>
      </c>
      <c r="D4" t="s">
        <v>2</v>
      </c>
      <c r="E4">
        <v>360</v>
      </c>
      <c r="F4" t="s">
        <v>55</v>
      </c>
      <c r="G4" t="s">
        <v>56</v>
      </c>
      <c r="H4">
        <v>2.443</v>
      </c>
      <c r="J4">
        <v>0</v>
      </c>
      <c r="K4" s="1">
        <v>145282.86</v>
      </c>
      <c r="L4">
        <v>59469.04</v>
      </c>
      <c r="M4" t="s">
        <v>31</v>
      </c>
      <c r="N4" t="s">
        <v>57</v>
      </c>
    </row>
    <row r="5" spans="11:14" ht="12.75">
      <c r="K5" s="3">
        <f>SUM(K3:K4)</f>
        <v>285960.17</v>
      </c>
      <c r="N5"/>
    </row>
    <row r="6" ht="12.75">
      <c r="N6"/>
    </row>
    <row r="7" spans="1:14" ht="12.75">
      <c r="A7">
        <v>200501</v>
      </c>
      <c r="B7">
        <v>1</v>
      </c>
      <c r="D7" t="s">
        <v>5</v>
      </c>
      <c r="E7">
        <v>360</v>
      </c>
      <c r="F7" t="s">
        <v>55</v>
      </c>
      <c r="G7" t="s">
        <v>56</v>
      </c>
      <c r="H7">
        <v>1.7826</v>
      </c>
      <c r="J7">
        <v>0</v>
      </c>
      <c r="K7" s="3">
        <v>2875.33</v>
      </c>
      <c r="L7">
        <v>1613</v>
      </c>
      <c r="M7" t="s">
        <v>39</v>
      </c>
      <c r="N7" t="s">
        <v>57</v>
      </c>
    </row>
    <row r="9" spans="1:14" ht="12.75">
      <c r="A9">
        <v>200412</v>
      </c>
      <c r="B9">
        <v>1</v>
      </c>
      <c r="D9" t="s">
        <v>1</v>
      </c>
      <c r="E9">
        <v>370</v>
      </c>
      <c r="F9" t="s">
        <v>58</v>
      </c>
      <c r="G9" t="s">
        <v>59</v>
      </c>
      <c r="H9">
        <v>0.0058</v>
      </c>
      <c r="I9" t="s">
        <v>27</v>
      </c>
      <c r="J9">
        <v>400</v>
      </c>
      <c r="K9" s="1">
        <v>2.32</v>
      </c>
      <c r="L9">
        <v>0</v>
      </c>
      <c r="M9" t="s">
        <v>28</v>
      </c>
      <c r="N9" t="s">
        <v>57</v>
      </c>
    </row>
    <row r="10" spans="1:14" ht="12.75">
      <c r="A10">
        <v>200501</v>
      </c>
      <c r="B10">
        <v>1</v>
      </c>
      <c r="D10" t="s">
        <v>1</v>
      </c>
      <c r="E10">
        <v>370</v>
      </c>
      <c r="F10" t="s">
        <v>58</v>
      </c>
      <c r="G10" t="s">
        <v>59</v>
      </c>
      <c r="H10">
        <v>0.0058</v>
      </c>
      <c r="J10">
        <v>8915637</v>
      </c>
      <c r="K10" s="1">
        <v>51710.82</v>
      </c>
      <c r="L10">
        <v>0</v>
      </c>
      <c r="M10" t="s">
        <v>28</v>
      </c>
      <c r="N10" t="s">
        <v>57</v>
      </c>
    </row>
    <row r="11" spans="1:14" ht="12.75">
      <c r="A11">
        <v>200501</v>
      </c>
      <c r="B11">
        <v>1</v>
      </c>
      <c r="D11" t="s">
        <v>3</v>
      </c>
      <c r="E11">
        <v>370</v>
      </c>
      <c r="F11" t="s">
        <v>58</v>
      </c>
      <c r="G11" t="s">
        <v>59</v>
      </c>
      <c r="H11">
        <v>0.0058</v>
      </c>
      <c r="J11">
        <v>212482</v>
      </c>
      <c r="K11" s="29">
        <v>1233.36</v>
      </c>
      <c r="L11">
        <v>0</v>
      </c>
      <c r="M11" t="s">
        <v>36</v>
      </c>
      <c r="N11" t="s">
        <v>57</v>
      </c>
    </row>
    <row r="12" spans="11:14" ht="12.75">
      <c r="K12" s="3">
        <f>SUM(K9:K11)</f>
        <v>52946.5</v>
      </c>
      <c r="N12"/>
    </row>
    <row r="13" ht="12.75">
      <c r="N13"/>
    </row>
    <row r="14" spans="1:14" ht="12.75">
      <c r="A14">
        <v>200412</v>
      </c>
      <c r="B14">
        <v>1</v>
      </c>
      <c r="D14" t="s">
        <v>7</v>
      </c>
      <c r="E14">
        <v>370</v>
      </c>
      <c r="F14" t="s">
        <v>60</v>
      </c>
      <c r="G14" t="s">
        <v>59</v>
      </c>
      <c r="H14">
        <v>0.0105</v>
      </c>
      <c r="J14">
        <v>-4396</v>
      </c>
      <c r="K14" s="1">
        <v>-46.16</v>
      </c>
      <c r="L14">
        <v>0</v>
      </c>
      <c r="M14" t="s">
        <v>33</v>
      </c>
      <c r="N14" t="s">
        <v>57</v>
      </c>
    </row>
    <row r="15" spans="1:14" ht="12.75">
      <c r="A15">
        <v>200412</v>
      </c>
      <c r="B15">
        <v>1</v>
      </c>
      <c r="D15" t="s">
        <v>7</v>
      </c>
      <c r="E15">
        <v>370</v>
      </c>
      <c r="F15" t="s">
        <v>60</v>
      </c>
      <c r="G15" t="s">
        <v>59</v>
      </c>
      <c r="H15">
        <v>0.0105</v>
      </c>
      <c r="I15" t="s">
        <v>34</v>
      </c>
      <c r="J15">
        <v>767</v>
      </c>
      <c r="K15" s="1">
        <v>8.06</v>
      </c>
      <c r="L15">
        <v>0</v>
      </c>
      <c r="M15" t="s">
        <v>33</v>
      </c>
      <c r="N15" t="s">
        <v>57</v>
      </c>
    </row>
    <row r="16" spans="1:14" ht="12.75">
      <c r="A16">
        <v>200501</v>
      </c>
      <c r="B16">
        <v>1</v>
      </c>
      <c r="D16" t="s">
        <v>7</v>
      </c>
      <c r="E16">
        <v>370</v>
      </c>
      <c r="F16" t="s">
        <v>60</v>
      </c>
      <c r="G16" t="s">
        <v>59</v>
      </c>
      <c r="H16">
        <v>0.0105</v>
      </c>
      <c r="J16">
        <v>27059480</v>
      </c>
      <c r="K16" s="1">
        <v>284136.62</v>
      </c>
      <c r="L16">
        <v>0</v>
      </c>
      <c r="M16" t="s">
        <v>33</v>
      </c>
      <c r="N16" t="s">
        <v>57</v>
      </c>
    </row>
    <row r="17" spans="1:14" ht="12.75">
      <c r="A17">
        <v>200501</v>
      </c>
      <c r="B17">
        <v>1</v>
      </c>
      <c r="D17" t="s">
        <v>7</v>
      </c>
      <c r="E17">
        <v>370</v>
      </c>
      <c r="F17" t="s">
        <v>60</v>
      </c>
      <c r="G17" t="s">
        <v>59</v>
      </c>
      <c r="H17">
        <v>0.0105</v>
      </c>
      <c r="I17" t="s">
        <v>34</v>
      </c>
      <c r="J17">
        <v>680</v>
      </c>
      <c r="K17" s="1">
        <v>7.14</v>
      </c>
      <c r="L17">
        <v>0</v>
      </c>
      <c r="M17" t="s">
        <v>33</v>
      </c>
      <c r="N17" t="s">
        <v>57</v>
      </c>
    </row>
    <row r="18" spans="11:14" ht="12.75">
      <c r="K18" s="3">
        <f>SUM(K14:K17)</f>
        <v>284105.66000000003</v>
      </c>
      <c r="N18"/>
    </row>
    <row r="20" spans="1:14" ht="12.75">
      <c r="A20">
        <v>200501</v>
      </c>
      <c r="B20">
        <v>1</v>
      </c>
      <c r="D20" t="s">
        <v>61</v>
      </c>
      <c r="E20">
        <v>110</v>
      </c>
      <c r="F20" t="s">
        <v>62</v>
      </c>
      <c r="G20" t="s">
        <v>63</v>
      </c>
      <c r="H20">
        <v>0.00384</v>
      </c>
      <c r="J20">
        <v>14283</v>
      </c>
      <c r="K20" s="1">
        <v>54.24</v>
      </c>
      <c r="L20">
        <v>0</v>
      </c>
      <c r="M20" t="s">
        <v>64</v>
      </c>
      <c r="N20" t="s">
        <v>65</v>
      </c>
    </row>
    <row r="21" spans="1:14" ht="12.75">
      <c r="A21">
        <v>200501</v>
      </c>
      <c r="B21">
        <v>1</v>
      </c>
      <c r="D21" t="s">
        <v>66</v>
      </c>
      <c r="E21">
        <v>110</v>
      </c>
      <c r="F21" t="s">
        <v>62</v>
      </c>
      <c r="G21" t="s">
        <v>63</v>
      </c>
      <c r="H21">
        <v>0.00384</v>
      </c>
      <c r="J21">
        <v>1490</v>
      </c>
      <c r="K21" s="1">
        <v>5.7</v>
      </c>
      <c r="L21">
        <v>0</v>
      </c>
      <c r="M21" t="s">
        <v>67</v>
      </c>
      <c r="N21" t="s">
        <v>65</v>
      </c>
    </row>
    <row r="22" spans="1:14" ht="12.75">
      <c r="A22">
        <v>200501</v>
      </c>
      <c r="B22">
        <v>1</v>
      </c>
      <c r="D22" t="s">
        <v>68</v>
      </c>
      <c r="E22">
        <v>110</v>
      </c>
      <c r="F22" t="s">
        <v>62</v>
      </c>
      <c r="G22" t="s">
        <v>63</v>
      </c>
      <c r="H22">
        <v>0.00384</v>
      </c>
      <c r="J22">
        <v>1100</v>
      </c>
      <c r="K22" s="1">
        <v>4.18</v>
      </c>
      <c r="L22">
        <v>0</v>
      </c>
      <c r="M22" t="s">
        <v>69</v>
      </c>
      <c r="N22" t="s">
        <v>65</v>
      </c>
    </row>
    <row r="23" spans="1:14" ht="12.75">
      <c r="A23">
        <v>200501</v>
      </c>
      <c r="B23">
        <v>1</v>
      </c>
      <c r="D23" t="s">
        <v>70</v>
      </c>
      <c r="E23">
        <v>110</v>
      </c>
      <c r="F23" t="s">
        <v>62</v>
      </c>
      <c r="G23" t="s">
        <v>63</v>
      </c>
      <c r="H23">
        <v>0.00384</v>
      </c>
      <c r="J23">
        <v>4194</v>
      </c>
      <c r="K23" s="1">
        <v>16.36</v>
      </c>
      <c r="L23">
        <v>0</v>
      </c>
      <c r="M23" t="s">
        <v>71</v>
      </c>
      <c r="N23" t="s">
        <v>65</v>
      </c>
    </row>
    <row r="24" spans="1:14" ht="12.75">
      <c r="A24">
        <v>200501</v>
      </c>
      <c r="B24">
        <v>1</v>
      </c>
      <c r="D24" t="s">
        <v>72</v>
      </c>
      <c r="E24">
        <v>110</v>
      </c>
      <c r="F24" t="s">
        <v>62</v>
      </c>
      <c r="G24" t="s">
        <v>63</v>
      </c>
      <c r="H24">
        <v>0.00384</v>
      </c>
      <c r="J24">
        <v>19916</v>
      </c>
      <c r="K24" s="1">
        <v>75.64</v>
      </c>
      <c r="L24">
        <v>0</v>
      </c>
      <c r="M24" t="s">
        <v>73</v>
      </c>
      <c r="N24" t="s">
        <v>65</v>
      </c>
    </row>
    <row r="25" spans="1:14" ht="12.75">
      <c r="A25">
        <v>200501</v>
      </c>
      <c r="B25">
        <v>1</v>
      </c>
      <c r="D25" t="s">
        <v>74</v>
      </c>
      <c r="E25">
        <v>110</v>
      </c>
      <c r="F25" t="s">
        <v>62</v>
      </c>
      <c r="G25" t="s">
        <v>63</v>
      </c>
      <c r="H25">
        <v>0.00384</v>
      </c>
      <c r="J25">
        <v>6536</v>
      </c>
      <c r="K25" s="1">
        <v>25.51</v>
      </c>
      <c r="L25">
        <v>0</v>
      </c>
      <c r="M25" t="s">
        <v>75</v>
      </c>
      <c r="N25" t="s">
        <v>65</v>
      </c>
    </row>
    <row r="26" spans="1:14" ht="12.75">
      <c r="A26">
        <v>200501</v>
      </c>
      <c r="B26">
        <v>1</v>
      </c>
      <c r="D26" t="s">
        <v>76</v>
      </c>
      <c r="E26">
        <v>110</v>
      </c>
      <c r="F26" t="s">
        <v>62</v>
      </c>
      <c r="G26" t="s">
        <v>63</v>
      </c>
      <c r="H26">
        <v>0.00384</v>
      </c>
      <c r="J26">
        <v>172</v>
      </c>
      <c r="K26" s="1">
        <v>0.68</v>
      </c>
      <c r="L26">
        <v>0</v>
      </c>
      <c r="M26" t="s">
        <v>77</v>
      </c>
      <c r="N26" t="s">
        <v>65</v>
      </c>
    </row>
    <row r="27" ht="12.75">
      <c r="K27" s="3">
        <f>SUM(K20:K26)</f>
        <v>182.31</v>
      </c>
    </row>
  </sheetData>
  <sheetProtection/>
  <printOptions/>
  <pageMargins left="0.75" right="0.75" top="1" bottom="0.75" header="0.5" footer="0.5"/>
  <pageSetup horizontalDpi="600" verticalDpi="600" orientation="landscape" r:id="rId1"/>
  <headerFooter alignWithMargins="0">
    <oddFooter>&amp;L&amp;D&amp;C&amp;F&amp;R&amp;A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Brantford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GMaldonado</dc:creator>
  <cp:keywords/>
  <dc:description/>
  <cp:lastModifiedBy>Kim Mitchell</cp:lastModifiedBy>
  <cp:lastPrinted>2012-02-09T13:47:02Z</cp:lastPrinted>
  <dcterms:created xsi:type="dcterms:W3CDTF">2005-01-18T17:21:30Z</dcterms:created>
  <dcterms:modified xsi:type="dcterms:W3CDTF">2012-02-09T14:11:56Z</dcterms:modified>
  <cp:category/>
  <cp:version/>
  <cp:contentType/>
  <cp:contentStatus/>
</cp:coreProperties>
</file>