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5" windowWidth="12120" windowHeight="8640" activeTab="1"/>
  </bookViews>
  <sheets>
    <sheet name="MARR recovery" sheetId="1" r:id="rId1"/>
    <sheet name="Rate Breakdown" sheetId="2" r:id="rId2"/>
    <sheet name="Serv Chg 100 and 103" sheetId="3" r:id="rId3"/>
    <sheet name="Volume 110, 360 and 370" sheetId="4" r:id="rId4"/>
  </sheets>
  <definedNames>
    <definedName name="_xlnm.Print_Titles" localSheetId="2">'Serv Chg 100 and 103'!$1:$1</definedName>
  </definedNames>
  <calcPr fullCalcOnLoad="1"/>
</workbook>
</file>

<file path=xl/sharedStrings.xml><?xml version="1.0" encoding="utf-8"?>
<sst xmlns="http://schemas.openxmlformats.org/spreadsheetml/2006/main" count="383" uniqueCount="110">
  <si>
    <t/>
  </si>
  <si>
    <t>GE0</t>
  </si>
  <si>
    <t>GE5</t>
  </si>
  <si>
    <t>GEU</t>
  </si>
  <si>
    <t>GE1</t>
  </si>
  <si>
    <t>GE9</t>
  </si>
  <si>
    <t>REU</t>
  </si>
  <si>
    <t>RE0</t>
  </si>
  <si>
    <t>RESID</t>
  </si>
  <si>
    <t>RESIDENCE</t>
  </si>
  <si>
    <t>GS&lt;50</t>
  </si>
  <si>
    <t>GS&gt;50</t>
  </si>
  <si>
    <t>STREET L</t>
  </si>
  <si>
    <t>CONTROL</t>
  </si>
  <si>
    <t>VOLUM</t>
  </si>
  <si>
    <t>SERVICE</t>
  </si>
  <si>
    <t>TOTAL GL</t>
  </si>
  <si>
    <t>Base Rates</t>
  </si>
  <si>
    <t>Total Rate</t>
  </si>
  <si>
    <t>RSVA</t>
  </si>
  <si>
    <t>(GE1 &amp; GE5)</t>
  </si>
  <si>
    <t>(GE9)</t>
  </si>
  <si>
    <t>GE0FIX</t>
  </si>
  <si>
    <t>FIXD</t>
  </si>
  <si>
    <t>Monthly Customer Charge</t>
  </si>
  <si>
    <t>GE5FIX</t>
  </si>
  <si>
    <t>RE0FIX</t>
  </si>
  <si>
    <t>0001</t>
  </si>
  <si>
    <t>GEUFIX</t>
  </si>
  <si>
    <t>GE9FIX</t>
  </si>
  <si>
    <t>BILYYMM</t>
  </si>
  <si>
    <t>BILSERV</t>
  </si>
  <si>
    <t>BILRSP</t>
  </si>
  <si>
    <t>BILRATE</t>
  </si>
  <si>
    <t>BILSSEQ</t>
  </si>
  <si>
    <t>BILCHGID</t>
  </si>
  <si>
    <t>BILCLASS</t>
  </si>
  <si>
    <t>BILBLKCHG</t>
  </si>
  <si>
    <t>BILMSIZ</t>
  </si>
  <si>
    <t>USAGE</t>
  </si>
  <si>
    <t>REVENUE</t>
  </si>
  <si>
    <t>KW</t>
  </si>
  <si>
    <t>RARDES</t>
  </si>
  <si>
    <t>CHGDESC</t>
  </si>
  <si>
    <t>GE5DIS</t>
  </si>
  <si>
    <t>DCHG</t>
  </si>
  <si>
    <t>Local Delivery</t>
  </si>
  <si>
    <t>GE0DIS</t>
  </si>
  <si>
    <t>FCA</t>
  </si>
  <si>
    <t>RE0DIS</t>
  </si>
  <si>
    <t>S1</t>
  </si>
  <si>
    <t>SLDIST</t>
  </si>
  <si>
    <t>SL</t>
  </si>
  <si>
    <t>S/L Local Delivery</t>
  </si>
  <si>
    <t>S10</t>
  </si>
  <si>
    <t>S11</t>
  </si>
  <si>
    <t>S2</t>
  </si>
  <si>
    <t>S3</t>
  </si>
  <si>
    <t>S4</t>
  </si>
  <si>
    <t>S9</t>
  </si>
  <si>
    <t>L-S/C</t>
  </si>
  <si>
    <t>S/L Monthly Customer Charge</t>
  </si>
  <si>
    <t>904080.1804 Regulatory Asset Recovery</t>
  </si>
  <si>
    <t>collected</t>
  </si>
  <si>
    <t>approved</t>
  </si>
  <si>
    <t>904080.1803 PILS Recovery</t>
  </si>
  <si>
    <t>Journal Entry Required</t>
  </si>
  <si>
    <t>GE2</t>
  </si>
  <si>
    <t>SENT L</t>
  </si>
  <si>
    <t>(S_)</t>
  </si>
  <si>
    <t>KWH/KW</t>
  </si>
  <si>
    <t>Less: Adj</t>
  </si>
  <si>
    <t>GEN UNMTRD 2TR 2005</t>
  </si>
  <si>
    <t>STREET LGT 2TR 2005</t>
  </si>
  <si>
    <t>RES UNMTR 2TR 2005</t>
  </si>
  <si>
    <t>400 UMTD W/P 2TRCO05</t>
  </si>
  <si>
    <t>250 UMTD N/P 2TRCO05</t>
  </si>
  <si>
    <t>100 UMTD N/P 2TRCO05</t>
  </si>
  <si>
    <t>1/3 MARR</t>
  </si>
  <si>
    <t>2005 PILS</t>
  </si>
  <si>
    <t>05 PILS Proxy</t>
  </si>
  <si>
    <t>BRANTFORD POWER INC.</t>
  </si>
  <si>
    <t>1/3 MARR RECOVERED IN RATES EFFECTIVE APRIL 1, 2005</t>
  </si>
  <si>
    <t>RECOVERY TO BE USED FOR CDM PROGRAM</t>
  </si>
  <si>
    <t>CDM recovery is to be recorded as 1/12th of MARR per month from</t>
  </si>
  <si>
    <t>March 2005 to February 2006.</t>
  </si>
  <si>
    <t>This analysis compares what has been recorded versus what has</t>
  </si>
  <si>
    <t>actually been recovered</t>
  </si>
  <si>
    <t>Recorded</t>
  </si>
  <si>
    <t>Recovered</t>
  </si>
  <si>
    <t>Difference</t>
  </si>
  <si>
    <t>Unmetered</t>
  </si>
  <si>
    <t>600.0475.1590 Regulatory Asset Recovery</t>
  </si>
  <si>
    <t>600.0475.1562 PILS scorecard</t>
  </si>
  <si>
    <t>breakdown by class</t>
  </si>
  <si>
    <t>Cummulative</t>
  </si>
  <si>
    <t>SM CM 2TR PB 08-05</t>
  </si>
  <si>
    <t>LG INTV 2TR PB 08-05</t>
  </si>
  <si>
    <t>SM INTV 2TR PB 08-05</t>
  </si>
  <si>
    <t>LG CM 2TR PB 08-05</t>
  </si>
  <si>
    <t>(GEO &amp; GE2)</t>
  </si>
  <si>
    <t>175 UM N/P 2TR 08-05</t>
  </si>
  <si>
    <t>S12</t>
  </si>
  <si>
    <t>100 UM 0305 NP 08-05</t>
  </si>
  <si>
    <t>100 UM NP 2TR 08-05</t>
  </si>
  <si>
    <t>175 UM W/P 2TR 08-05</t>
  </si>
  <si>
    <t>100 UM W/P 2TR 08-05</t>
  </si>
  <si>
    <t>0000</t>
  </si>
  <si>
    <t>2TR RS PB 1000 11/05</t>
  </si>
  <si>
    <t>October 2005 Rate Analysis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</si>
</sst>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00000000"/>
    <numFmt numFmtId="167" formatCode="_(* #,##0.0000_);_(* \(#,##0.0000\);_(* &quot;-&quot;??_);_(@_)"/>
    <numFmt numFmtId="168" formatCode="0.000000"/>
    <numFmt numFmtId="169" formatCode="_(* #,##0.00000000_);_(* \(#,##0.00000000\);_(* &quot;-&quot;??????_);_(@_)"/>
    <numFmt numFmtId="170" formatCode="_-* #,##0.00_-;\-* #,##0.00_-;_-* &quot;-&quot;??_-;_-@_-"/>
    <numFmt numFmtId="171" formatCode="mmmm\-yy"/>
    <numFmt numFmtId="172" formatCode="_(* #,##0.00000000_);_(* \(#,##0.00000000\);_(* &quot;-&quot;??_);_(@_)"/>
    <numFmt numFmtId="173" formatCode="0.000"/>
    <numFmt numFmtId="174" formatCode="_(* #,##0.000000_);_(* \(#,##0.000000\);_(* &quot;-&quot;??_);_(@_)"/>
    <numFmt numFmtId="175" formatCode="_(* #,##0.000_);_(* \(#,##0.000\);_(* &quot;-&quot;??_);_(@_)"/>
    <numFmt numFmtId="176" formatCode="_(* #,##0.00000_);_(* \(#,##0.00000\);_(* &quot;-&quot;??_);_(@_)"/>
  </numFmts>
  <fonts count="38">
    <font>
      <sz val="10"/>
      <name val="Times New Roman"/>
      <family val="0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b/>
      <sz val="12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44" fontId="0" fillId="0" borderId="0" xfId="44" applyFont="1" applyAlignment="1">
      <alignment/>
    </xf>
    <xf numFmtId="0" fontId="0" fillId="0" borderId="0" xfId="0" applyBorder="1" applyAlignment="1">
      <alignment/>
    </xf>
    <xf numFmtId="171" fontId="1" fillId="0" borderId="0" xfId="0" applyNumberFormat="1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4" fontId="0" fillId="0" borderId="0" xfId="44" applyFont="1" applyAlignment="1">
      <alignment/>
    </xf>
    <xf numFmtId="43" fontId="0" fillId="0" borderId="0" xfId="42" applyFont="1" applyAlignment="1">
      <alignment/>
    </xf>
    <xf numFmtId="0" fontId="0" fillId="0" borderId="10" xfId="0" applyFont="1" applyBorder="1" applyAlignment="1">
      <alignment/>
    </xf>
    <xf numFmtId="173" fontId="0" fillId="0" borderId="10" xfId="0" applyNumberFormat="1" applyFont="1" applyBorder="1" applyAlignment="1">
      <alignment/>
    </xf>
    <xf numFmtId="167" fontId="0" fillId="0" borderId="0" xfId="42" applyNumberFormat="1" applyFont="1" applyAlignment="1">
      <alignment/>
    </xf>
    <xf numFmtId="44" fontId="0" fillId="0" borderId="11" xfId="44" applyFont="1" applyBorder="1" applyAlignment="1">
      <alignment/>
    </xf>
    <xf numFmtId="44" fontId="0" fillId="0" borderId="12" xfId="44" applyFont="1" applyBorder="1" applyAlignment="1">
      <alignment/>
    </xf>
    <xf numFmtId="44" fontId="0" fillId="0" borderId="13" xfId="44" applyFont="1" applyBorder="1" applyAlignment="1">
      <alignment/>
    </xf>
    <xf numFmtId="44" fontId="0" fillId="0" borderId="14" xfId="44" applyFont="1" applyBorder="1" applyAlignment="1">
      <alignment/>
    </xf>
    <xf numFmtId="44" fontId="0" fillId="0" borderId="0" xfId="44" applyFont="1" applyBorder="1" applyAlignment="1">
      <alignment/>
    </xf>
    <xf numFmtId="44" fontId="0" fillId="0" borderId="15" xfId="44" applyFont="1" applyBorder="1" applyAlignment="1">
      <alignment/>
    </xf>
    <xf numFmtId="44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171" fontId="0" fillId="0" borderId="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44" fontId="0" fillId="33" borderId="17" xfId="44" applyFont="1" applyFill="1" applyBorder="1" applyAlignment="1">
      <alignment/>
    </xf>
    <xf numFmtId="43" fontId="0" fillId="0" borderId="0" xfId="0" applyNumberFormat="1" applyFont="1" applyAlignment="1">
      <alignment/>
    </xf>
    <xf numFmtId="43" fontId="0" fillId="0" borderId="0" xfId="42" applyFont="1" applyAlignment="1">
      <alignment/>
    </xf>
    <xf numFmtId="44" fontId="0" fillId="0" borderId="0" xfId="0" applyNumberFormat="1" applyAlignment="1">
      <alignment/>
    </xf>
    <xf numFmtId="44" fontId="0" fillId="0" borderId="17" xfId="44" applyFont="1" applyBorder="1" applyAlignment="1">
      <alignment/>
    </xf>
    <xf numFmtId="174" fontId="0" fillId="0" borderId="0" xfId="42" applyNumberFormat="1" applyFont="1" applyBorder="1" applyAlignment="1">
      <alignment/>
    </xf>
    <xf numFmtId="0" fontId="0" fillId="0" borderId="14" xfId="0" applyFont="1" applyBorder="1" applyAlignment="1">
      <alignment/>
    </xf>
    <xf numFmtId="171" fontId="0" fillId="0" borderId="0" xfId="0" applyNumberFormat="1" applyAlignment="1">
      <alignment horizontal="left"/>
    </xf>
    <xf numFmtId="44" fontId="0" fillId="0" borderId="10" xfId="44" applyFont="1" applyBorder="1" applyAlignment="1">
      <alignment/>
    </xf>
    <xf numFmtId="44" fontId="1" fillId="0" borderId="0" xfId="44" applyFont="1" applyAlignment="1">
      <alignment horizontal="center"/>
    </xf>
    <xf numFmtId="0" fontId="0" fillId="0" borderId="0" xfId="0" applyFill="1" applyAlignment="1">
      <alignment/>
    </xf>
    <xf numFmtId="44" fontId="0" fillId="0" borderId="0" xfId="44" applyFont="1" applyFill="1" applyAlignment="1">
      <alignment/>
    </xf>
    <xf numFmtId="43" fontId="0" fillId="0" borderId="0" xfId="42" applyFont="1" applyFill="1" applyAlignment="1">
      <alignment/>
    </xf>
    <xf numFmtId="44" fontId="0" fillId="34" borderId="0" xfId="44" applyFont="1" applyFill="1" applyAlignment="1">
      <alignment/>
    </xf>
    <xf numFmtId="44" fontId="0" fillId="34" borderId="0" xfId="44" applyFont="1" applyFill="1" applyAlignment="1">
      <alignment/>
    </xf>
    <xf numFmtId="44" fontId="1" fillId="0" borderId="0" xfId="44" applyFont="1" applyBorder="1" applyAlignment="1">
      <alignment/>
    </xf>
    <xf numFmtId="44" fontId="0" fillId="0" borderId="0" xfId="44" applyFont="1" applyBorder="1" applyAlignment="1">
      <alignment/>
    </xf>
    <xf numFmtId="44" fontId="0" fillId="35" borderId="14" xfId="44" applyFont="1" applyFill="1" applyBorder="1" applyAlignment="1">
      <alignment/>
    </xf>
    <xf numFmtId="44" fontId="0" fillId="35" borderId="0" xfId="44" applyFont="1" applyFill="1" applyBorder="1" applyAlignment="1">
      <alignment/>
    </xf>
    <xf numFmtId="44" fontId="1" fillId="0" borderId="17" xfId="44" applyFont="1" applyFill="1" applyBorder="1" applyAlignment="1">
      <alignment/>
    </xf>
    <xf numFmtId="44" fontId="1" fillId="0" borderId="18" xfId="44" applyFont="1" applyFill="1" applyBorder="1" applyAlignment="1">
      <alignment/>
    </xf>
    <xf numFmtId="4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3" fontId="0" fillId="0" borderId="0" xfId="42" applyFont="1" applyFill="1" applyAlignment="1">
      <alignment/>
    </xf>
    <xf numFmtId="0" fontId="20" fillId="0" borderId="19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2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D20" sqref="D20"/>
    </sheetView>
  </sheetViews>
  <sheetFormatPr defaultColWidth="9.33203125" defaultRowHeight="12.75"/>
  <cols>
    <col min="1" max="1" width="17.33203125" style="0" customWidth="1"/>
    <col min="2" max="2" width="7.83203125" style="0" customWidth="1"/>
    <col min="3" max="3" width="14.16015625" style="1" bestFit="1" customWidth="1"/>
    <col min="4" max="4" width="12.5" style="1" bestFit="1" customWidth="1"/>
    <col min="5" max="5" width="13.66015625" style="1" customWidth="1"/>
    <col min="6" max="6" width="5.66015625" style="1" customWidth="1"/>
    <col min="7" max="7" width="12.5" style="0" bestFit="1" customWidth="1"/>
  </cols>
  <sheetData>
    <row r="1" ht="12.75">
      <c r="A1" s="4" t="s">
        <v>81</v>
      </c>
    </row>
    <row r="2" ht="12.75">
      <c r="A2" s="4" t="s">
        <v>82</v>
      </c>
    </row>
    <row r="3" ht="12.75">
      <c r="A3" s="4" t="s">
        <v>83</v>
      </c>
    </row>
    <row r="5" ht="12.75">
      <c r="A5" t="s">
        <v>84</v>
      </c>
    </row>
    <row r="6" ht="12.75">
      <c r="A6" t="s">
        <v>85</v>
      </c>
    </row>
    <row r="8" ht="12.75">
      <c r="A8" t="s">
        <v>86</v>
      </c>
    </row>
    <row r="9" ht="12.75">
      <c r="A9" t="s">
        <v>87</v>
      </c>
    </row>
    <row r="11" spans="3:7" ht="12.75">
      <c r="C11" s="34" t="s">
        <v>88</v>
      </c>
      <c r="D11" s="34" t="s">
        <v>89</v>
      </c>
      <c r="E11" s="34" t="s">
        <v>90</v>
      </c>
      <c r="F11" s="34"/>
      <c r="G11" s="34" t="s">
        <v>95</v>
      </c>
    </row>
    <row r="13" spans="1:7" ht="12.75">
      <c r="A13" s="32">
        <v>38442</v>
      </c>
      <c r="C13" s="1">
        <v>111663</v>
      </c>
      <c r="D13" s="1">
        <v>0</v>
      </c>
      <c r="E13" s="1">
        <f>+C13-D13</f>
        <v>111663</v>
      </c>
      <c r="G13" s="28">
        <f>+E13</f>
        <v>111663</v>
      </c>
    </row>
    <row r="14" spans="1:7" ht="12.75">
      <c r="A14" s="32">
        <v>38472</v>
      </c>
      <c r="C14" s="1">
        <v>111667</v>
      </c>
      <c r="D14" s="1">
        <v>39038.74</v>
      </c>
      <c r="E14" s="1">
        <f aca="true" t="shared" si="0" ref="E14:E24">+C14-D14</f>
        <v>72628.26000000001</v>
      </c>
      <c r="G14" s="28">
        <f>+G13+E14</f>
        <v>184291.26</v>
      </c>
    </row>
    <row r="15" spans="1:7" ht="12.75">
      <c r="A15" s="32">
        <v>38503</v>
      </c>
      <c r="C15" s="1">
        <v>111667</v>
      </c>
      <c r="D15" s="1">
        <v>117814.66</v>
      </c>
      <c r="E15" s="1">
        <f t="shared" si="0"/>
        <v>-6147.6600000000035</v>
      </c>
      <c r="G15" s="28">
        <f aca="true" t="shared" si="1" ref="G15:G24">+G14+E15</f>
        <v>178143.6</v>
      </c>
    </row>
    <row r="16" spans="1:7" ht="12.75">
      <c r="A16" s="32">
        <v>38533</v>
      </c>
      <c r="C16" s="1">
        <v>111667</v>
      </c>
      <c r="D16" s="1">
        <v>123589.63</v>
      </c>
      <c r="E16" s="1">
        <f t="shared" si="0"/>
        <v>-11922.630000000005</v>
      </c>
      <c r="G16" s="28">
        <f t="shared" si="1"/>
        <v>166220.97</v>
      </c>
    </row>
    <row r="17" spans="1:7" ht="12.75">
      <c r="A17" s="32">
        <v>38564</v>
      </c>
      <c r="C17" s="1">
        <v>111667</v>
      </c>
      <c r="D17" s="1">
        <v>135917.23</v>
      </c>
      <c r="E17" s="1">
        <f t="shared" si="0"/>
        <v>-24250.23000000001</v>
      </c>
      <c r="G17" s="28">
        <f t="shared" si="1"/>
        <v>141970.74</v>
      </c>
    </row>
    <row r="18" spans="1:7" ht="12.75">
      <c r="A18" s="32">
        <v>38595</v>
      </c>
      <c r="C18" s="1">
        <v>111667</v>
      </c>
      <c r="D18" s="1">
        <v>165484.02</v>
      </c>
      <c r="E18" s="1">
        <f t="shared" si="0"/>
        <v>-53817.01999999999</v>
      </c>
      <c r="G18" s="28">
        <f t="shared" si="1"/>
        <v>88153.72</v>
      </c>
    </row>
    <row r="19" spans="1:7" ht="12.75">
      <c r="A19" s="32">
        <v>38625</v>
      </c>
      <c r="C19" s="1">
        <v>111667</v>
      </c>
      <c r="D19" s="1">
        <v>152448.97</v>
      </c>
      <c r="E19" s="1">
        <f t="shared" si="0"/>
        <v>-40781.97</v>
      </c>
      <c r="G19" s="28">
        <f t="shared" si="1"/>
        <v>47371.75</v>
      </c>
    </row>
    <row r="20" spans="1:7" ht="12.75">
      <c r="A20" s="32">
        <v>38656</v>
      </c>
      <c r="C20" s="1">
        <v>111667</v>
      </c>
      <c r="D20" s="1">
        <v>128588.35</v>
      </c>
      <c r="E20" s="1">
        <f t="shared" si="0"/>
        <v>-16921.350000000006</v>
      </c>
      <c r="G20" s="28">
        <f t="shared" si="1"/>
        <v>30450.399999999994</v>
      </c>
    </row>
    <row r="21" spans="1:7" ht="12.75">
      <c r="A21" s="32">
        <v>38686</v>
      </c>
      <c r="C21" s="1">
        <v>111667</v>
      </c>
      <c r="E21" s="1">
        <f t="shared" si="0"/>
        <v>111667</v>
      </c>
      <c r="G21" s="28">
        <f t="shared" si="1"/>
        <v>142117.4</v>
      </c>
    </row>
    <row r="22" spans="1:7" ht="12.75">
      <c r="A22" s="32">
        <v>38717</v>
      </c>
      <c r="C22" s="1">
        <v>111667</v>
      </c>
      <c r="E22" s="1">
        <f t="shared" si="0"/>
        <v>111667</v>
      </c>
      <c r="G22" s="28">
        <f t="shared" si="1"/>
        <v>253784.4</v>
      </c>
    </row>
    <row r="23" spans="1:7" ht="12.75">
      <c r="A23" s="32">
        <v>38748</v>
      </c>
      <c r="C23" s="1">
        <v>111667</v>
      </c>
      <c r="E23" s="1">
        <f t="shared" si="0"/>
        <v>111667</v>
      </c>
      <c r="G23" s="28">
        <f t="shared" si="1"/>
        <v>365451.4</v>
      </c>
    </row>
    <row r="24" spans="1:7" ht="12.75">
      <c r="A24" s="32">
        <v>38776</v>
      </c>
      <c r="C24" s="1">
        <v>111667</v>
      </c>
      <c r="E24" s="1">
        <f t="shared" si="0"/>
        <v>111667</v>
      </c>
      <c r="G24" s="28">
        <f t="shared" si="1"/>
        <v>477118.4</v>
      </c>
    </row>
    <row r="26" spans="3:6" ht="12.75">
      <c r="C26" s="33">
        <f>SUM(C13:C25)</f>
        <v>1340000</v>
      </c>
      <c r="D26" s="33">
        <f>SUM(D13:D25)</f>
        <v>862881.6</v>
      </c>
      <c r="E26" s="33">
        <f>SUM(E13:E25)</f>
        <v>477118.4</v>
      </c>
      <c r="F26" s="41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35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G10" sqref="G10"/>
    </sheetView>
  </sheetViews>
  <sheetFormatPr defaultColWidth="9.33203125" defaultRowHeight="12.75"/>
  <cols>
    <col min="1" max="1" width="13.5" style="7" customWidth="1"/>
    <col min="2" max="2" width="14.16015625" style="7" bestFit="1" customWidth="1"/>
    <col min="3" max="3" width="12.66015625" style="7" bestFit="1" customWidth="1"/>
    <col min="4" max="5" width="13.83203125" style="7" bestFit="1" customWidth="1"/>
    <col min="6" max="7" width="13.83203125" style="7" customWidth="1"/>
    <col min="8" max="9" width="13" style="7" bestFit="1" customWidth="1"/>
    <col min="10" max="10" width="11.5" style="7" customWidth="1"/>
    <col min="11" max="11" width="12.16015625" style="7" bestFit="1" customWidth="1"/>
    <col min="12" max="13" width="12.16015625" style="7" customWidth="1"/>
    <col min="14" max="14" width="13.66015625" style="7" customWidth="1"/>
    <col min="15" max="15" width="16.33203125" style="0" bestFit="1" customWidth="1"/>
  </cols>
  <sheetData>
    <row r="1" spans="1:14" ht="21" customHeight="1">
      <c r="A1" s="49" t="s">
        <v>109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1"/>
    </row>
    <row r="2" spans="1:14" ht="24.75" customHeight="1">
      <c r="A2" s="4"/>
      <c r="B2" s="5" t="s">
        <v>8</v>
      </c>
      <c r="C2" s="5" t="s">
        <v>9</v>
      </c>
      <c r="D2" s="5" t="s">
        <v>10</v>
      </c>
      <c r="E2" s="5" t="s">
        <v>10</v>
      </c>
      <c r="F2" s="5" t="s">
        <v>91</v>
      </c>
      <c r="G2" s="5" t="s">
        <v>91</v>
      </c>
      <c r="H2" s="5" t="s">
        <v>11</v>
      </c>
      <c r="I2" s="5" t="s">
        <v>11</v>
      </c>
      <c r="J2" s="5" t="s">
        <v>12</v>
      </c>
      <c r="K2" s="5" t="s">
        <v>12</v>
      </c>
      <c r="L2" s="5" t="s">
        <v>68</v>
      </c>
      <c r="M2" s="5" t="s">
        <v>68</v>
      </c>
      <c r="N2" s="5" t="s">
        <v>13</v>
      </c>
    </row>
    <row r="3" spans="1:14" ht="15" customHeight="1">
      <c r="A3" s="4"/>
      <c r="B3" s="5" t="s">
        <v>14</v>
      </c>
      <c r="C3" s="5" t="s">
        <v>15</v>
      </c>
      <c r="D3" s="5" t="s">
        <v>14</v>
      </c>
      <c r="E3" s="5" t="s">
        <v>15</v>
      </c>
      <c r="F3" s="5" t="s">
        <v>14</v>
      </c>
      <c r="G3" s="5" t="s">
        <v>15</v>
      </c>
      <c r="H3" s="5" t="s">
        <v>14</v>
      </c>
      <c r="I3" s="5" t="s">
        <v>15</v>
      </c>
      <c r="J3" s="5" t="s">
        <v>14</v>
      </c>
      <c r="K3" s="5" t="s">
        <v>15</v>
      </c>
      <c r="L3" s="5" t="s">
        <v>14</v>
      </c>
      <c r="M3" s="5" t="s">
        <v>15</v>
      </c>
      <c r="N3" s="6"/>
    </row>
    <row r="4" spans="4:13" ht="12.75">
      <c r="D4" s="22" t="s">
        <v>100</v>
      </c>
      <c r="E4" s="22" t="s">
        <v>100</v>
      </c>
      <c r="F4" s="22" t="s">
        <v>3</v>
      </c>
      <c r="G4" s="22" t="s">
        <v>3</v>
      </c>
      <c r="H4" s="22" t="s">
        <v>20</v>
      </c>
      <c r="I4" s="22" t="s">
        <v>20</v>
      </c>
      <c r="J4" s="22" t="s">
        <v>21</v>
      </c>
      <c r="K4" s="22" t="s">
        <v>21</v>
      </c>
      <c r="L4" s="22" t="s">
        <v>69</v>
      </c>
      <c r="M4" s="22" t="s">
        <v>69</v>
      </c>
    </row>
    <row r="5" spans="1:15" ht="12.75">
      <c r="A5" s="3">
        <v>38656</v>
      </c>
      <c r="B5" s="39">
        <f>'Volume 110, 360 and 370'!K24</f>
        <v>304970.8</v>
      </c>
      <c r="C5" s="39">
        <f>'Serv Chg 100 and 103'!K22</f>
        <v>352846.09</v>
      </c>
      <c r="D5" s="39">
        <f>'Volume 110, 360 and 370'!K16</f>
        <v>59349.17999999999</v>
      </c>
      <c r="E5" s="39">
        <f>'Serv Chg 100 and 103'!K6</f>
        <v>60072.41</v>
      </c>
      <c r="F5" s="39">
        <f>'Volume 110, 360 and 370'!K18</f>
        <v>1424.14</v>
      </c>
      <c r="G5" s="39">
        <f>'Serv Chg 100 and 103'!K14</f>
        <v>11992.64</v>
      </c>
      <c r="H5" s="39">
        <f>'Volume 110, 360 and 370'!K31</f>
        <v>331165.64</v>
      </c>
      <c r="I5" s="39">
        <f>'Serv Chg 100 and 103'!K10</f>
        <v>117913.34</v>
      </c>
      <c r="J5" s="39">
        <f>'Volume 110, 360 and 370'!K26</f>
        <v>3033.16</v>
      </c>
      <c r="K5" s="39">
        <f>'Serv Chg 100 and 103'!K12</f>
        <v>2675.54</v>
      </c>
      <c r="L5" s="39">
        <f>'Volume 110, 360 and 370'!K10</f>
        <v>234.44</v>
      </c>
      <c r="M5" s="39">
        <f>'Serv Chg 100 and 103'!K32</f>
        <v>225.29</v>
      </c>
      <c r="N5" s="8">
        <f>SUM(B5:M5)</f>
        <v>1245902.6700000002</v>
      </c>
      <c r="O5" s="28"/>
    </row>
    <row r="6" spans="1:14" ht="12.75">
      <c r="A6" s="7" t="s">
        <v>71</v>
      </c>
      <c r="B6" s="18">
        <v>0</v>
      </c>
      <c r="C6" s="18">
        <v>0</v>
      </c>
      <c r="D6" s="18">
        <v>0</v>
      </c>
      <c r="E6" s="18">
        <v>0</v>
      </c>
      <c r="F6" s="18"/>
      <c r="G6" s="18"/>
      <c r="H6" s="18">
        <v>0</v>
      </c>
      <c r="I6" s="18">
        <v>0</v>
      </c>
      <c r="J6" s="18">
        <v>0</v>
      </c>
      <c r="K6" s="18">
        <v>0</v>
      </c>
      <c r="L6" s="18"/>
      <c r="M6" s="18"/>
      <c r="N6" s="18"/>
    </row>
    <row r="7" spans="1:14" ht="12.75">
      <c r="A7" s="7" t="s">
        <v>16</v>
      </c>
      <c r="B7" s="8">
        <f aca="true" t="shared" si="0" ref="B7:M7">+B5+B6</f>
        <v>304970.8</v>
      </c>
      <c r="C7" s="8">
        <f t="shared" si="0"/>
        <v>352846.09</v>
      </c>
      <c r="D7" s="8">
        <f t="shared" si="0"/>
        <v>59349.17999999999</v>
      </c>
      <c r="E7" s="8">
        <f t="shared" si="0"/>
        <v>60072.41</v>
      </c>
      <c r="F7" s="8">
        <f>+F5+F6</f>
        <v>1424.14</v>
      </c>
      <c r="G7" s="8">
        <f>+G5+G6</f>
        <v>11992.64</v>
      </c>
      <c r="H7" s="8">
        <f t="shared" si="0"/>
        <v>331165.64</v>
      </c>
      <c r="I7" s="8">
        <f t="shared" si="0"/>
        <v>117913.34</v>
      </c>
      <c r="J7" s="8">
        <f t="shared" si="0"/>
        <v>3033.16</v>
      </c>
      <c r="K7" s="8">
        <f t="shared" si="0"/>
        <v>2675.54</v>
      </c>
      <c r="L7" s="8">
        <f t="shared" si="0"/>
        <v>234.44</v>
      </c>
      <c r="M7" s="8">
        <f t="shared" si="0"/>
        <v>225.29</v>
      </c>
      <c r="N7" s="8"/>
    </row>
    <row r="9" spans="1:13" ht="12.75">
      <c r="A9" s="7" t="s">
        <v>70</v>
      </c>
      <c r="B9" s="9">
        <f aca="true" t="shared" si="1" ref="B9:M9">+B7/B17</f>
        <v>21913371.382420633</v>
      </c>
      <c r="C9" s="9">
        <f t="shared" si="1"/>
        <v>32339.324431037887</v>
      </c>
      <c r="D9" s="9">
        <f t="shared" si="1"/>
        <v>8298414.260885613</v>
      </c>
      <c r="E9" s="9">
        <f t="shared" si="1"/>
        <v>2495.0495584101436</v>
      </c>
      <c r="F9" s="9">
        <f>+F7/F17</f>
        <v>199128.3398607637</v>
      </c>
      <c r="G9" s="9">
        <f>+G7/G17</f>
        <v>498.1027252972175</v>
      </c>
      <c r="H9" s="9">
        <f t="shared" si="1"/>
        <v>121754.73288554438</v>
      </c>
      <c r="I9" s="9">
        <f t="shared" si="1"/>
        <v>389.49551338058063</v>
      </c>
      <c r="J9" s="9">
        <f t="shared" si="1"/>
        <v>1737.9523396898887</v>
      </c>
      <c r="K9" s="9">
        <f t="shared" si="1"/>
        <v>9188.13853259843</v>
      </c>
      <c r="L9" s="9">
        <f t="shared" si="1"/>
        <v>139.82834692648686</v>
      </c>
      <c r="M9" s="9">
        <f t="shared" si="1"/>
        <v>742.0765891289025</v>
      </c>
    </row>
    <row r="10" spans="2:13" ht="12.75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13" ht="12.75">
      <c r="A11" s="7" t="s">
        <v>17</v>
      </c>
      <c r="B11" s="7">
        <v>0.0084511295</v>
      </c>
      <c r="C11" s="7">
        <v>9.5596608007</v>
      </c>
      <c r="D11" s="7">
        <v>0.003817158</v>
      </c>
      <c r="E11" s="7">
        <v>21.08680126</v>
      </c>
      <c r="F11" s="7">
        <v>0.003817158</v>
      </c>
      <c r="G11" s="7">
        <v>21.08680126</v>
      </c>
      <c r="H11" s="7">
        <v>1.673718454</v>
      </c>
      <c r="I11" s="7">
        <v>265.2239243</v>
      </c>
      <c r="J11" s="7">
        <v>0.9054212</v>
      </c>
      <c r="K11" s="7">
        <v>0.254917</v>
      </c>
      <c r="L11" s="7">
        <v>0.8361557</v>
      </c>
      <c r="M11" s="7">
        <v>0.26608</v>
      </c>
    </row>
    <row r="12" spans="1:13" ht="12.75">
      <c r="A12" s="7" t="s">
        <v>78</v>
      </c>
      <c r="B12" s="7">
        <v>0.0011965</v>
      </c>
      <c r="C12" s="7">
        <v>1.35108324</v>
      </c>
      <c r="D12" s="7">
        <v>0.00053776</v>
      </c>
      <c r="E12" s="7">
        <v>2.9898391</v>
      </c>
      <c r="F12" s="7">
        <v>0.00053776</v>
      </c>
      <c r="G12" s="7">
        <v>2.9898391</v>
      </c>
      <c r="H12" s="7">
        <v>0.23671485</v>
      </c>
      <c r="I12" s="7">
        <v>37.50957542</v>
      </c>
      <c r="J12" s="7">
        <v>0.12683737</v>
      </c>
      <c r="K12" s="7">
        <v>0.03627803</v>
      </c>
      <c r="L12" s="7">
        <v>0.11882703</v>
      </c>
      <c r="M12" s="7">
        <v>0.03751461</v>
      </c>
    </row>
    <row r="13" spans="1:13" ht="12.75">
      <c r="A13" s="7" t="s">
        <v>79</v>
      </c>
      <c r="B13" s="7">
        <v>0.00312916</v>
      </c>
      <c r="C13" s="7">
        <v>0</v>
      </c>
      <c r="D13" s="7">
        <v>0.00165663</v>
      </c>
      <c r="E13" s="7">
        <v>0</v>
      </c>
      <c r="F13" s="7">
        <v>0.00165663</v>
      </c>
      <c r="G13" s="7">
        <v>0</v>
      </c>
      <c r="H13" s="7">
        <v>0.3720278</v>
      </c>
      <c r="I13" s="7">
        <v>0</v>
      </c>
      <c r="J13" s="7">
        <v>0.34028634</v>
      </c>
      <c r="K13" s="7">
        <v>0</v>
      </c>
      <c r="L13" s="7">
        <v>0.37955026</v>
      </c>
      <c r="M13" s="7">
        <v>0</v>
      </c>
    </row>
    <row r="14" spans="1:12" ht="12.75">
      <c r="A14" s="7" t="s">
        <v>19</v>
      </c>
      <c r="B14" s="7">
        <v>0.00114031</v>
      </c>
      <c r="D14" s="7">
        <v>0.00114031</v>
      </c>
      <c r="E14" s="7">
        <v>0</v>
      </c>
      <c r="F14" s="7">
        <v>0.00114031</v>
      </c>
      <c r="G14" s="7">
        <v>0</v>
      </c>
      <c r="H14" s="7">
        <v>0.43747949</v>
      </c>
      <c r="I14" s="7">
        <v>0</v>
      </c>
      <c r="J14" s="7">
        <v>0.37270432</v>
      </c>
      <c r="L14" s="7">
        <v>0.34209409</v>
      </c>
    </row>
    <row r="17" spans="1:13" ht="12.75">
      <c r="A17" s="7" t="s">
        <v>18</v>
      </c>
      <c r="B17" s="10">
        <v>0.01391711</v>
      </c>
      <c r="C17" s="10">
        <v>10.910744</v>
      </c>
      <c r="D17" s="10">
        <v>0.00715187</v>
      </c>
      <c r="E17" s="10">
        <v>24.07664</v>
      </c>
      <c r="F17" s="10">
        <v>0.00715187</v>
      </c>
      <c r="G17" s="10">
        <v>24.07664</v>
      </c>
      <c r="H17" s="10">
        <v>2.71994059</v>
      </c>
      <c r="I17" s="10">
        <v>302.7335</v>
      </c>
      <c r="J17" s="10">
        <v>1.74524924</v>
      </c>
      <c r="K17" s="11">
        <v>0.291195</v>
      </c>
      <c r="L17" s="10">
        <v>1.67662713</v>
      </c>
      <c r="M17" s="11">
        <v>0.303594</v>
      </c>
    </row>
    <row r="18" spans="2:13" ht="12.75">
      <c r="B18" s="30">
        <f>+B11+B12+B13+B14+B15+B16-B17</f>
        <v>-1.0499999999677434E-08</v>
      </c>
      <c r="C18" s="30">
        <f aca="true" t="shared" si="2" ref="C18:M18">+C11+C12+C13+C14+C15+C16-C17</f>
        <v>4.069999981481942E-08</v>
      </c>
      <c r="D18" s="30">
        <f t="shared" si="2"/>
        <v>-1.1999999999755262E-08</v>
      </c>
      <c r="E18" s="30">
        <f t="shared" si="2"/>
        <v>3.6000000136482413E-07</v>
      </c>
      <c r="F18" s="30">
        <f>+F11+F12+F13+F14+F15+F16-F17</f>
        <v>-1.1999999999755262E-08</v>
      </c>
      <c r="G18" s="30">
        <f>+G11+G12+G13+G14+G15+G16-G17</f>
        <v>3.6000000136482413E-07</v>
      </c>
      <c r="H18" s="30">
        <f t="shared" si="2"/>
        <v>3.999999886872274E-09</v>
      </c>
      <c r="I18" s="30">
        <f t="shared" si="2"/>
        <v>-2.7999999474559445E-07</v>
      </c>
      <c r="J18" s="30">
        <f t="shared" si="2"/>
        <v>-9.99999993922529E-09</v>
      </c>
      <c r="K18" s="30">
        <f t="shared" si="2"/>
        <v>3.0000000039720476E-08</v>
      </c>
      <c r="L18" s="30">
        <f t="shared" si="2"/>
        <v>-4.9999999918171056E-08</v>
      </c>
      <c r="M18" s="30">
        <f t="shared" si="2"/>
        <v>6.100000000119898E-07</v>
      </c>
    </row>
    <row r="19" spans="3:14" ht="12.75">
      <c r="C19" s="12"/>
      <c r="D19" s="20"/>
      <c r="E19" s="12"/>
      <c r="F19" s="20"/>
      <c r="G19" s="12"/>
      <c r="I19" s="12"/>
      <c r="K19" s="12"/>
      <c r="L19" s="12"/>
      <c r="M19" s="12"/>
      <c r="N19" s="21">
        <f>+A5</f>
        <v>38656</v>
      </c>
    </row>
    <row r="20" spans="1:14" ht="12.75">
      <c r="A20" s="13" t="s">
        <v>17</v>
      </c>
      <c r="B20" s="14">
        <f>ROUND(B9*B11,2)</f>
        <v>185192.74</v>
      </c>
      <c r="C20" s="14">
        <f aca="true" t="shared" si="3" ref="C20:M20">ROUND(C9*C11,2)</f>
        <v>309152.97</v>
      </c>
      <c r="D20" s="14">
        <f t="shared" si="3"/>
        <v>31676.36</v>
      </c>
      <c r="E20" s="14">
        <f t="shared" si="3"/>
        <v>52612.61</v>
      </c>
      <c r="F20" s="14">
        <f>ROUND(F9*F11,2)</f>
        <v>760.1</v>
      </c>
      <c r="G20" s="14">
        <f>ROUND(G9*G11,2)</f>
        <v>10503.39</v>
      </c>
      <c r="H20" s="14">
        <f t="shared" si="3"/>
        <v>203783.14</v>
      </c>
      <c r="I20" s="14">
        <f t="shared" si="3"/>
        <v>103303.53</v>
      </c>
      <c r="J20" s="14">
        <f t="shared" si="3"/>
        <v>1573.58</v>
      </c>
      <c r="K20" s="14">
        <f t="shared" si="3"/>
        <v>2342.21</v>
      </c>
      <c r="L20" s="14">
        <f t="shared" si="3"/>
        <v>116.92</v>
      </c>
      <c r="M20" s="14">
        <f t="shared" si="3"/>
        <v>197.45</v>
      </c>
      <c r="N20" s="15">
        <f aca="true" t="shared" si="4" ref="N20:N25">SUM(B20:M20)</f>
        <v>901214.9999999999</v>
      </c>
    </row>
    <row r="21" spans="1:14" ht="12.75">
      <c r="A21" s="16" t="s">
        <v>78</v>
      </c>
      <c r="B21" s="17">
        <f>ROUND(B9*B12,2)</f>
        <v>26219.35</v>
      </c>
      <c r="C21" s="17">
        <f aca="true" t="shared" si="5" ref="C21:M21">ROUND(C9*C12,2)</f>
        <v>43693.12</v>
      </c>
      <c r="D21" s="17">
        <f t="shared" si="5"/>
        <v>4462.56</v>
      </c>
      <c r="E21" s="17">
        <f t="shared" si="5"/>
        <v>7459.8</v>
      </c>
      <c r="F21" s="17">
        <f>ROUND(F9*F12,2)</f>
        <v>107.08</v>
      </c>
      <c r="G21" s="17">
        <f>ROUND(G9*G12,2)</f>
        <v>1489.25</v>
      </c>
      <c r="H21" s="17">
        <f t="shared" si="5"/>
        <v>28821.15</v>
      </c>
      <c r="I21" s="17">
        <f t="shared" si="5"/>
        <v>14609.81</v>
      </c>
      <c r="J21" s="17">
        <f t="shared" si="5"/>
        <v>220.44</v>
      </c>
      <c r="K21" s="17">
        <f t="shared" si="5"/>
        <v>333.33</v>
      </c>
      <c r="L21" s="17">
        <f t="shared" si="5"/>
        <v>16.62</v>
      </c>
      <c r="M21" s="17">
        <f t="shared" si="5"/>
        <v>27.84</v>
      </c>
      <c r="N21" s="29">
        <f t="shared" si="4"/>
        <v>127460.34999999999</v>
      </c>
    </row>
    <row r="22" spans="1:15" ht="12.75">
      <c r="A22" s="42" t="s">
        <v>80</v>
      </c>
      <c r="B22" s="43">
        <f>ROUND(B9*B13,2)</f>
        <v>68570.45</v>
      </c>
      <c r="C22" s="43">
        <f aca="true" t="shared" si="6" ref="C22:M22">ROUND(C9*C13,2)</f>
        <v>0</v>
      </c>
      <c r="D22" s="43">
        <f t="shared" si="6"/>
        <v>13747.4</v>
      </c>
      <c r="E22" s="43">
        <f t="shared" si="6"/>
        <v>0</v>
      </c>
      <c r="F22" s="43">
        <f>ROUND(F9*F13,2)</f>
        <v>329.88</v>
      </c>
      <c r="G22" s="43">
        <f>ROUND(G9*G13,2)</f>
        <v>0</v>
      </c>
      <c r="H22" s="43">
        <f t="shared" si="6"/>
        <v>45296.15</v>
      </c>
      <c r="I22" s="43">
        <f t="shared" si="6"/>
        <v>0</v>
      </c>
      <c r="J22" s="43">
        <f t="shared" si="6"/>
        <v>591.4</v>
      </c>
      <c r="K22" s="43">
        <f t="shared" si="6"/>
        <v>0</v>
      </c>
      <c r="L22" s="43">
        <f t="shared" si="6"/>
        <v>53.07</v>
      </c>
      <c r="M22" s="43">
        <f t="shared" si="6"/>
        <v>0</v>
      </c>
      <c r="N22" s="25">
        <f t="shared" si="4"/>
        <v>128588.35</v>
      </c>
      <c r="O22" s="2"/>
    </row>
    <row r="23" spans="1:15" ht="12.75">
      <c r="A23" s="31" t="s">
        <v>19</v>
      </c>
      <c r="B23" s="40">
        <f>ROUND(B9*B14,2)</f>
        <v>24988.04</v>
      </c>
      <c r="C23" s="40">
        <f aca="true" t="shared" si="7" ref="C23:M23">ROUND(C9*C14,2)</f>
        <v>0</v>
      </c>
      <c r="D23" s="40">
        <f t="shared" si="7"/>
        <v>9462.76</v>
      </c>
      <c r="E23" s="40">
        <f t="shared" si="7"/>
        <v>0</v>
      </c>
      <c r="F23" s="40">
        <f>ROUND(F9*F14,2)</f>
        <v>227.07</v>
      </c>
      <c r="G23" s="40">
        <f>ROUND(G9*G14,2)</f>
        <v>0</v>
      </c>
      <c r="H23" s="40">
        <f t="shared" si="7"/>
        <v>53265.2</v>
      </c>
      <c r="I23" s="40">
        <f t="shared" si="7"/>
        <v>0</v>
      </c>
      <c r="J23" s="40">
        <f t="shared" si="7"/>
        <v>647.74</v>
      </c>
      <c r="K23" s="40">
        <f t="shared" si="7"/>
        <v>0</v>
      </c>
      <c r="L23" s="40">
        <f t="shared" si="7"/>
        <v>47.83</v>
      </c>
      <c r="M23" s="17">
        <f t="shared" si="7"/>
        <v>0</v>
      </c>
      <c r="N23" s="44">
        <f t="shared" si="4"/>
        <v>88638.64000000001</v>
      </c>
      <c r="O23" s="2"/>
    </row>
    <row r="24" spans="1:15" ht="12.75">
      <c r="A24" s="23"/>
      <c r="B24" s="17">
        <f>ROUND(B9*B15,2)</f>
        <v>0</v>
      </c>
      <c r="C24" s="17">
        <f aca="true" t="shared" si="8" ref="C24:M24">ROUND(C9*C15,2)</f>
        <v>0</v>
      </c>
      <c r="D24" s="17">
        <f t="shared" si="8"/>
        <v>0</v>
      </c>
      <c r="E24" s="17">
        <f t="shared" si="8"/>
        <v>0</v>
      </c>
      <c r="F24" s="17">
        <f>ROUND(F9*F15,2)</f>
        <v>0</v>
      </c>
      <c r="G24" s="17">
        <f>ROUND(G9*G15,2)</f>
        <v>0</v>
      </c>
      <c r="H24" s="17">
        <f t="shared" si="8"/>
        <v>0</v>
      </c>
      <c r="I24" s="17">
        <f t="shared" si="8"/>
        <v>0</v>
      </c>
      <c r="J24" s="17">
        <f t="shared" si="8"/>
        <v>0</v>
      </c>
      <c r="K24" s="17">
        <f t="shared" si="8"/>
        <v>0</v>
      </c>
      <c r="L24" s="17">
        <f t="shared" si="8"/>
        <v>0</v>
      </c>
      <c r="M24" s="17">
        <f t="shared" si="8"/>
        <v>0</v>
      </c>
      <c r="N24" s="44">
        <f t="shared" si="4"/>
        <v>0</v>
      </c>
      <c r="O24" s="2"/>
    </row>
    <row r="25" spans="1:15" ht="12.75">
      <c r="A25" s="24"/>
      <c r="B25" s="18">
        <f aca="true" t="shared" si="9" ref="B25:M25">ROUND(B9*B16,2)</f>
        <v>0</v>
      </c>
      <c r="C25" s="18">
        <f t="shared" si="9"/>
        <v>0</v>
      </c>
      <c r="D25" s="18">
        <f t="shared" si="9"/>
        <v>0</v>
      </c>
      <c r="E25" s="18">
        <f t="shared" si="9"/>
        <v>0</v>
      </c>
      <c r="F25" s="18">
        <f>ROUND(F9*F16,2)</f>
        <v>0</v>
      </c>
      <c r="G25" s="18">
        <f>ROUND(G9*G16,2)</f>
        <v>0</v>
      </c>
      <c r="H25" s="18">
        <f t="shared" si="9"/>
        <v>0</v>
      </c>
      <c r="I25" s="18">
        <f t="shared" si="9"/>
        <v>0</v>
      </c>
      <c r="J25" s="18">
        <f t="shared" si="9"/>
        <v>0</v>
      </c>
      <c r="K25" s="18">
        <f t="shared" si="9"/>
        <v>0</v>
      </c>
      <c r="L25" s="18">
        <f t="shared" si="9"/>
        <v>0</v>
      </c>
      <c r="M25" s="18">
        <f t="shared" si="9"/>
        <v>0</v>
      </c>
      <c r="N25" s="45">
        <f t="shared" si="4"/>
        <v>0</v>
      </c>
      <c r="O25" s="2"/>
    </row>
    <row r="26" spans="2:14" ht="12.75">
      <c r="B26" s="19">
        <f aca="true" t="shared" si="10" ref="B26:N26">SUM(B20:B25)-B5</f>
        <v>-0.22000000003026798</v>
      </c>
      <c r="C26" s="19">
        <f t="shared" si="10"/>
        <v>0</v>
      </c>
      <c r="D26" s="19">
        <f t="shared" si="10"/>
        <v>-0.09999999999126885</v>
      </c>
      <c r="E26" s="19">
        <f t="shared" si="10"/>
        <v>0</v>
      </c>
      <c r="F26" s="19">
        <f>SUM(F20:F25)-F5</f>
        <v>-0.010000000000218279</v>
      </c>
      <c r="G26" s="19">
        <f>SUM(G20:G25)-G5</f>
        <v>0</v>
      </c>
      <c r="H26" s="19">
        <f t="shared" si="10"/>
        <v>0</v>
      </c>
      <c r="I26" s="19">
        <f t="shared" si="10"/>
        <v>0</v>
      </c>
      <c r="J26" s="19">
        <f t="shared" si="10"/>
        <v>0</v>
      </c>
      <c r="K26" s="19">
        <f t="shared" si="10"/>
        <v>0</v>
      </c>
      <c r="L26" s="19">
        <f t="shared" si="10"/>
        <v>0</v>
      </c>
      <c r="M26" s="19">
        <f t="shared" si="10"/>
        <v>0</v>
      </c>
      <c r="N26" s="46">
        <f t="shared" si="10"/>
        <v>-0.33000000030733645</v>
      </c>
    </row>
    <row r="27" ht="12.75">
      <c r="N27" s="47"/>
    </row>
    <row r="28" ht="12.75">
      <c r="N28" s="47"/>
    </row>
    <row r="29" spans="5:14" ht="12.75">
      <c r="E29" s="7" t="s">
        <v>66</v>
      </c>
      <c r="N29" s="47"/>
    </row>
    <row r="30" spans="8:14" ht="12.75">
      <c r="H30" s="7" t="s">
        <v>62</v>
      </c>
      <c r="N30" s="46">
        <f>+N23+N24+N25</f>
        <v>88638.64000000001</v>
      </c>
    </row>
    <row r="31" spans="8:14" ht="12.75">
      <c r="H31" s="7" t="s">
        <v>92</v>
      </c>
      <c r="L31" s="4" t="s">
        <v>94</v>
      </c>
      <c r="N31" s="46">
        <f>-N30</f>
        <v>-88638.64000000001</v>
      </c>
    </row>
    <row r="32" spans="8:14" ht="12.75">
      <c r="H32" s="7" t="s">
        <v>93</v>
      </c>
      <c r="K32" s="7" t="s">
        <v>63</v>
      </c>
      <c r="N32" s="46">
        <f>-N22</f>
        <v>-128588.35</v>
      </c>
    </row>
    <row r="33" spans="8:14" ht="12.75">
      <c r="H33" s="7" t="s">
        <v>93</v>
      </c>
      <c r="K33" s="7" t="s">
        <v>64</v>
      </c>
      <c r="N33" s="48">
        <f>128624</f>
        <v>128624</v>
      </c>
    </row>
    <row r="34" spans="8:14" ht="12.75">
      <c r="H34" s="7" t="s">
        <v>65</v>
      </c>
      <c r="N34" s="26">
        <f>-N33-N32</f>
        <v>-35.64999999999418</v>
      </c>
    </row>
    <row r="35" ht="12.75">
      <c r="N35" s="19">
        <f>SUM(N30:N34)</f>
        <v>0</v>
      </c>
    </row>
  </sheetData>
  <sheetProtection/>
  <mergeCells count="1">
    <mergeCell ref="A1:N1"/>
  </mergeCells>
  <printOptions/>
  <pageMargins left="0.25" right="0" top="1" bottom="1" header="0.5" footer="0.5"/>
  <pageSetup fitToHeight="1" fitToWidth="1" horizontalDpi="600" verticalDpi="600" orientation="landscape" scale="84" r:id="rId1"/>
  <headerFooter alignWithMargins="0">
    <oddFooter>&amp;L&amp;D&amp;C&amp;F&amp;R&amp;A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A17">
      <selection activeCell="M36" sqref="M36"/>
    </sheetView>
  </sheetViews>
  <sheetFormatPr defaultColWidth="9.33203125" defaultRowHeight="12.75"/>
  <cols>
    <col min="2" max="2" width="3" style="0" customWidth="1"/>
    <col min="3" max="3" width="2.33203125" style="0" customWidth="1"/>
    <col min="4" max="4" width="5.66015625" style="0" customWidth="1"/>
    <col min="5" max="5" width="4.66015625" style="0" customWidth="1"/>
    <col min="8" max="9" width="4.33203125" style="0" customWidth="1"/>
    <col min="10" max="10" width="7" style="27" customWidth="1"/>
    <col min="11" max="11" width="12.5" style="1" bestFit="1" customWidth="1"/>
    <col min="12" max="12" width="9.33203125" style="27" customWidth="1"/>
    <col min="13" max="13" width="25" style="0" bestFit="1" customWidth="1"/>
    <col min="14" max="14" width="29" style="0" bestFit="1" customWidth="1"/>
  </cols>
  <sheetData>
    <row r="1" spans="1:14" ht="12.75">
      <c r="A1" t="s">
        <v>30</v>
      </c>
      <c r="B1" t="s">
        <v>31</v>
      </c>
      <c r="C1" t="s">
        <v>32</v>
      </c>
      <c r="D1" t="s">
        <v>33</v>
      </c>
      <c r="E1" t="s">
        <v>34</v>
      </c>
      <c r="F1" t="s">
        <v>35</v>
      </c>
      <c r="G1" t="s">
        <v>36</v>
      </c>
      <c r="H1" t="s">
        <v>37</v>
      </c>
      <c r="I1" t="s">
        <v>38</v>
      </c>
      <c r="J1" s="27" t="s">
        <v>39</v>
      </c>
      <c r="K1" s="1" t="s">
        <v>40</v>
      </c>
      <c r="L1" s="27" t="s">
        <v>41</v>
      </c>
      <c r="M1" t="s">
        <v>42</v>
      </c>
      <c r="N1" t="s">
        <v>43</v>
      </c>
    </row>
    <row r="3" spans="1:14" ht="12.75">
      <c r="A3">
        <v>200510</v>
      </c>
      <c r="B3">
        <v>1</v>
      </c>
      <c r="D3" t="s">
        <v>1</v>
      </c>
      <c r="E3">
        <v>100</v>
      </c>
      <c r="F3" t="s">
        <v>22</v>
      </c>
      <c r="G3" t="s">
        <v>23</v>
      </c>
      <c r="H3">
        <v>0</v>
      </c>
      <c r="J3" s="27">
        <v>0</v>
      </c>
      <c r="K3" s="1">
        <v>60000.17</v>
      </c>
      <c r="L3" s="27">
        <v>0</v>
      </c>
      <c r="M3" t="s">
        <v>96</v>
      </c>
      <c r="N3" t="s">
        <v>24</v>
      </c>
    </row>
    <row r="4" spans="1:14" ht="12.75">
      <c r="A4">
        <v>200510</v>
      </c>
      <c r="B4">
        <v>1</v>
      </c>
      <c r="D4" t="s">
        <v>1</v>
      </c>
      <c r="E4">
        <v>100</v>
      </c>
      <c r="F4" t="s">
        <v>22</v>
      </c>
      <c r="G4" t="s">
        <v>23</v>
      </c>
      <c r="H4">
        <v>0</v>
      </c>
      <c r="I4" t="s">
        <v>107</v>
      </c>
      <c r="J4" s="27">
        <v>0</v>
      </c>
      <c r="K4" s="1">
        <v>24.08</v>
      </c>
      <c r="L4" s="27">
        <v>0</v>
      </c>
      <c r="M4" t="s">
        <v>96</v>
      </c>
      <c r="N4" t="s">
        <v>24</v>
      </c>
    </row>
    <row r="5" spans="1:14" ht="12.75">
      <c r="A5">
        <v>200510</v>
      </c>
      <c r="B5">
        <v>1</v>
      </c>
      <c r="D5" t="s">
        <v>67</v>
      </c>
      <c r="E5">
        <v>100</v>
      </c>
      <c r="F5" t="s">
        <v>22</v>
      </c>
      <c r="G5" t="s">
        <v>23</v>
      </c>
      <c r="H5">
        <v>0</v>
      </c>
      <c r="J5" s="27">
        <v>0</v>
      </c>
      <c r="K5" s="1">
        <v>48.16</v>
      </c>
      <c r="L5" s="27">
        <v>0</v>
      </c>
      <c r="M5" t="s">
        <v>98</v>
      </c>
      <c r="N5" t="s">
        <v>24</v>
      </c>
    </row>
    <row r="6" ht="12.75">
      <c r="K6" s="38">
        <f>SUM(K3:K5)</f>
        <v>60072.41</v>
      </c>
    </row>
    <row r="8" spans="1:14" ht="12.75">
      <c r="A8">
        <v>200510</v>
      </c>
      <c r="B8">
        <v>1</v>
      </c>
      <c r="D8" t="s">
        <v>4</v>
      </c>
      <c r="E8">
        <v>100</v>
      </c>
      <c r="F8" t="s">
        <v>25</v>
      </c>
      <c r="G8" t="s">
        <v>23</v>
      </c>
      <c r="H8">
        <v>0</v>
      </c>
      <c r="J8" s="27">
        <v>0</v>
      </c>
      <c r="K8" s="1">
        <v>21493.83</v>
      </c>
      <c r="L8" s="27">
        <v>0</v>
      </c>
      <c r="M8" t="s">
        <v>97</v>
      </c>
      <c r="N8" t="s">
        <v>24</v>
      </c>
    </row>
    <row r="9" spans="1:14" ht="12.75">
      <c r="A9">
        <v>200510</v>
      </c>
      <c r="B9">
        <v>1</v>
      </c>
      <c r="D9" t="s">
        <v>2</v>
      </c>
      <c r="E9">
        <v>100</v>
      </c>
      <c r="F9" t="s">
        <v>25</v>
      </c>
      <c r="G9" t="s">
        <v>23</v>
      </c>
      <c r="H9">
        <v>0</v>
      </c>
      <c r="J9" s="27">
        <v>0</v>
      </c>
      <c r="K9" s="1">
        <v>96419.51</v>
      </c>
      <c r="L9" s="27">
        <v>0</v>
      </c>
      <c r="M9" t="s">
        <v>99</v>
      </c>
      <c r="N9" t="s">
        <v>24</v>
      </c>
    </row>
    <row r="10" ht="12.75">
      <c r="K10" s="38">
        <f>SUM(K8:K9)</f>
        <v>117913.34</v>
      </c>
    </row>
    <row r="12" spans="1:14" ht="12.75">
      <c r="A12">
        <v>200510</v>
      </c>
      <c r="B12">
        <v>1</v>
      </c>
      <c r="D12" t="s">
        <v>5</v>
      </c>
      <c r="E12">
        <v>100</v>
      </c>
      <c r="F12" t="s">
        <v>29</v>
      </c>
      <c r="G12" t="s">
        <v>23</v>
      </c>
      <c r="H12">
        <v>0</v>
      </c>
      <c r="J12" s="27">
        <v>0</v>
      </c>
      <c r="K12" s="38">
        <v>2675.54</v>
      </c>
      <c r="L12" s="27">
        <v>0</v>
      </c>
      <c r="M12" t="s">
        <v>73</v>
      </c>
      <c r="N12" t="s">
        <v>24</v>
      </c>
    </row>
    <row r="14" spans="1:14" ht="12.75">
      <c r="A14">
        <v>200510</v>
      </c>
      <c r="B14">
        <v>1</v>
      </c>
      <c r="D14" t="s">
        <v>3</v>
      </c>
      <c r="E14">
        <v>100</v>
      </c>
      <c r="F14" t="s">
        <v>28</v>
      </c>
      <c r="G14" t="s">
        <v>23</v>
      </c>
      <c r="H14">
        <v>0</v>
      </c>
      <c r="J14" s="27">
        <v>0</v>
      </c>
      <c r="K14" s="38">
        <v>11992.64</v>
      </c>
      <c r="L14" s="27">
        <v>0</v>
      </c>
      <c r="M14" t="s">
        <v>72</v>
      </c>
      <c r="N14" t="s">
        <v>24</v>
      </c>
    </row>
    <row r="17" spans="1:14" ht="12.75">
      <c r="A17">
        <v>200509</v>
      </c>
      <c r="B17">
        <v>1</v>
      </c>
      <c r="D17" t="s">
        <v>7</v>
      </c>
      <c r="E17">
        <v>100</v>
      </c>
      <c r="F17" t="s">
        <v>26</v>
      </c>
      <c r="G17" t="s">
        <v>23</v>
      </c>
      <c r="H17">
        <v>0</v>
      </c>
      <c r="J17" s="27">
        <v>0</v>
      </c>
      <c r="K17" s="1">
        <v>-44.37</v>
      </c>
      <c r="L17" s="27">
        <v>0</v>
      </c>
      <c r="M17" t="s">
        <v>108</v>
      </c>
      <c r="N17" t="s">
        <v>24</v>
      </c>
    </row>
    <row r="18" spans="1:14" ht="12.75">
      <c r="A18">
        <v>200509</v>
      </c>
      <c r="B18">
        <v>1</v>
      </c>
      <c r="D18" t="s">
        <v>7</v>
      </c>
      <c r="E18">
        <v>100</v>
      </c>
      <c r="F18" t="s">
        <v>26</v>
      </c>
      <c r="G18" t="s">
        <v>23</v>
      </c>
      <c r="H18">
        <v>0</v>
      </c>
      <c r="I18" t="s">
        <v>27</v>
      </c>
      <c r="J18" s="27">
        <v>0</v>
      </c>
      <c r="K18" s="1">
        <v>44.37</v>
      </c>
      <c r="L18" s="27">
        <v>0</v>
      </c>
      <c r="M18" t="s">
        <v>108</v>
      </c>
      <c r="N18" t="s">
        <v>24</v>
      </c>
    </row>
    <row r="19" spans="1:14" ht="12.75">
      <c r="A19">
        <v>200510</v>
      </c>
      <c r="B19">
        <v>1</v>
      </c>
      <c r="D19" t="s">
        <v>7</v>
      </c>
      <c r="E19">
        <v>100</v>
      </c>
      <c r="F19" t="s">
        <v>26</v>
      </c>
      <c r="G19" t="s">
        <v>23</v>
      </c>
      <c r="H19">
        <v>0</v>
      </c>
      <c r="J19" s="27">
        <v>0</v>
      </c>
      <c r="K19" s="1">
        <v>352660.62</v>
      </c>
      <c r="L19" s="27">
        <v>0</v>
      </c>
      <c r="M19" t="s">
        <v>108</v>
      </c>
      <c r="N19" t="s">
        <v>24</v>
      </c>
    </row>
    <row r="20" spans="1:14" ht="12.75">
      <c r="A20">
        <v>200510</v>
      </c>
      <c r="B20">
        <v>1</v>
      </c>
      <c r="D20" t="s">
        <v>7</v>
      </c>
      <c r="E20">
        <v>100</v>
      </c>
      <c r="F20" t="s">
        <v>26</v>
      </c>
      <c r="G20" t="s">
        <v>23</v>
      </c>
      <c r="H20">
        <v>0</v>
      </c>
      <c r="I20" t="s">
        <v>27</v>
      </c>
      <c r="J20" s="27">
        <v>0</v>
      </c>
      <c r="K20" s="1">
        <v>65.46</v>
      </c>
      <c r="L20" s="27">
        <v>0</v>
      </c>
      <c r="M20" t="s">
        <v>108</v>
      </c>
      <c r="N20" t="s">
        <v>24</v>
      </c>
    </row>
    <row r="21" spans="1:14" ht="12.75">
      <c r="A21">
        <v>200510</v>
      </c>
      <c r="B21">
        <v>1</v>
      </c>
      <c r="D21" t="s">
        <v>6</v>
      </c>
      <c r="E21">
        <v>100</v>
      </c>
      <c r="F21" t="s">
        <v>26</v>
      </c>
      <c r="G21" t="s">
        <v>23</v>
      </c>
      <c r="H21">
        <v>0</v>
      </c>
      <c r="J21" s="27">
        <v>0</v>
      </c>
      <c r="K21" s="1">
        <v>120.01</v>
      </c>
      <c r="L21" s="27">
        <v>0</v>
      </c>
      <c r="M21" t="s">
        <v>74</v>
      </c>
      <c r="N21" t="s">
        <v>24</v>
      </c>
    </row>
    <row r="22" ht="12.75">
      <c r="K22" s="38">
        <f>SUM(K17:K21)</f>
        <v>352846.09</v>
      </c>
    </row>
    <row r="24" spans="1:14" ht="12.75">
      <c r="A24">
        <v>200510</v>
      </c>
      <c r="B24">
        <v>1</v>
      </c>
      <c r="D24" t="s">
        <v>50</v>
      </c>
      <c r="E24">
        <v>103</v>
      </c>
      <c r="F24" t="s">
        <v>60</v>
      </c>
      <c r="G24" t="s">
        <v>52</v>
      </c>
      <c r="H24">
        <v>0</v>
      </c>
      <c r="J24" s="27">
        <v>0</v>
      </c>
      <c r="K24" s="1">
        <v>58.48</v>
      </c>
      <c r="L24" s="27">
        <v>0</v>
      </c>
      <c r="M24" t="s">
        <v>101</v>
      </c>
      <c r="N24" t="s">
        <v>61</v>
      </c>
    </row>
    <row r="25" spans="1:14" ht="12.75">
      <c r="A25">
        <v>200510</v>
      </c>
      <c r="B25">
        <v>1</v>
      </c>
      <c r="D25" t="s">
        <v>54</v>
      </c>
      <c r="E25">
        <v>103</v>
      </c>
      <c r="F25" t="s">
        <v>60</v>
      </c>
      <c r="G25" t="s">
        <v>52</v>
      </c>
      <c r="H25">
        <v>0</v>
      </c>
      <c r="J25" s="27">
        <v>0</v>
      </c>
      <c r="K25" s="1">
        <v>3</v>
      </c>
      <c r="L25" s="27">
        <v>0</v>
      </c>
      <c r="M25" t="s">
        <v>75</v>
      </c>
      <c r="N25" t="s">
        <v>61</v>
      </c>
    </row>
    <row r="26" spans="1:14" ht="12.75">
      <c r="A26">
        <v>200510</v>
      </c>
      <c r="B26">
        <v>1</v>
      </c>
      <c r="D26" t="s">
        <v>55</v>
      </c>
      <c r="E26">
        <v>103</v>
      </c>
      <c r="F26" t="s">
        <v>60</v>
      </c>
      <c r="G26" t="s">
        <v>52</v>
      </c>
      <c r="H26">
        <v>0</v>
      </c>
      <c r="J26" s="27">
        <v>0</v>
      </c>
      <c r="K26" s="1">
        <v>3.3</v>
      </c>
      <c r="L26" s="27">
        <v>0</v>
      </c>
      <c r="M26" t="s">
        <v>76</v>
      </c>
      <c r="N26" t="s">
        <v>61</v>
      </c>
    </row>
    <row r="27" spans="1:14" ht="12.75">
      <c r="A27">
        <v>200510</v>
      </c>
      <c r="B27">
        <v>1</v>
      </c>
      <c r="D27" t="s">
        <v>102</v>
      </c>
      <c r="E27">
        <v>103</v>
      </c>
      <c r="F27" t="s">
        <v>60</v>
      </c>
      <c r="G27" t="s">
        <v>52</v>
      </c>
      <c r="H27">
        <v>0</v>
      </c>
      <c r="J27" s="27">
        <v>0</v>
      </c>
      <c r="K27" s="1">
        <v>3</v>
      </c>
      <c r="L27" s="27">
        <v>0</v>
      </c>
      <c r="M27" t="s">
        <v>103</v>
      </c>
      <c r="N27" t="s">
        <v>61</v>
      </c>
    </row>
    <row r="28" spans="1:14" ht="12.75">
      <c r="A28">
        <v>200510</v>
      </c>
      <c r="B28">
        <v>1</v>
      </c>
      <c r="D28" t="s">
        <v>56</v>
      </c>
      <c r="E28">
        <v>103</v>
      </c>
      <c r="F28" t="s">
        <v>60</v>
      </c>
      <c r="G28" t="s">
        <v>52</v>
      </c>
      <c r="H28">
        <v>0</v>
      </c>
      <c r="J28" s="27">
        <v>0</v>
      </c>
      <c r="K28" s="1">
        <v>30.91</v>
      </c>
      <c r="L28" s="27">
        <v>0</v>
      </c>
      <c r="M28" t="s">
        <v>104</v>
      </c>
      <c r="N28" t="s">
        <v>61</v>
      </c>
    </row>
    <row r="29" spans="1:14" ht="12.75">
      <c r="A29">
        <v>200510</v>
      </c>
      <c r="B29">
        <v>1</v>
      </c>
      <c r="D29" t="s">
        <v>57</v>
      </c>
      <c r="E29">
        <v>103</v>
      </c>
      <c r="F29" t="s">
        <v>60</v>
      </c>
      <c r="G29" t="s">
        <v>52</v>
      </c>
      <c r="H29">
        <v>0</v>
      </c>
      <c r="J29" s="27">
        <v>0</v>
      </c>
      <c r="K29" s="1">
        <v>80.4</v>
      </c>
      <c r="L29" s="27">
        <v>0</v>
      </c>
      <c r="M29" t="s">
        <v>105</v>
      </c>
      <c r="N29" t="s">
        <v>61</v>
      </c>
    </row>
    <row r="30" spans="1:14" ht="12.75">
      <c r="A30">
        <v>200510</v>
      </c>
      <c r="B30">
        <v>1</v>
      </c>
      <c r="D30" t="s">
        <v>58</v>
      </c>
      <c r="E30">
        <v>103</v>
      </c>
      <c r="F30" t="s">
        <v>60</v>
      </c>
      <c r="G30" t="s">
        <v>52</v>
      </c>
      <c r="H30">
        <v>0</v>
      </c>
      <c r="J30" s="27">
        <v>0</v>
      </c>
      <c r="K30" s="1">
        <v>45</v>
      </c>
      <c r="L30" s="27">
        <v>0</v>
      </c>
      <c r="M30" t="s">
        <v>106</v>
      </c>
      <c r="N30" t="s">
        <v>61</v>
      </c>
    </row>
    <row r="31" spans="1:14" ht="12.75">
      <c r="A31">
        <v>200510</v>
      </c>
      <c r="B31">
        <v>1</v>
      </c>
      <c r="D31" t="s">
        <v>59</v>
      </c>
      <c r="E31">
        <v>103</v>
      </c>
      <c r="F31" t="s">
        <v>60</v>
      </c>
      <c r="G31" t="s">
        <v>52</v>
      </c>
      <c r="H31">
        <v>0</v>
      </c>
      <c r="J31" s="27">
        <v>0</v>
      </c>
      <c r="K31" s="1">
        <v>1.2</v>
      </c>
      <c r="L31" s="27">
        <v>0</v>
      </c>
      <c r="M31" t="s">
        <v>77</v>
      </c>
      <c r="N31" t="s">
        <v>61</v>
      </c>
    </row>
    <row r="32" ht="12.75">
      <c r="K32" s="38">
        <f>SUM(K24:K31)</f>
        <v>225.29</v>
      </c>
    </row>
  </sheetData>
  <sheetProtection/>
  <printOptions/>
  <pageMargins left="0.75" right="0.75" top="0.5" bottom="0.75" header="0.5" footer="0.5"/>
  <pageSetup horizontalDpi="600" verticalDpi="600" orientation="landscape" r:id="rId1"/>
  <headerFooter alignWithMargins="0">
    <oddFooter>&amp;L&amp;D&amp;C&amp;F&amp;R&amp;A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31"/>
  <sheetViews>
    <sheetView zoomScalePageLayoutView="0" workbookViewId="0" topLeftCell="A13">
      <selection activeCell="L36" sqref="L36"/>
    </sheetView>
  </sheetViews>
  <sheetFormatPr defaultColWidth="9.33203125" defaultRowHeight="12.75"/>
  <cols>
    <col min="1" max="1" width="10.16015625" style="0" bestFit="1" customWidth="1"/>
    <col min="2" max="2" width="4.66015625" style="0" customWidth="1"/>
    <col min="3" max="3" width="2.5" style="0" customWidth="1"/>
    <col min="4" max="4" width="4.83203125" style="0" customWidth="1"/>
    <col min="5" max="5" width="6.33203125" style="0" customWidth="1"/>
    <col min="7" max="7" width="7.16015625" style="0" customWidth="1"/>
    <col min="8" max="8" width="9.5" style="0" bestFit="1" customWidth="1"/>
    <col min="9" max="9" width="2.33203125" style="0" customWidth="1"/>
    <col min="10" max="10" width="18.83203125" style="27" bestFit="1" customWidth="1"/>
    <col min="11" max="11" width="15.5" style="1" bestFit="1" customWidth="1"/>
    <col min="12" max="12" width="13.16015625" style="27" bestFit="1" customWidth="1"/>
    <col min="13" max="13" width="23.83203125" style="0" customWidth="1"/>
    <col min="14" max="14" width="17.83203125" style="0" bestFit="1" customWidth="1"/>
  </cols>
  <sheetData>
    <row r="1" spans="1:14" ht="12.75">
      <c r="A1" t="s">
        <v>30</v>
      </c>
      <c r="B1" t="s">
        <v>31</v>
      </c>
      <c r="C1" t="s">
        <v>32</v>
      </c>
      <c r="D1" t="s">
        <v>33</v>
      </c>
      <c r="E1" t="s">
        <v>34</v>
      </c>
      <c r="F1" t="s">
        <v>35</v>
      </c>
      <c r="G1" t="s">
        <v>36</v>
      </c>
      <c r="H1" t="s">
        <v>37</v>
      </c>
      <c r="I1" t="s">
        <v>38</v>
      </c>
      <c r="J1" s="27" t="s">
        <v>39</v>
      </c>
      <c r="K1" s="1" t="s">
        <v>40</v>
      </c>
      <c r="L1" s="27" t="s">
        <v>41</v>
      </c>
      <c r="M1" t="s">
        <v>42</v>
      </c>
      <c r="N1" t="s">
        <v>43</v>
      </c>
    </row>
    <row r="2" spans="1:14" ht="12.75">
      <c r="A2">
        <v>200510</v>
      </c>
      <c r="B2">
        <v>1</v>
      </c>
      <c r="D2" t="s">
        <v>50</v>
      </c>
      <c r="E2">
        <v>110</v>
      </c>
      <c r="F2" t="s">
        <v>51</v>
      </c>
      <c r="G2" t="s">
        <v>52</v>
      </c>
      <c r="H2">
        <v>0.00512</v>
      </c>
      <c r="J2" s="27">
        <v>13451</v>
      </c>
      <c r="K2" s="1">
        <v>68.25</v>
      </c>
      <c r="L2" s="27">
        <v>0</v>
      </c>
      <c r="M2" t="s">
        <v>101</v>
      </c>
      <c r="N2" t="s">
        <v>53</v>
      </c>
    </row>
    <row r="3" spans="1:14" ht="12.75">
      <c r="A3">
        <v>200510</v>
      </c>
      <c r="B3">
        <v>1</v>
      </c>
      <c r="D3" t="s">
        <v>54</v>
      </c>
      <c r="E3">
        <v>110</v>
      </c>
      <c r="F3" t="s">
        <v>51</v>
      </c>
      <c r="G3" t="s">
        <v>52</v>
      </c>
      <c r="H3">
        <v>0.00512</v>
      </c>
      <c r="J3" s="27">
        <v>1490</v>
      </c>
      <c r="K3" s="1">
        <v>7.6</v>
      </c>
      <c r="L3" s="27">
        <v>0</v>
      </c>
      <c r="M3" t="s">
        <v>75</v>
      </c>
      <c r="N3" t="s">
        <v>53</v>
      </c>
    </row>
    <row r="4" spans="1:14" ht="12.75">
      <c r="A4">
        <v>200510</v>
      </c>
      <c r="B4">
        <v>1</v>
      </c>
      <c r="D4" t="s">
        <v>55</v>
      </c>
      <c r="E4">
        <v>110</v>
      </c>
      <c r="F4" t="s">
        <v>51</v>
      </c>
      <c r="G4" t="s">
        <v>52</v>
      </c>
      <c r="H4">
        <v>0.00512</v>
      </c>
      <c r="J4" s="27">
        <v>1100</v>
      </c>
      <c r="K4" s="1">
        <v>5.61</v>
      </c>
      <c r="L4" s="27">
        <v>0</v>
      </c>
      <c r="M4" t="s">
        <v>76</v>
      </c>
      <c r="N4" t="s">
        <v>53</v>
      </c>
    </row>
    <row r="5" spans="1:14" ht="12.75">
      <c r="A5">
        <v>200510</v>
      </c>
      <c r="B5">
        <v>1</v>
      </c>
      <c r="D5" t="s">
        <v>102</v>
      </c>
      <c r="E5">
        <v>110</v>
      </c>
      <c r="F5" t="s">
        <v>51</v>
      </c>
      <c r="G5" t="s">
        <v>52</v>
      </c>
      <c r="H5">
        <v>0.00512</v>
      </c>
      <c r="J5" s="27">
        <v>430</v>
      </c>
      <c r="K5" s="1">
        <v>2.2</v>
      </c>
      <c r="L5" s="27">
        <v>0</v>
      </c>
      <c r="M5" t="s">
        <v>103</v>
      </c>
      <c r="N5" t="s">
        <v>53</v>
      </c>
    </row>
    <row r="6" spans="1:14" ht="12.75">
      <c r="A6">
        <v>200510</v>
      </c>
      <c r="B6">
        <v>1</v>
      </c>
      <c r="D6" t="s">
        <v>56</v>
      </c>
      <c r="E6">
        <v>110</v>
      </c>
      <c r="F6" t="s">
        <v>51</v>
      </c>
      <c r="G6" t="s">
        <v>52</v>
      </c>
      <c r="H6">
        <v>0.00512</v>
      </c>
      <c r="J6" s="27">
        <v>4515</v>
      </c>
      <c r="K6" s="1">
        <v>23.1</v>
      </c>
      <c r="L6" s="27">
        <v>0</v>
      </c>
      <c r="M6" t="s">
        <v>104</v>
      </c>
      <c r="N6" t="s">
        <v>53</v>
      </c>
    </row>
    <row r="7" spans="1:14" ht="12.75">
      <c r="A7">
        <v>200510</v>
      </c>
      <c r="B7">
        <v>1</v>
      </c>
      <c r="D7" t="s">
        <v>57</v>
      </c>
      <c r="E7">
        <v>110</v>
      </c>
      <c r="F7" t="s">
        <v>51</v>
      </c>
      <c r="G7" t="s">
        <v>52</v>
      </c>
      <c r="H7">
        <v>0.00512</v>
      </c>
      <c r="J7" s="27">
        <v>18492</v>
      </c>
      <c r="K7" s="1">
        <v>93.8</v>
      </c>
      <c r="L7" s="27">
        <v>0</v>
      </c>
      <c r="M7" t="s">
        <v>105</v>
      </c>
      <c r="N7" t="s">
        <v>53</v>
      </c>
    </row>
    <row r="8" spans="1:14" ht="12.75">
      <c r="A8">
        <v>200510</v>
      </c>
      <c r="B8">
        <v>1</v>
      </c>
      <c r="D8" t="s">
        <v>58</v>
      </c>
      <c r="E8">
        <v>110</v>
      </c>
      <c r="F8" t="s">
        <v>51</v>
      </c>
      <c r="G8" t="s">
        <v>52</v>
      </c>
      <c r="H8">
        <v>0.00512</v>
      </c>
      <c r="J8" s="27">
        <v>6450</v>
      </c>
      <c r="K8" s="1">
        <v>33</v>
      </c>
      <c r="L8" s="27">
        <v>0</v>
      </c>
      <c r="M8" t="s">
        <v>106</v>
      </c>
      <c r="N8" t="s">
        <v>53</v>
      </c>
    </row>
    <row r="9" spans="1:14" ht="12.75">
      <c r="A9">
        <v>200510</v>
      </c>
      <c r="B9">
        <v>1</v>
      </c>
      <c r="D9" t="s">
        <v>59</v>
      </c>
      <c r="E9">
        <v>110</v>
      </c>
      <c r="F9" t="s">
        <v>51</v>
      </c>
      <c r="G9" t="s">
        <v>52</v>
      </c>
      <c r="H9">
        <v>0.00512</v>
      </c>
      <c r="J9" s="27">
        <v>172</v>
      </c>
      <c r="K9" s="1">
        <v>0.88</v>
      </c>
      <c r="L9" s="27">
        <v>0</v>
      </c>
      <c r="M9" t="s">
        <v>77</v>
      </c>
      <c r="N9" t="s">
        <v>53</v>
      </c>
    </row>
    <row r="10" spans="1:14" ht="12.75">
      <c r="A10" s="35"/>
      <c r="B10" s="35"/>
      <c r="C10" s="35"/>
      <c r="D10" s="35"/>
      <c r="E10" s="35"/>
      <c r="F10" s="35"/>
      <c r="G10" s="35"/>
      <c r="H10" s="35"/>
      <c r="I10" s="35"/>
      <c r="J10" s="37"/>
      <c r="K10" s="38">
        <f>SUM(K2:K9)</f>
        <v>234.44</v>
      </c>
      <c r="L10" s="37"/>
      <c r="M10" s="35"/>
      <c r="N10" s="35"/>
    </row>
    <row r="11" spans="1:14" ht="12.75">
      <c r="A11" s="35"/>
      <c r="B11" s="35"/>
      <c r="C11" s="35"/>
      <c r="D11" s="35"/>
      <c r="E11" s="35"/>
      <c r="F11" s="35"/>
      <c r="G11" s="35"/>
      <c r="H11" s="35"/>
      <c r="I11" s="35"/>
      <c r="J11" s="37"/>
      <c r="K11" s="36"/>
      <c r="L11" s="37"/>
      <c r="M11" s="35"/>
      <c r="N11" s="35"/>
    </row>
    <row r="12" spans="1:14" ht="12.75">
      <c r="A12">
        <v>200509</v>
      </c>
      <c r="B12">
        <v>1</v>
      </c>
      <c r="D12" t="s">
        <v>1</v>
      </c>
      <c r="E12">
        <v>370</v>
      </c>
      <c r="F12" t="s">
        <v>47</v>
      </c>
      <c r="G12" t="s">
        <v>48</v>
      </c>
      <c r="H12">
        <v>0.0072</v>
      </c>
      <c r="J12" s="27">
        <v>-899</v>
      </c>
      <c r="K12" s="1">
        <v>-6.48</v>
      </c>
      <c r="L12" s="27">
        <v>0</v>
      </c>
      <c r="M12" t="s">
        <v>96</v>
      </c>
      <c r="N12" t="s">
        <v>46</v>
      </c>
    </row>
    <row r="13" spans="1:14" ht="12.75">
      <c r="A13">
        <v>200510</v>
      </c>
      <c r="B13">
        <v>1</v>
      </c>
      <c r="D13" t="s">
        <v>1</v>
      </c>
      <c r="E13">
        <v>370</v>
      </c>
      <c r="F13" t="s">
        <v>47</v>
      </c>
      <c r="G13" t="s">
        <v>48</v>
      </c>
      <c r="H13">
        <v>0.0072</v>
      </c>
      <c r="J13" s="27">
        <v>8207720</v>
      </c>
      <c r="K13" s="1">
        <v>59118.85</v>
      </c>
      <c r="L13" s="27">
        <v>0</v>
      </c>
      <c r="M13" t="s">
        <v>96</v>
      </c>
      <c r="N13" t="s">
        <v>46</v>
      </c>
    </row>
    <row r="14" spans="1:14" ht="12.75">
      <c r="A14">
        <v>200510</v>
      </c>
      <c r="B14">
        <v>1</v>
      </c>
      <c r="D14" t="s">
        <v>1</v>
      </c>
      <c r="E14">
        <v>370</v>
      </c>
      <c r="F14" t="s">
        <v>47</v>
      </c>
      <c r="G14" t="s">
        <v>48</v>
      </c>
      <c r="H14">
        <v>0.0072</v>
      </c>
      <c r="I14" t="s">
        <v>107</v>
      </c>
      <c r="J14" s="27">
        <v>6060</v>
      </c>
      <c r="K14" s="1">
        <v>43.63</v>
      </c>
      <c r="L14" s="27">
        <v>0</v>
      </c>
      <c r="M14" t="s">
        <v>96</v>
      </c>
      <c r="N14" t="s">
        <v>46</v>
      </c>
    </row>
    <row r="15" spans="1:14" ht="12.75">
      <c r="A15">
        <v>200510</v>
      </c>
      <c r="B15">
        <v>1</v>
      </c>
      <c r="D15" t="s">
        <v>67</v>
      </c>
      <c r="E15">
        <v>370</v>
      </c>
      <c r="F15" t="s">
        <v>47</v>
      </c>
      <c r="G15" t="s">
        <v>48</v>
      </c>
      <c r="H15">
        <v>0.0072</v>
      </c>
      <c r="J15" s="27">
        <v>26830.71</v>
      </c>
      <c r="K15" s="1">
        <v>193.18</v>
      </c>
      <c r="L15" s="27">
        <v>0</v>
      </c>
      <c r="M15" t="s">
        <v>98</v>
      </c>
      <c r="N15" t="s">
        <v>46</v>
      </c>
    </row>
    <row r="16" ht="12.75">
      <c r="K16" s="38">
        <f>SUM(K12:K15)</f>
        <v>59349.17999999999</v>
      </c>
    </row>
    <row r="18" spans="1:14" ht="12.75">
      <c r="A18">
        <v>200510</v>
      </c>
      <c r="B18">
        <v>1</v>
      </c>
      <c r="D18" t="s">
        <v>3</v>
      </c>
      <c r="E18">
        <v>370</v>
      </c>
      <c r="F18" t="s">
        <v>47</v>
      </c>
      <c r="G18" t="s">
        <v>48</v>
      </c>
      <c r="H18">
        <v>0.0072</v>
      </c>
      <c r="J18" s="27">
        <v>197753</v>
      </c>
      <c r="K18" s="38">
        <v>1424.14</v>
      </c>
      <c r="L18" s="27">
        <v>0</v>
      </c>
      <c r="M18" t="s">
        <v>72</v>
      </c>
      <c r="N18" t="s">
        <v>46</v>
      </c>
    </row>
    <row r="20" spans="1:14" ht="12.75">
      <c r="A20">
        <v>200509</v>
      </c>
      <c r="B20">
        <v>1</v>
      </c>
      <c r="D20" t="s">
        <v>7</v>
      </c>
      <c r="E20">
        <v>370</v>
      </c>
      <c r="F20" t="s">
        <v>49</v>
      </c>
      <c r="G20" t="s">
        <v>48</v>
      </c>
      <c r="H20">
        <v>0.0139</v>
      </c>
      <c r="J20" s="27">
        <v>-6438</v>
      </c>
      <c r="K20" s="1">
        <v>-89.5</v>
      </c>
      <c r="L20" s="27">
        <v>0</v>
      </c>
      <c r="M20" t="s">
        <v>108</v>
      </c>
      <c r="N20" t="s">
        <v>46</v>
      </c>
    </row>
    <row r="21" spans="1:14" ht="12.75">
      <c r="A21">
        <v>200509</v>
      </c>
      <c r="B21">
        <v>1</v>
      </c>
      <c r="D21" t="s">
        <v>7</v>
      </c>
      <c r="E21">
        <v>370</v>
      </c>
      <c r="F21" t="s">
        <v>49</v>
      </c>
      <c r="G21" t="s">
        <v>48</v>
      </c>
      <c r="H21">
        <v>0.0139</v>
      </c>
      <c r="I21" t="s">
        <v>27</v>
      </c>
      <c r="J21" s="27">
        <v>-2066</v>
      </c>
      <c r="K21" s="1">
        <v>-28.71</v>
      </c>
      <c r="L21" s="27">
        <v>0</v>
      </c>
      <c r="M21" t="s">
        <v>108</v>
      </c>
      <c r="N21" t="s">
        <v>46</v>
      </c>
    </row>
    <row r="22" spans="1:14" ht="12.75">
      <c r="A22">
        <v>200510</v>
      </c>
      <c r="B22">
        <v>1</v>
      </c>
      <c r="D22" t="s">
        <v>7</v>
      </c>
      <c r="E22">
        <v>370</v>
      </c>
      <c r="F22" t="s">
        <v>49</v>
      </c>
      <c r="G22" t="s">
        <v>48</v>
      </c>
      <c r="H22">
        <v>0.0139</v>
      </c>
      <c r="J22" s="27">
        <v>21944909</v>
      </c>
      <c r="K22" s="1">
        <v>305036.03</v>
      </c>
      <c r="L22" s="27">
        <v>0</v>
      </c>
      <c r="M22" t="s">
        <v>108</v>
      </c>
      <c r="N22" t="s">
        <v>46</v>
      </c>
    </row>
    <row r="23" spans="1:14" ht="12.75">
      <c r="A23">
        <v>200510</v>
      </c>
      <c r="B23">
        <v>1</v>
      </c>
      <c r="D23" t="s">
        <v>7</v>
      </c>
      <c r="E23">
        <v>370</v>
      </c>
      <c r="F23" t="s">
        <v>49</v>
      </c>
      <c r="G23" t="s">
        <v>48</v>
      </c>
      <c r="H23">
        <v>0.0139</v>
      </c>
      <c r="I23" t="s">
        <v>27</v>
      </c>
      <c r="J23" s="27">
        <v>3811</v>
      </c>
      <c r="K23" s="1">
        <v>52.98</v>
      </c>
      <c r="L23" s="27">
        <v>0</v>
      </c>
      <c r="M23" t="s">
        <v>108</v>
      </c>
      <c r="N23" t="s">
        <v>46</v>
      </c>
    </row>
    <row r="24" ht="12.75">
      <c r="K24" s="38">
        <f>SUM(K20:K23)</f>
        <v>304970.8</v>
      </c>
    </row>
    <row r="26" spans="1:14" ht="12.75">
      <c r="A26">
        <v>200510</v>
      </c>
      <c r="B26">
        <v>1</v>
      </c>
      <c r="D26" t="s">
        <v>5</v>
      </c>
      <c r="E26">
        <v>360</v>
      </c>
      <c r="F26" t="s">
        <v>44</v>
      </c>
      <c r="G26" t="s">
        <v>45</v>
      </c>
      <c r="H26">
        <v>1.7452</v>
      </c>
      <c r="J26" s="27">
        <v>0</v>
      </c>
      <c r="K26" s="38">
        <v>3033.16</v>
      </c>
      <c r="L26" s="27">
        <v>1738</v>
      </c>
      <c r="M26" t="s">
        <v>73</v>
      </c>
      <c r="N26" t="s">
        <v>46</v>
      </c>
    </row>
    <row r="28" spans="1:14" ht="12.75">
      <c r="A28">
        <v>200510</v>
      </c>
      <c r="B28">
        <v>1</v>
      </c>
      <c r="D28" t="s">
        <v>4</v>
      </c>
      <c r="E28">
        <v>360</v>
      </c>
      <c r="F28" t="s">
        <v>44</v>
      </c>
      <c r="G28" t="s">
        <v>45</v>
      </c>
      <c r="H28">
        <v>2.7199</v>
      </c>
      <c r="J28" s="27">
        <v>0</v>
      </c>
      <c r="K28" s="1">
        <v>187960.71</v>
      </c>
      <c r="L28" s="27">
        <v>69105.74</v>
      </c>
      <c r="M28" t="s">
        <v>97</v>
      </c>
      <c r="N28" t="s">
        <v>46</v>
      </c>
    </row>
    <row r="29" spans="1:14" ht="12.75">
      <c r="A29">
        <v>200510</v>
      </c>
      <c r="B29">
        <v>1</v>
      </c>
      <c r="D29" t="s">
        <v>2</v>
      </c>
      <c r="E29">
        <v>360</v>
      </c>
      <c r="F29" t="s">
        <v>44</v>
      </c>
      <c r="G29" t="s">
        <v>45</v>
      </c>
      <c r="H29">
        <v>0</v>
      </c>
      <c r="J29" s="27">
        <v>0</v>
      </c>
      <c r="K29" s="1">
        <v>-123.38</v>
      </c>
      <c r="L29" s="27">
        <v>0</v>
      </c>
      <c r="M29" t="s">
        <v>99</v>
      </c>
      <c r="N29" t="s">
        <v>46</v>
      </c>
    </row>
    <row r="30" spans="1:14" ht="12.75">
      <c r="A30">
        <v>200510</v>
      </c>
      <c r="B30">
        <v>1</v>
      </c>
      <c r="D30" t="s">
        <v>2</v>
      </c>
      <c r="E30">
        <v>360</v>
      </c>
      <c r="F30" t="s">
        <v>44</v>
      </c>
      <c r="G30" t="s">
        <v>45</v>
      </c>
      <c r="H30">
        <v>2.7199</v>
      </c>
      <c r="J30" s="27">
        <v>0</v>
      </c>
      <c r="K30" s="1">
        <v>143328.31</v>
      </c>
      <c r="L30" s="27">
        <v>52696.18</v>
      </c>
      <c r="M30" t="s">
        <v>99</v>
      </c>
      <c r="N30" t="s">
        <v>46</v>
      </c>
    </row>
    <row r="31" ht="12.75">
      <c r="K31" s="38">
        <f>SUM(K28:K30)</f>
        <v>331165.64</v>
      </c>
    </row>
  </sheetData>
  <sheetProtection/>
  <printOptions/>
  <pageMargins left="0.75" right="0.75" top="1" bottom="0.75" header="0.5" footer="0.5"/>
  <pageSetup horizontalDpi="600" verticalDpi="600" orientation="landscape" scale="92" r:id="rId1"/>
  <headerFooter alignWithMargins="0">
    <oddFooter>&amp;L&amp;D&amp;C&amp;F&amp;R&amp;A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Brantford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GMaldonado</dc:creator>
  <cp:keywords/>
  <dc:description/>
  <cp:lastModifiedBy>Kim Mitchell</cp:lastModifiedBy>
  <cp:lastPrinted>2012-02-09T14:33:35Z</cp:lastPrinted>
  <dcterms:created xsi:type="dcterms:W3CDTF">2005-01-18T17:21:30Z</dcterms:created>
  <dcterms:modified xsi:type="dcterms:W3CDTF">2012-02-09T14:33:43Z</dcterms:modified>
  <cp:category/>
  <cp:version/>
  <cp:contentType/>
  <cp:contentStatus/>
</cp:coreProperties>
</file>