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10" windowHeight="68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<sst xmlns="http://schemas.openxmlformats.org/spreadsheetml/2006/main" count="71" uniqueCount="33">
  <si>
    <t>Foregone Revenue and Foregone Revenue Rate Rider Calculation</t>
  </si>
  <si>
    <t>Total Foregone Revenue</t>
  </si>
  <si>
    <t>Foregone Revenue Rate Rider</t>
  </si>
  <si>
    <t>F=B*E</t>
  </si>
  <si>
    <t>Service Charge</t>
  </si>
  <si>
    <t>Volumetric Rate</t>
  </si>
  <si>
    <t>Low Voltage Service Rate</t>
  </si>
  <si>
    <t>G=F/A/9</t>
  </si>
  <si>
    <t>1/12 of Board Approved Load Forecast</t>
  </si>
  <si>
    <t>Months Total</t>
  </si>
  <si>
    <t>Distribution Rates</t>
  </si>
  <si>
    <t>Difference</t>
  </si>
  <si>
    <t>Current Rates</t>
  </si>
  <si>
    <t>Proposed Rates</t>
  </si>
  <si>
    <t>A</t>
  </si>
  <si>
    <t>B=A*3</t>
  </si>
  <si>
    <t>C</t>
  </si>
  <si>
    <t>D</t>
  </si>
  <si>
    <t>E=D-C</t>
  </si>
  <si>
    <t>Residential</t>
  </si>
  <si>
    <t>Customers</t>
  </si>
  <si>
    <t>kWh</t>
  </si>
  <si>
    <t xml:space="preserve">Rate Rider for ICM </t>
  </si>
  <si>
    <t>GS&lt; 50 kW</t>
  </si>
  <si>
    <t>GS 50 to 999 kW</t>
  </si>
  <si>
    <t>kW</t>
  </si>
  <si>
    <t>GS 1,000 to 4,999 kW</t>
  </si>
  <si>
    <t>Large Use</t>
  </si>
  <si>
    <t>Unmetered Scatered Load</t>
  </si>
  <si>
    <t>Connections</t>
  </si>
  <si>
    <t>Sentinel Lighting</t>
  </si>
  <si>
    <t>Street Lighting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</si>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</sst>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00_);[Red]\(&quot;$&quot;#,##0.0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8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8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9" fontId="0" fillId="0" borderId="12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6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6" fontId="2" fillId="0" borderId="10" xfId="0" applyNumberFormat="1" applyFont="1" applyBorder="1" applyAlignment="1">
      <alignment horizontal="center" vertical="center" wrapText="1"/>
    </xf>
    <xf numFmtId="6" fontId="2" fillId="0" borderId="17" xfId="0" applyNumberFormat="1" applyFont="1" applyBorder="1" applyAlignment="1">
      <alignment horizontal="center" vertical="center"/>
    </xf>
    <xf numFmtId="6" fontId="0" fillId="0" borderId="18" xfId="0" applyNumberFormat="1" applyBorder="1" applyAlignment="1">
      <alignment horizontal="center" vertical="center"/>
    </xf>
    <xf numFmtId="6" fontId="0" fillId="0" borderId="19" xfId="0" applyNumberFormat="1" applyBorder="1" applyAlignment="1">
      <alignment horizontal="center" vertical="center"/>
    </xf>
    <xf numFmtId="6" fontId="2" fillId="0" borderId="12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6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s\2012%20Rate%20-%20Rebasing%20Process\Models\Rate%20Design%20Model%20-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Forecast Data For Test Year"/>
      <sheetName val="Transformer Allowance"/>
      <sheetName val="Bridge Year Op.Distrib Revenue"/>
      <sheetName val="Bridge Year Existing Rates"/>
      <sheetName val="Test Yr On Existing Rates"/>
      <sheetName val="Cost Allocation Ratios"/>
      <sheetName val="Cost Allocation Study"/>
      <sheetName val="Test Yr Class Revenue"/>
      <sheetName val="Allocation Low Voltage Costs"/>
      <sheetName val="Low Voltage Rates"/>
      <sheetName val="LRAM and SSM Rate Rider"/>
      <sheetName val="Test Year Rate Rider"/>
      <sheetName val="Other Electriciy Rates"/>
      <sheetName val="Sellected Bill Impacts"/>
      <sheetName val="Rates By Rate Class"/>
      <sheetName val="Ex9 Rate design"/>
      <sheetName val="Distribution Rate Schedule"/>
      <sheetName val="Dist. Rev. Reconciliation"/>
      <sheetName val="Rate Schedule (Part 2)"/>
      <sheetName val="Revenue Deficiency Analysis"/>
      <sheetName val="Rate Schedule (Part 1)"/>
      <sheetName val="Scedule of Proposed Rates "/>
      <sheetName val="Final 2012 Tariff Schedule"/>
      <sheetName val="BILL IMPACTS"/>
      <sheetName val="Bill Impact 2"/>
      <sheetName val="Exh1 Table1"/>
      <sheetName val="Hope Final Rate Schedule"/>
      <sheetName val="Settlement Rate Schedule"/>
      <sheetName val="Specific Bill Impacts"/>
      <sheetName val="Final Bill Impacts - Residentia"/>
      <sheetName val="Final Bill Impacts - GS &lt;50kW"/>
      <sheetName val="Final Bill Impacts All Classes"/>
      <sheetName val="Final Rates Schedule"/>
      <sheetName val="Foregone Revenue"/>
      <sheetName val="Rates Rate Order Format"/>
      <sheetName val="RDO Rates"/>
      <sheetName val="Foregone Rev for updates"/>
    </sheetNames>
    <sheetDataSet>
      <sheetData sheetId="1">
        <row r="7">
          <cell r="I7">
            <v>47848.117662265744</v>
          </cell>
        </row>
        <row r="8">
          <cell r="I8">
            <v>378871008.47059846</v>
          </cell>
        </row>
        <row r="9">
          <cell r="I9">
            <v>3787.813776381449</v>
          </cell>
        </row>
        <row r="10">
          <cell r="I10">
            <v>148787702.95485026</v>
          </cell>
        </row>
        <row r="11">
          <cell r="I11">
            <v>569.2265690044109</v>
          </cell>
        </row>
        <row r="12">
          <cell r="I12">
            <v>1041991.8756086476</v>
          </cell>
        </row>
        <row r="14">
          <cell r="I14">
            <v>43.60510802353708</v>
          </cell>
        </row>
        <row r="15">
          <cell r="I15">
            <v>1015195.8967808036</v>
          </cell>
        </row>
        <row r="17">
          <cell r="I17">
            <v>4</v>
          </cell>
        </row>
        <row r="18">
          <cell r="I18">
            <v>490511.9760678484</v>
          </cell>
        </row>
        <row r="20">
          <cell r="I20">
            <v>25.762766059277354</v>
          </cell>
        </row>
        <row r="21">
          <cell r="I21">
            <v>250.69142718560235</v>
          </cell>
        </row>
        <row r="23">
          <cell r="I23">
            <v>13608.782355444195</v>
          </cell>
        </row>
        <row r="24">
          <cell r="I24">
            <v>27446.708685857357</v>
          </cell>
        </row>
        <row r="26">
          <cell r="I26">
            <v>582.849639983857</v>
          </cell>
        </row>
        <row r="27">
          <cell r="I27">
            <v>2229301.049936021</v>
          </cell>
        </row>
      </sheetData>
      <sheetData sheetId="28">
        <row r="56">
          <cell r="C56">
            <v>0.0151</v>
          </cell>
        </row>
        <row r="135">
          <cell r="C135">
            <v>0.0112</v>
          </cell>
        </row>
        <row r="153">
          <cell r="C153">
            <v>0.0135</v>
          </cell>
        </row>
      </sheetData>
      <sheetData sheetId="30">
        <row r="6">
          <cell r="E6">
            <v>13.41</v>
          </cell>
        </row>
        <row r="17">
          <cell r="E17">
            <v>0.0164</v>
          </cell>
        </row>
      </sheetData>
      <sheetData sheetId="31">
        <row r="6">
          <cell r="E6">
            <v>12.26</v>
          </cell>
        </row>
        <row r="17">
          <cell r="E17">
            <v>0.0156</v>
          </cell>
        </row>
      </sheetData>
      <sheetData sheetId="32">
        <row r="6">
          <cell r="E6">
            <v>230.69</v>
          </cell>
        </row>
        <row r="17">
          <cell r="E17">
            <v>2.7665</v>
          </cell>
        </row>
        <row r="138">
          <cell r="E138">
            <v>620.07</v>
          </cell>
        </row>
        <row r="148">
          <cell r="E148">
            <v>1.9813</v>
          </cell>
        </row>
        <row r="224">
          <cell r="E224">
            <v>907.62</v>
          </cell>
        </row>
        <row r="234">
          <cell r="E234">
            <v>2.1764</v>
          </cell>
        </row>
        <row r="396">
          <cell r="E396">
            <v>5.48</v>
          </cell>
        </row>
        <row r="407">
          <cell r="E407">
            <v>0.025</v>
          </cell>
        </row>
        <row r="484">
          <cell r="E484">
            <v>6.53</v>
          </cell>
        </row>
        <row r="495">
          <cell r="E495">
            <v>7.2193</v>
          </cell>
        </row>
        <row r="572">
          <cell r="E572">
            <v>0.23</v>
          </cell>
        </row>
        <row r="583">
          <cell r="E583">
            <v>5.5565</v>
          </cell>
        </row>
      </sheetData>
      <sheetData sheetId="33">
        <row r="5">
          <cell r="C5">
            <v>13.95</v>
          </cell>
        </row>
        <row r="15">
          <cell r="C15">
            <v>0.01701</v>
          </cell>
        </row>
        <row r="32">
          <cell r="C32">
            <v>15</v>
          </cell>
        </row>
        <row r="42">
          <cell r="C42">
            <v>0.0126</v>
          </cell>
        </row>
        <row r="58">
          <cell r="C58">
            <v>162.6</v>
          </cell>
        </row>
        <row r="68">
          <cell r="C68">
            <v>2.4801</v>
          </cell>
        </row>
        <row r="87">
          <cell r="C87">
            <v>620.07</v>
          </cell>
        </row>
        <row r="96">
          <cell r="C96">
            <v>3.3153</v>
          </cell>
        </row>
        <row r="112">
          <cell r="C112">
            <v>907.62</v>
          </cell>
        </row>
        <row r="121">
          <cell r="C121">
            <v>2.268</v>
          </cell>
        </row>
        <row r="137">
          <cell r="C137">
            <v>5.7</v>
          </cell>
        </row>
        <row r="145">
          <cell r="C145">
            <v>0.026</v>
          </cell>
        </row>
        <row r="161">
          <cell r="C161">
            <v>6.79</v>
          </cell>
        </row>
        <row r="169">
          <cell r="C169">
            <v>7.5162</v>
          </cell>
        </row>
        <row r="185">
          <cell r="C185">
            <v>0.38</v>
          </cell>
        </row>
        <row r="193">
          <cell r="C193">
            <v>9.2151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40">
      <selection activeCell="F54" sqref="F54"/>
    </sheetView>
  </sheetViews>
  <sheetFormatPr defaultColWidth="9.140625" defaultRowHeight="15"/>
  <cols>
    <col min="1" max="1" width="25.28125" style="0" bestFit="1" customWidth="1"/>
    <col min="2" max="2" width="21.57421875" style="0" customWidth="1"/>
    <col min="3" max="3" width="11.8515625" style="0" customWidth="1"/>
    <col min="4" max="4" width="22.57421875" style="0" bestFit="1" customWidth="1"/>
    <col min="5" max="5" width="15.7109375" style="0" customWidth="1"/>
    <col min="8" max="8" width="13.57421875" style="0" customWidth="1"/>
  </cols>
  <sheetData>
    <row r="1" spans="1:9" ht="15" customHeight="1">
      <c r="A1" s="32" t="s">
        <v>0</v>
      </c>
      <c r="B1" s="32"/>
      <c r="C1" s="32"/>
      <c r="D1" s="32"/>
      <c r="E1" s="33"/>
      <c r="F1" s="33"/>
      <c r="G1" s="33"/>
      <c r="H1" s="33"/>
      <c r="I1" s="33"/>
    </row>
    <row r="2" spans="1:9" ht="15" customHeight="1">
      <c r="A2" s="34"/>
      <c r="B2" s="36" t="s">
        <v>8</v>
      </c>
      <c r="C2" s="36" t="s">
        <v>9</v>
      </c>
      <c r="D2" s="38" t="s">
        <v>10</v>
      </c>
      <c r="E2" s="39"/>
      <c r="F2" s="40"/>
      <c r="G2" s="41" t="s">
        <v>11</v>
      </c>
      <c r="H2" s="42" t="s">
        <v>1</v>
      </c>
      <c r="I2" s="42" t="s">
        <v>2</v>
      </c>
    </row>
    <row r="3" spans="1:9" ht="25.5">
      <c r="A3" s="35"/>
      <c r="B3" s="37"/>
      <c r="C3" s="37"/>
      <c r="D3" s="4"/>
      <c r="E3" s="5" t="s">
        <v>12</v>
      </c>
      <c r="F3" s="5" t="s">
        <v>13</v>
      </c>
      <c r="G3" s="37"/>
      <c r="H3" s="37"/>
      <c r="I3" s="37"/>
    </row>
    <row r="4" spans="1:9" ht="15">
      <c r="A4" s="35"/>
      <c r="B4" s="1"/>
      <c r="C4" s="1">
        <v>3</v>
      </c>
      <c r="D4" s="6"/>
      <c r="E4" s="2"/>
      <c r="F4" s="2"/>
      <c r="G4" s="2"/>
      <c r="H4" s="3"/>
      <c r="I4" s="7">
        <v>9</v>
      </c>
    </row>
    <row r="5" spans="1:9" ht="15">
      <c r="A5" s="35"/>
      <c r="B5" s="8" t="s">
        <v>14</v>
      </c>
      <c r="C5" s="8" t="s">
        <v>15</v>
      </c>
      <c r="D5" s="9"/>
      <c r="E5" s="10" t="s">
        <v>16</v>
      </c>
      <c r="F5" s="10" t="s">
        <v>17</v>
      </c>
      <c r="G5" s="10" t="s">
        <v>18</v>
      </c>
      <c r="H5" s="11" t="s">
        <v>3</v>
      </c>
      <c r="I5" s="11" t="s">
        <v>7</v>
      </c>
    </row>
    <row r="6" spans="1:9" ht="15">
      <c r="A6" s="10" t="s">
        <v>19</v>
      </c>
      <c r="B6" s="8"/>
      <c r="C6" s="8"/>
      <c r="D6" s="9"/>
      <c r="E6" s="10"/>
      <c r="F6" s="10"/>
      <c r="G6" s="10"/>
      <c r="H6" s="43"/>
      <c r="I6" s="11"/>
    </row>
    <row r="7" spans="1:9" ht="15">
      <c r="A7" s="12" t="s">
        <v>20</v>
      </c>
      <c r="B7" s="13">
        <f>+'[1]Forecast Data For Test Year'!I7</f>
        <v>47848.117662265744</v>
      </c>
      <c r="C7" s="13">
        <f>B7*$C$4</f>
        <v>143544.35298679722</v>
      </c>
      <c r="D7" s="14" t="s">
        <v>4</v>
      </c>
      <c r="E7" s="15">
        <f>+'[1]Final Bill Impacts - Residentia'!E6</f>
        <v>13.41</v>
      </c>
      <c r="F7" s="15">
        <f>+'[1]Final Rates Schedule'!C5</f>
        <v>13.95</v>
      </c>
      <c r="G7" s="15">
        <f>F7-E7</f>
        <v>0.5399999999999991</v>
      </c>
      <c r="H7" s="44">
        <f>C7*G7</f>
        <v>77513.95061287038</v>
      </c>
      <c r="I7" s="15">
        <f>H7/B7/$I$4</f>
        <v>0.17999999999999972</v>
      </c>
    </row>
    <row r="8" spans="1:9" ht="15">
      <c r="A8" s="12" t="s">
        <v>21</v>
      </c>
      <c r="B8" s="13">
        <f>+'[1]Forecast Data For Test Year'!I8/12</f>
        <v>31572584.039216537</v>
      </c>
      <c r="C8" s="13">
        <f>B8*$C$4</f>
        <v>94717752.11764961</v>
      </c>
      <c r="D8" s="14" t="s">
        <v>5</v>
      </c>
      <c r="E8" s="16">
        <f>+'[1]Final Bill Impacts - Residentia'!E17</f>
        <v>0.0164</v>
      </c>
      <c r="F8" s="16">
        <f>+'[1]Final Rates Schedule'!C15</f>
        <v>0.01701</v>
      </c>
      <c r="G8" s="16">
        <f>F8-E8</f>
        <v>0.0006099999999999994</v>
      </c>
      <c r="H8" s="44">
        <f>C8*G8</f>
        <v>57777.82879176621</v>
      </c>
      <c r="I8" s="17">
        <f>(H8+H9+H10)/B8/$I$4</f>
        <v>-9.666666666666688E-05</v>
      </c>
    </row>
    <row r="9" spans="1:9" ht="15">
      <c r="A9" s="12"/>
      <c r="B9" s="13"/>
      <c r="C9" s="13"/>
      <c r="D9" s="14" t="s">
        <v>6</v>
      </c>
      <c r="E9" s="16">
        <v>0.0001</v>
      </c>
      <c r="F9" s="16">
        <v>0</v>
      </c>
      <c r="G9" s="17">
        <f>F9-E9</f>
        <v>-0.0001</v>
      </c>
      <c r="H9" s="44">
        <f>C8*G9</f>
        <v>-9471.775211764962</v>
      </c>
      <c r="I9" s="17"/>
    </row>
    <row r="10" spans="1:9" ht="15">
      <c r="A10" s="18"/>
      <c r="B10" s="19"/>
      <c r="C10" s="19"/>
      <c r="D10" s="20" t="s">
        <v>22</v>
      </c>
      <c r="E10" s="21">
        <v>0.0008</v>
      </c>
      <c r="F10" s="21">
        <v>0</v>
      </c>
      <c r="G10" s="23">
        <f>F10-E10</f>
        <v>-0.0008</v>
      </c>
      <c r="H10" s="45">
        <f>C8*G10</f>
        <v>-75774.20169411969</v>
      </c>
      <c r="I10" s="23"/>
    </row>
    <row r="11" spans="1:9" ht="15">
      <c r="A11" s="12"/>
      <c r="B11" s="13"/>
      <c r="C11" s="13"/>
      <c r="D11" s="14"/>
      <c r="E11" s="16"/>
      <c r="F11" s="16"/>
      <c r="G11" s="17"/>
      <c r="H11" s="46">
        <f>SUM(H7:H10)</f>
        <v>50045.80249875193</v>
      </c>
      <c r="I11" s="17"/>
    </row>
    <row r="12" spans="1:9" ht="15">
      <c r="A12" s="10" t="s">
        <v>23</v>
      </c>
      <c r="B12" s="8"/>
      <c r="C12" s="8"/>
      <c r="D12" s="9"/>
      <c r="E12" s="10"/>
      <c r="F12" s="10"/>
      <c r="G12" s="10"/>
      <c r="H12" s="43"/>
      <c r="I12" s="11"/>
    </row>
    <row r="13" spans="1:9" ht="15">
      <c r="A13" s="12" t="s">
        <v>20</v>
      </c>
      <c r="B13" s="13">
        <f>+'[1]Forecast Data For Test Year'!I9</f>
        <v>3787.813776381449</v>
      </c>
      <c r="C13" s="13">
        <f>B13*$C$4</f>
        <v>11363.441329144347</v>
      </c>
      <c r="D13" s="14" t="s">
        <v>4</v>
      </c>
      <c r="E13" s="15">
        <f>+'[1]Final Bill Impacts - GS &lt;50kW'!E6</f>
        <v>12.26</v>
      </c>
      <c r="F13" s="15">
        <f>+'[1]Final Rates Schedule'!C32</f>
        <v>15</v>
      </c>
      <c r="G13" s="15">
        <f>F13-E13</f>
        <v>2.74</v>
      </c>
      <c r="H13" s="44">
        <f>C13*G13</f>
        <v>31135.829241855514</v>
      </c>
      <c r="I13" s="15">
        <f>H13/B13/$I$4</f>
        <v>0.9133333333333334</v>
      </c>
    </row>
    <row r="14" spans="1:9" ht="15">
      <c r="A14" s="12" t="s">
        <v>21</v>
      </c>
      <c r="B14" s="13">
        <f>+'[1]Forecast Data For Test Year'!I10/12</f>
        <v>12398975.246237522</v>
      </c>
      <c r="C14" s="13">
        <f>B14*$C$4</f>
        <v>37196925.738712564</v>
      </c>
      <c r="D14" s="14" t="s">
        <v>5</v>
      </c>
      <c r="E14" s="17">
        <f>+'[1]Final Bill Impacts - GS &lt;50kW'!E17</f>
        <v>0.0156</v>
      </c>
      <c r="F14" s="17">
        <f>+'[1]Final Rates Schedule'!C42</f>
        <v>0.0126</v>
      </c>
      <c r="G14" s="17">
        <f>F14-E14</f>
        <v>-0.002999999999999999</v>
      </c>
      <c r="H14" s="44">
        <f>C14*G14</f>
        <v>-111590.77721613766</v>
      </c>
      <c r="I14" s="17">
        <f>(H14+H15+H16)/B14/$I$4</f>
        <v>-0.0011666666666666663</v>
      </c>
    </row>
    <row r="15" spans="1:9" ht="15">
      <c r="A15" s="12"/>
      <c r="B15" s="13"/>
      <c r="C15" s="13"/>
      <c r="D15" s="14" t="s">
        <v>6</v>
      </c>
      <c r="E15" s="17">
        <v>0.0001</v>
      </c>
      <c r="F15" s="17">
        <v>0</v>
      </c>
      <c r="G15" s="17">
        <f>F15-E15</f>
        <v>-0.0001</v>
      </c>
      <c r="H15" s="44">
        <f>C14*G15</f>
        <v>-3719.6925738712566</v>
      </c>
      <c r="I15" s="17"/>
    </row>
    <row r="16" spans="1:9" ht="15">
      <c r="A16" s="18"/>
      <c r="B16" s="19"/>
      <c r="C16" s="19"/>
      <c r="D16" s="20" t="s">
        <v>22</v>
      </c>
      <c r="E16" s="23">
        <v>0.0004</v>
      </c>
      <c r="F16" s="21">
        <v>0</v>
      </c>
      <c r="G16" s="23">
        <f>F16-E16</f>
        <v>-0.0004</v>
      </c>
      <c r="H16" s="45">
        <f>C14*G16</f>
        <v>-14878.770295485027</v>
      </c>
      <c r="I16" s="23"/>
    </row>
    <row r="17" spans="1:9" ht="15">
      <c r="A17" s="12"/>
      <c r="B17" s="13"/>
      <c r="C17" s="13"/>
      <c r="D17" s="14"/>
      <c r="E17" s="17"/>
      <c r="F17" s="16"/>
      <c r="G17" s="17"/>
      <c r="H17" s="46">
        <f>SUM(H13:H16)</f>
        <v>-99053.41084363843</v>
      </c>
      <c r="I17" s="17"/>
    </row>
    <row r="18" spans="1:9" ht="15">
      <c r="A18" s="10" t="s">
        <v>24</v>
      </c>
      <c r="B18" s="8"/>
      <c r="C18" s="8"/>
      <c r="D18" s="9"/>
      <c r="E18" s="10"/>
      <c r="F18" s="10"/>
      <c r="G18" s="10"/>
      <c r="H18" s="43"/>
      <c r="I18" s="11"/>
    </row>
    <row r="19" spans="1:9" ht="15">
      <c r="A19" s="12" t="s">
        <v>20</v>
      </c>
      <c r="B19" s="13">
        <f>+'[1]Forecast Data For Test Year'!I11</f>
        <v>569.2265690044109</v>
      </c>
      <c r="C19" s="13">
        <f>B19*$C$4</f>
        <v>1707.6797070132325</v>
      </c>
      <c r="D19" s="14" t="s">
        <v>4</v>
      </c>
      <c r="E19" s="15">
        <f>+'[1]Final Bill Impacts All Classes'!E6</f>
        <v>230.69</v>
      </c>
      <c r="F19" s="15">
        <f>+'[1]Final Rates Schedule'!C58</f>
        <v>162.6</v>
      </c>
      <c r="G19" s="15">
        <f>F19-E19</f>
        <v>-68.09</v>
      </c>
      <c r="H19" s="44">
        <f>C19*G19</f>
        <v>-116275.911250531</v>
      </c>
      <c r="I19" s="15">
        <f>H19/B19/$I$4</f>
        <v>-22.696666666666665</v>
      </c>
    </row>
    <row r="20" spans="1:9" ht="15">
      <c r="A20" s="12" t="s">
        <v>25</v>
      </c>
      <c r="B20" s="13">
        <f>+'[1]Forecast Data For Test Year'!I12/12</f>
        <v>86832.65630072063</v>
      </c>
      <c r="C20" s="13">
        <f>B20*$C$4</f>
        <v>260497.96890216187</v>
      </c>
      <c r="D20" s="14" t="s">
        <v>5</v>
      </c>
      <c r="E20" s="17">
        <f>+'[1]Final Bill Impacts All Classes'!E17</f>
        <v>2.7665</v>
      </c>
      <c r="F20" s="17">
        <f>+'[1]Final Rates Schedule'!C68</f>
        <v>2.4801</v>
      </c>
      <c r="G20" s="17">
        <f>F20-E20</f>
        <v>-0.2864</v>
      </c>
      <c r="H20" s="44">
        <f>C20*G20</f>
        <v>-74606.61829357916</v>
      </c>
      <c r="I20" s="17">
        <f>(H20+H21+H22)/B20/$I$4</f>
        <v>-0.13343333333333332</v>
      </c>
    </row>
    <row r="21" spans="1:9" ht="15">
      <c r="A21" s="12"/>
      <c r="B21" s="13"/>
      <c r="C21" s="13"/>
      <c r="D21" s="14" t="s">
        <v>6</v>
      </c>
      <c r="E21" s="17">
        <v>0.0374</v>
      </c>
      <c r="F21" s="17">
        <f>+'[1]Settlement Rate Schedule'!C56</f>
        <v>0.0151</v>
      </c>
      <c r="G21" s="17">
        <f>F21-E21</f>
        <v>-0.0223</v>
      </c>
      <c r="H21" s="44">
        <f>C20*G21</f>
        <v>-5809.10470651821</v>
      </c>
      <c r="I21" s="17"/>
    </row>
    <row r="22" spans="1:9" ht="15">
      <c r="A22" s="18"/>
      <c r="B22" s="19"/>
      <c r="C22" s="19"/>
      <c r="D22" s="20" t="s">
        <v>22</v>
      </c>
      <c r="E22" s="23">
        <v>0.0916</v>
      </c>
      <c r="F22" s="21">
        <v>0</v>
      </c>
      <c r="G22" s="23">
        <f>F22-E22</f>
        <v>-0.0916</v>
      </c>
      <c r="H22" s="45">
        <f>C20*G22</f>
        <v>-23861.613951438027</v>
      </c>
      <c r="I22" s="23"/>
    </row>
    <row r="23" spans="1:9" ht="15">
      <c r="A23" s="12"/>
      <c r="B23" s="13"/>
      <c r="C23" s="13"/>
      <c r="D23" s="14"/>
      <c r="E23" s="17"/>
      <c r="F23" s="16"/>
      <c r="G23" s="17"/>
      <c r="H23" s="46">
        <f>SUM(H19:H22)</f>
        <v>-220553.2482020664</v>
      </c>
      <c r="I23" s="17"/>
    </row>
    <row r="24" spans="1:9" ht="15">
      <c r="A24" s="10" t="s">
        <v>26</v>
      </c>
      <c r="B24" s="8"/>
      <c r="C24" s="8"/>
      <c r="D24" s="9"/>
      <c r="E24" s="10"/>
      <c r="F24" s="10"/>
      <c r="G24" s="10"/>
      <c r="H24" s="43"/>
      <c r="I24" s="11"/>
    </row>
    <row r="25" spans="1:9" ht="15">
      <c r="A25" s="12" t="s">
        <v>20</v>
      </c>
      <c r="B25" s="13">
        <f>+'[1]Forecast Data For Test Year'!I14</f>
        <v>43.60510802353708</v>
      </c>
      <c r="C25" s="13">
        <f>B25*$C$4</f>
        <v>130.81532407061124</v>
      </c>
      <c r="D25" s="14" t="s">
        <v>4</v>
      </c>
      <c r="E25" s="15">
        <f>+'[1]Final Bill Impacts All Classes'!E138</f>
        <v>620.07</v>
      </c>
      <c r="F25" s="15">
        <f>+'[1]Final Rates Schedule'!C87</f>
        <v>620.07</v>
      </c>
      <c r="G25" s="15">
        <f>F25-E25</f>
        <v>0</v>
      </c>
      <c r="H25" s="44">
        <f>C25*G25</f>
        <v>0</v>
      </c>
      <c r="I25" s="15">
        <f>H25/B25/$I$4</f>
        <v>0</v>
      </c>
    </row>
    <row r="26" spans="1:9" ht="15">
      <c r="A26" s="12" t="s">
        <v>25</v>
      </c>
      <c r="B26" s="13">
        <f>+'[1]Forecast Data For Test Year'!I15/12</f>
        <v>84599.65806506696</v>
      </c>
      <c r="C26" s="13">
        <f>B26*$C$4</f>
        <v>253798.9741952009</v>
      </c>
      <c r="D26" s="14" t="s">
        <v>5</v>
      </c>
      <c r="E26" s="24">
        <f>+'[1]Final Bill Impacts All Classes'!E148</f>
        <v>1.9813</v>
      </c>
      <c r="F26" s="24">
        <f>+'[1]Final Rates Schedule'!C96</f>
        <v>3.3153</v>
      </c>
      <c r="G26" s="25">
        <f>F26-E26</f>
        <v>1.334</v>
      </c>
      <c r="H26" s="44">
        <f>C26*G26</f>
        <v>338567.831576398</v>
      </c>
      <c r="I26" s="17">
        <f>(H26+H27)/B26/$I$4</f>
        <v>0.42776666666666663</v>
      </c>
    </row>
    <row r="27" spans="1:9" ht="15">
      <c r="A27" s="18"/>
      <c r="B27" s="19"/>
      <c r="C27" s="19"/>
      <c r="D27" s="20" t="s">
        <v>22</v>
      </c>
      <c r="E27" s="31">
        <v>0.0507</v>
      </c>
      <c r="F27" s="21">
        <v>0</v>
      </c>
      <c r="G27" s="23">
        <f>F27-E27</f>
        <v>-0.0507</v>
      </c>
      <c r="H27" s="45">
        <f>C26*G27</f>
        <v>-12867.607991696686</v>
      </c>
      <c r="I27" s="23"/>
    </row>
    <row r="28" spans="1:9" ht="15">
      <c r="A28" s="12"/>
      <c r="B28" s="13"/>
      <c r="C28" s="13"/>
      <c r="D28" s="14"/>
      <c r="E28" s="24"/>
      <c r="F28" s="16"/>
      <c r="G28" s="17"/>
      <c r="H28" s="46">
        <f>SUM(H24:H27)</f>
        <v>325700.2235847013</v>
      </c>
      <c r="I28" s="17"/>
    </row>
    <row r="29" spans="1:9" ht="15">
      <c r="A29" s="10" t="s">
        <v>27</v>
      </c>
      <c r="B29" s="8"/>
      <c r="C29" s="8"/>
      <c r="D29" s="9"/>
      <c r="E29" s="10"/>
      <c r="F29" s="10"/>
      <c r="G29" s="10"/>
      <c r="H29" s="43"/>
      <c r="I29" s="11"/>
    </row>
    <row r="30" spans="1:9" ht="15">
      <c r="A30" s="12" t="s">
        <v>20</v>
      </c>
      <c r="B30" s="13">
        <f>+'[1]Forecast Data For Test Year'!I17</f>
        <v>4</v>
      </c>
      <c r="C30" s="13">
        <f>B30*$C$4</f>
        <v>12</v>
      </c>
      <c r="D30" s="14" t="s">
        <v>4</v>
      </c>
      <c r="E30" s="15">
        <f>+'[1]Final Bill Impacts All Classes'!E224</f>
        <v>907.62</v>
      </c>
      <c r="F30" s="15">
        <f>+'[1]Final Rates Schedule'!C112</f>
        <v>907.62</v>
      </c>
      <c r="G30" s="15">
        <f>F30-E30</f>
        <v>0</v>
      </c>
      <c r="H30" s="44">
        <f>C30*G30</f>
        <v>0</v>
      </c>
      <c r="I30" s="15">
        <f>H30/B30/$I$4</f>
        <v>0</v>
      </c>
    </row>
    <row r="31" spans="1:9" ht="15">
      <c r="A31" s="12" t="s">
        <v>25</v>
      </c>
      <c r="B31" s="13">
        <f>+'[1]Forecast Data For Test Year'!I18/12</f>
        <v>40875.99800565403</v>
      </c>
      <c r="C31" s="13">
        <f>B31*$C$4</f>
        <v>122627.9940169621</v>
      </c>
      <c r="D31" s="14" t="s">
        <v>5</v>
      </c>
      <c r="E31" s="17">
        <f>+'[1]Final Bill Impacts All Classes'!E234</f>
        <v>2.1764</v>
      </c>
      <c r="F31" s="17">
        <f>+'[1]Final Rates Schedule'!C121</f>
        <v>2.268</v>
      </c>
      <c r="G31" s="17">
        <f>F31-E31</f>
        <v>0.09159999999999968</v>
      </c>
      <c r="H31" s="44">
        <f>C31*G31</f>
        <v>11232.724251953689</v>
      </c>
      <c r="I31" s="17">
        <f>(H31+H32)/B31/$I$4</f>
        <v>0.013866666666666558</v>
      </c>
    </row>
    <row r="32" spans="1:9" ht="15">
      <c r="A32" s="18"/>
      <c r="B32" s="19"/>
      <c r="C32" s="19"/>
      <c r="D32" s="20" t="s">
        <v>22</v>
      </c>
      <c r="E32" s="23">
        <v>0.05</v>
      </c>
      <c r="F32" s="21">
        <v>0</v>
      </c>
      <c r="G32" s="23">
        <f>F32-E32</f>
        <v>-0.05</v>
      </c>
      <c r="H32" s="45">
        <f>C31*G32</f>
        <v>-6131.399700848106</v>
      </c>
      <c r="I32" s="23"/>
    </row>
    <row r="33" spans="1:9" ht="15">
      <c r="A33" s="12"/>
      <c r="B33" s="13"/>
      <c r="C33" s="13"/>
      <c r="D33" s="14"/>
      <c r="E33" s="17"/>
      <c r="F33" s="16"/>
      <c r="G33" s="17"/>
      <c r="H33" s="46">
        <f>SUM(H29:H32)</f>
        <v>5101.324551105583</v>
      </c>
      <c r="I33" s="17"/>
    </row>
    <row r="34" spans="1:9" ht="15">
      <c r="A34" s="10" t="s">
        <v>28</v>
      </c>
      <c r="B34" s="8"/>
      <c r="C34" s="8"/>
      <c r="D34" s="9"/>
      <c r="E34" s="10"/>
      <c r="F34" s="10"/>
      <c r="G34" s="10"/>
      <c r="H34" s="43"/>
      <c r="I34" s="11"/>
    </row>
    <row r="35" spans="1:9" ht="15">
      <c r="A35" s="12" t="s">
        <v>29</v>
      </c>
      <c r="B35" s="13">
        <f>+'[1]Forecast Data For Test Year'!I26</f>
        <v>582.849639983857</v>
      </c>
      <c r="C35" s="13">
        <f>B35*$C$4</f>
        <v>1748.548919951571</v>
      </c>
      <c r="D35" s="14" t="s">
        <v>4</v>
      </c>
      <c r="E35" s="15">
        <f>+'[1]Final Bill Impacts All Classes'!E396</f>
        <v>5.48</v>
      </c>
      <c r="F35" s="15">
        <f>+'[1]Final Rates Schedule'!C137</f>
        <v>5.7</v>
      </c>
      <c r="G35" s="15">
        <f>F35-E35</f>
        <v>0.21999999999999975</v>
      </c>
      <c r="H35" s="44">
        <f>C35*G35</f>
        <v>384.68076238934515</v>
      </c>
      <c r="I35" s="15">
        <f>H35/B35/$I$4</f>
        <v>0.07333333333333325</v>
      </c>
    </row>
    <row r="36" spans="1:9" ht="15">
      <c r="A36" s="12" t="s">
        <v>21</v>
      </c>
      <c r="B36" s="13">
        <f>+'[1]Forecast Data For Test Year'!I27/12</f>
        <v>185775.08749466843</v>
      </c>
      <c r="C36" s="13">
        <f>B36*$C$4</f>
        <v>557325.2624840053</v>
      </c>
      <c r="D36" s="14" t="s">
        <v>5</v>
      </c>
      <c r="E36" s="17">
        <f>+'[1]Final Bill Impacts All Classes'!E407</f>
        <v>0.025</v>
      </c>
      <c r="F36" s="17">
        <f>+'[1]Final Rates Schedule'!C145</f>
        <v>0.026</v>
      </c>
      <c r="G36" s="17">
        <f>F36-E36</f>
        <v>0.0009999999999999974</v>
      </c>
      <c r="H36" s="44">
        <f>C36*G36</f>
        <v>557.3252624840038</v>
      </c>
      <c r="I36" s="17">
        <f>(H36+H37+H38)/B36/$I$4</f>
        <v>-8.839415627144203E-19</v>
      </c>
    </row>
    <row r="37" spans="1:9" ht="15">
      <c r="A37" s="12"/>
      <c r="B37" s="13"/>
      <c r="C37" s="13"/>
      <c r="D37" s="14" t="s">
        <v>6</v>
      </c>
      <c r="E37" s="17">
        <v>0.0001</v>
      </c>
      <c r="F37" s="17">
        <v>0</v>
      </c>
      <c r="G37" s="17">
        <f>F37-E37</f>
        <v>-0.0001</v>
      </c>
      <c r="H37" s="44">
        <f>C36*G37</f>
        <v>-55.73252624840053</v>
      </c>
      <c r="I37" s="17"/>
    </row>
    <row r="38" spans="1:9" ht="15">
      <c r="A38" s="18"/>
      <c r="B38" s="19"/>
      <c r="C38" s="19"/>
      <c r="D38" s="20" t="s">
        <v>22</v>
      </c>
      <c r="E38" s="23">
        <v>0.0009</v>
      </c>
      <c r="F38" s="21">
        <v>0</v>
      </c>
      <c r="G38" s="23">
        <f>F38-E38</f>
        <v>-0.0009</v>
      </c>
      <c r="H38" s="45">
        <f>C36*G38</f>
        <v>-501.5927362356048</v>
      </c>
      <c r="I38" s="23"/>
    </row>
    <row r="39" spans="1:9" ht="15">
      <c r="A39" s="12"/>
      <c r="B39" s="13"/>
      <c r="C39" s="13"/>
      <c r="D39" s="14"/>
      <c r="E39" s="17"/>
      <c r="F39" s="16"/>
      <c r="G39" s="17"/>
      <c r="H39" s="46">
        <f>SUM(H35:H38)</f>
        <v>384.6807623893436</v>
      </c>
      <c r="I39" s="17"/>
    </row>
    <row r="40" spans="1:9" ht="15">
      <c r="A40" s="10" t="s">
        <v>30</v>
      </c>
      <c r="B40" s="8"/>
      <c r="C40" s="8"/>
      <c r="D40" s="9"/>
      <c r="E40" s="10"/>
      <c r="F40" s="10"/>
      <c r="G40" s="10"/>
      <c r="H40" s="43"/>
      <c r="I40" s="11"/>
    </row>
    <row r="41" spans="1:9" ht="15">
      <c r="A41" s="12" t="s">
        <v>29</v>
      </c>
      <c r="B41" s="13">
        <f>+'[1]Forecast Data For Test Year'!I20</f>
        <v>25.762766059277354</v>
      </c>
      <c r="C41" s="13">
        <f>B41*$C$4</f>
        <v>77.28829817783206</v>
      </c>
      <c r="D41" s="14" t="s">
        <v>4</v>
      </c>
      <c r="E41" s="15">
        <f>+'[1]Final Bill Impacts All Classes'!E484</f>
        <v>6.53</v>
      </c>
      <c r="F41" s="15">
        <f>+'[1]Final Rates Schedule'!C161</f>
        <v>6.79</v>
      </c>
      <c r="G41" s="15">
        <f>F41-E41</f>
        <v>0.2599999999999998</v>
      </c>
      <c r="H41" s="44">
        <f>C41*G41</f>
        <v>20.09495752623632</v>
      </c>
      <c r="I41" s="15">
        <f>H41/B41/$I$4</f>
        <v>0.08666666666666661</v>
      </c>
    </row>
    <row r="42" spans="1:9" ht="15">
      <c r="A42" s="12" t="s">
        <v>25</v>
      </c>
      <c r="B42" s="13">
        <f>+'[1]Forecast Data For Test Year'!I21/12</f>
        <v>20.89095226546686</v>
      </c>
      <c r="C42" s="13">
        <f>B42*$C$4</f>
        <v>62.67285679640058</v>
      </c>
      <c r="D42" s="14" t="s">
        <v>5</v>
      </c>
      <c r="E42" s="17">
        <f>+'[1]Final Bill Impacts All Classes'!E495</f>
        <v>7.2193</v>
      </c>
      <c r="F42" s="17">
        <f>+'[1]Final Rates Schedule'!C169</f>
        <v>7.5162</v>
      </c>
      <c r="G42" s="17">
        <f>F42-E42</f>
        <v>0.29690000000000083</v>
      </c>
      <c r="H42" s="44">
        <f>C42*G42</f>
        <v>18.607571182851384</v>
      </c>
      <c r="I42" s="17">
        <f>(H42+H43+H44)/B42/$I$4</f>
        <v>-0.008899999999999728</v>
      </c>
    </row>
    <row r="43" spans="1:9" ht="15">
      <c r="A43" s="12"/>
      <c r="B43" s="13"/>
      <c r="C43" s="13"/>
      <c r="D43" s="14" t="s">
        <v>6</v>
      </c>
      <c r="E43" s="17">
        <v>0.0286</v>
      </c>
      <c r="F43" s="17">
        <f>+'[1]Settlement Rate Schedule'!C135</f>
        <v>0.0112</v>
      </c>
      <c r="G43" s="17">
        <f>F43-E43</f>
        <v>-0.0174</v>
      </c>
      <c r="H43" s="44">
        <f>C42*G43</f>
        <v>-1.09050770825737</v>
      </c>
      <c r="I43" s="17"/>
    </row>
    <row r="44" spans="1:9" ht="15">
      <c r="A44" s="18"/>
      <c r="B44" s="19"/>
      <c r="C44" s="19"/>
      <c r="D44" s="20" t="s">
        <v>22</v>
      </c>
      <c r="E44" s="23">
        <v>0.3062</v>
      </c>
      <c r="F44" s="21">
        <v>0</v>
      </c>
      <c r="G44" s="23">
        <f>F44-E44</f>
        <v>-0.3062</v>
      </c>
      <c r="H44" s="45">
        <f>C42*G44</f>
        <v>-19.19042875105786</v>
      </c>
      <c r="I44" s="23"/>
    </row>
    <row r="45" spans="1:9" ht="15">
      <c r="A45" s="18"/>
      <c r="B45" s="19"/>
      <c r="C45" s="19"/>
      <c r="D45" s="20"/>
      <c r="E45" s="23"/>
      <c r="F45" s="21"/>
      <c r="G45" s="47"/>
      <c r="H45" s="30">
        <f>SUM(H41:H44)</f>
        <v>18.421592249772473</v>
      </c>
      <c r="I45" s="48"/>
    </row>
    <row r="46" spans="1:9" ht="15">
      <c r="A46" s="26" t="s">
        <v>31</v>
      </c>
      <c r="B46" s="27"/>
      <c r="C46" s="49"/>
      <c r="D46" s="9"/>
      <c r="E46" s="10"/>
      <c r="F46" s="10"/>
      <c r="G46" s="10"/>
      <c r="H46" s="43"/>
      <c r="I46" s="11"/>
    </row>
    <row r="47" spans="1:9" ht="15">
      <c r="A47" s="12" t="s">
        <v>29</v>
      </c>
      <c r="B47" s="13">
        <f>+'[1]Forecast Data For Test Year'!I23</f>
        <v>13608.782355444195</v>
      </c>
      <c r="C47" s="50">
        <f>B47*$C$4</f>
        <v>40826.347066332586</v>
      </c>
      <c r="D47" s="14" t="s">
        <v>4</v>
      </c>
      <c r="E47" s="15">
        <f>+'[1]Final Bill Impacts All Classes'!E572</f>
        <v>0.23</v>
      </c>
      <c r="F47" s="15">
        <f>+'[1]Final Rates Schedule'!C185</f>
        <v>0.38</v>
      </c>
      <c r="G47" s="15">
        <f>F47-E47</f>
        <v>0.15</v>
      </c>
      <c r="H47" s="44">
        <f>C47*G47</f>
        <v>6123.952059949887</v>
      </c>
      <c r="I47" s="15">
        <f>H47/B47/$I$4</f>
        <v>0.049999999999999996</v>
      </c>
    </row>
    <row r="48" spans="1:9" ht="15">
      <c r="A48" s="12" t="s">
        <v>25</v>
      </c>
      <c r="B48" s="13">
        <f>+'[1]Forecast Data For Test Year'!I24/12</f>
        <v>2287.2257238214465</v>
      </c>
      <c r="C48" s="50">
        <f>B48*$C$4</f>
        <v>6861.67717146434</v>
      </c>
      <c r="D48" s="14" t="s">
        <v>5</v>
      </c>
      <c r="E48" s="17">
        <f>+'[1]Final Bill Impacts All Classes'!E583</f>
        <v>5.5565</v>
      </c>
      <c r="F48" s="17">
        <f>+'[1]Final Rates Schedule'!C193</f>
        <v>9.2151</v>
      </c>
      <c r="G48" s="17">
        <f>F48-E48</f>
        <v>3.6586</v>
      </c>
      <c r="H48" s="44">
        <f>C48*G48</f>
        <v>25104.132099519433</v>
      </c>
      <c r="I48" s="17">
        <f>(H48+H49+H50)/B48/$I$4</f>
        <v>1.1607</v>
      </c>
    </row>
    <row r="49" spans="1:9" ht="15">
      <c r="A49" s="12"/>
      <c r="B49" s="13"/>
      <c r="C49" s="50"/>
      <c r="D49" s="14" t="s">
        <v>6</v>
      </c>
      <c r="E49" s="17">
        <v>0.0345</v>
      </c>
      <c r="F49" s="17">
        <f>+'[1]Settlement Rate Schedule'!C153</f>
        <v>0.0135</v>
      </c>
      <c r="G49" s="17">
        <f>F49-E49</f>
        <v>-0.021000000000000005</v>
      </c>
      <c r="H49" s="44">
        <f>C48*G49</f>
        <v>-144.09522060075116</v>
      </c>
      <c r="I49" s="17"/>
    </row>
    <row r="50" spans="1:9" ht="15">
      <c r="A50" s="12"/>
      <c r="B50" s="13"/>
      <c r="C50" s="50"/>
      <c r="D50" s="14" t="s">
        <v>22</v>
      </c>
      <c r="E50" s="17">
        <v>0.1555</v>
      </c>
      <c r="F50" s="16">
        <v>0</v>
      </c>
      <c r="G50" s="17">
        <f>F50-E50</f>
        <v>-0.1555</v>
      </c>
      <c r="H50" s="44">
        <f>C48*G50</f>
        <v>-1066.9908001627048</v>
      </c>
      <c r="I50" s="23"/>
    </row>
    <row r="51" spans="1:9" ht="15">
      <c r="A51" s="51"/>
      <c r="B51" s="52"/>
      <c r="C51" s="53"/>
      <c r="D51" s="54"/>
      <c r="E51" s="22"/>
      <c r="F51" s="55"/>
      <c r="G51" s="22"/>
      <c r="H51" s="30">
        <f>SUM(H47:H50)</f>
        <v>30016.998138705865</v>
      </c>
      <c r="I51" s="56"/>
    </row>
    <row r="52" spans="1:9" ht="15">
      <c r="A52" s="28" t="s">
        <v>32</v>
      </c>
      <c r="B52" s="29"/>
      <c r="C52" s="29"/>
      <c r="D52" s="57"/>
      <c r="E52" s="58"/>
      <c r="F52" s="58"/>
      <c r="G52" s="58"/>
      <c r="H52" s="59">
        <f>+H11+H17+H23+H28+H33+H39+H45+H51</f>
        <v>91660.79208219895</v>
      </c>
      <c r="I52" s="30"/>
    </row>
  </sheetData>
  <sheetProtection/>
  <mergeCells count="8">
    <mergeCell ref="A1:I1"/>
    <mergeCell ref="A2:A5"/>
    <mergeCell ref="B2:B3"/>
    <mergeCell ref="C2:C3"/>
    <mergeCell ref="D2:F2"/>
    <mergeCell ref="G2:G3"/>
    <mergeCell ref="H2:H3"/>
    <mergeCell ref="I2:I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Guelph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dcterms:created xsi:type="dcterms:W3CDTF">2012-02-27T20:50:49Z</dcterms:created>
  <dcterms:modified xsi:type="dcterms:W3CDTF">2012-03-15T18:57:07Z</dcterms:modified>
  <cp:category/>
  <cp:version/>
  <cp:contentType/>
  <cp:contentStatus/>
</cp:coreProperties>
</file>