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6" windowWidth="19152" windowHeight="8508"/>
  </bookViews>
  <sheets>
    <sheet name="Tax Rate Calculatio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1" i="1" l="1"/>
  <c r="D31" i="1" s="1"/>
  <c r="E31" i="1" s="1"/>
  <c r="F31" i="1" s="1"/>
  <c r="B19" i="1"/>
  <c r="B21" i="1" s="1"/>
  <c r="B23" i="1" s="1"/>
  <c r="B29" i="1" s="1"/>
  <c r="F21" i="1"/>
  <c r="F23" i="1" s="1"/>
  <c r="F29" i="1" s="1"/>
  <c r="C21" i="1"/>
  <c r="D21" i="1"/>
  <c r="D23" i="1" s="1"/>
  <c r="D29" i="1" s="1"/>
  <c r="C23" i="1"/>
  <c r="C29" i="1"/>
  <c r="E21" i="1"/>
  <c r="E23" i="1" s="1"/>
  <c r="E29" i="1" s="1"/>
  <c r="C35" i="1"/>
  <c r="C37" i="1" s="1"/>
  <c r="D35" i="1"/>
  <c r="D37" i="1" s="1"/>
  <c r="C34" i="1"/>
  <c r="D34" i="1"/>
  <c r="B8" i="1"/>
  <c r="B11" i="1" s="1"/>
  <c r="B12" i="1" s="1"/>
  <c r="B14" i="1" s="1"/>
  <c r="B16" i="1" s="1"/>
  <c r="B28" i="1" s="1"/>
  <c r="C14" i="1"/>
  <c r="C16" i="1" s="1"/>
  <c r="C28" i="1" s="1"/>
  <c r="C30" i="1" s="1"/>
  <c r="C32" i="1" s="1"/>
  <c r="F11" i="1"/>
  <c r="F12" i="1" s="1"/>
  <c r="F14" i="1" s="1"/>
  <c r="F16" i="1" s="1"/>
  <c r="F28" i="1" s="1"/>
  <c r="C11" i="1"/>
  <c r="C12" i="1" s="1"/>
  <c r="E37" i="1"/>
  <c r="E38" i="1" s="1"/>
  <c r="E11" i="1"/>
  <c r="E12" i="1" s="1"/>
  <c r="E14" i="1" s="1"/>
  <c r="E16" i="1" s="1"/>
  <c r="E28" i="1" s="1"/>
  <c r="E30" i="1" l="1"/>
  <c r="E32" i="1" s="1"/>
  <c r="F30" i="1"/>
  <c r="F32" i="1" s="1"/>
  <c r="B30" i="1"/>
  <c r="B32" i="1" s="1"/>
  <c r="C38" i="1"/>
  <c r="D9" i="1" s="1"/>
  <c r="D11" i="1" s="1"/>
  <c r="D12" i="1" s="1"/>
  <c r="D14" i="1" s="1"/>
  <c r="D16" i="1" s="1"/>
  <c r="D28" i="1" s="1"/>
  <c r="D30" i="1" s="1"/>
  <c r="D32" i="1" s="1"/>
  <c r="D38" i="1"/>
</calcChain>
</file>

<file path=xl/sharedStrings.xml><?xml version="1.0" encoding="utf-8"?>
<sst xmlns="http://schemas.openxmlformats.org/spreadsheetml/2006/main" count="24" uniqueCount="24">
  <si>
    <t>Business limit</t>
  </si>
  <si>
    <t>Gross LCT</t>
  </si>
  <si>
    <t>Business limit reduction</t>
  </si>
  <si>
    <t>Reduced business limit</t>
  </si>
  <si>
    <t>Regulatory taxable income</t>
  </si>
  <si>
    <t>Regular provincial tax rate</t>
  </si>
  <si>
    <t>Total tax rate net of SBD</t>
  </si>
  <si>
    <t>Regular federal tax rate</t>
  </si>
  <si>
    <t>Taxable capital</t>
  </si>
  <si>
    <t>Centre-Wellington Hydro</t>
  </si>
  <si>
    <t>Tax rate calculation</t>
  </si>
  <si>
    <t>Small business deduction @ 16% of least of regulatory taxable income and reduced business limit</t>
  </si>
  <si>
    <t>Calculation of federal small business deduction impact</t>
  </si>
  <si>
    <t>Federal small business deduction as percent of regulatory taxable income</t>
  </si>
  <si>
    <t>Calculation of Ontario small business deduction impact</t>
  </si>
  <si>
    <t>Tax rates</t>
  </si>
  <si>
    <t>Federal small business deduction</t>
  </si>
  <si>
    <t>Ontario small buisness deduction</t>
  </si>
  <si>
    <t>Ontario business limit</t>
  </si>
  <si>
    <t>Small business deduction rate</t>
  </si>
  <si>
    <t>Small business deduction</t>
  </si>
  <si>
    <t>Ontario small business deduction as percent of regulatory taxable income</t>
  </si>
  <si>
    <t>Federal surtax</t>
  </si>
  <si>
    <t>Gross up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</si>
</sst>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0%;\(0.00%\)"/>
    <numFmt numFmtId="167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vertical="top"/>
    </xf>
    <xf numFmtId="10" fontId="0" fillId="0" borderId="0" xfId="2" applyNumberFormat="1" applyFont="1"/>
    <xf numFmtId="10" fontId="0" fillId="0" borderId="1" xfId="2" applyNumberFormat="1" applyFont="1" applyBorder="1"/>
    <xf numFmtId="166" fontId="0" fillId="0" borderId="0" xfId="2" applyNumberFormat="1" applyFont="1" applyAlignment="1">
      <alignment vertical="top"/>
    </xf>
    <xf numFmtId="167" fontId="0" fillId="0" borderId="0" xfId="2" applyNumberFormat="1" applyFont="1"/>
    <xf numFmtId="165" fontId="0" fillId="0" borderId="0" xfId="1" applyNumberFormat="1" applyFont="1" applyFill="1"/>
    <xf numFmtId="165" fontId="2" fillId="0" borderId="0" xfId="1" applyNumberFormat="1" applyFont="1" applyAlignment="1">
      <alignment wrapText="1"/>
    </xf>
    <xf numFmtId="165" fontId="0" fillId="0" borderId="0" xfId="1" applyNumberFormat="1" applyFont="1" applyFill="1" applyAlignment="1">
      <alignment vertical="top"/>
    </xf>
    <xf numFmtId="165" fontId="0" fillId="0" borderId="1" xfId="1" applyNumberFormat="1" applyFont="1" applyBorder="1"/>
    <xf numFmtId="165" fontId="0" fillId="0" borderId="0" xfId="1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E44" sqref="E44"/>
    </sheetView>
  </sheetViews>
  <sheetFormatPr defaultColWidth="9.109375" defaultRowHeight="14.4" x14ac:dyDescent="0.3"/>
  <cols>
    <col min="1" max="1" width="30.6640625" style="4" bestFit="1" customWidth="1"/>
    <col min="2" max="2" width="9.5546875" style="1" bestFit="1" customWidth="1"/>
    <col min="3" max="3" width="11.5546875" style="1" bestFit="1" customWidth="1"/>
    <col min="4" max="4" width="15.33203125" style="1" bestFit="1" customWidth="1"/>
    <col min="5" max="5" width="13.33203125" style="1" bestFit="1" customWidth="1"/>
    <col min="6" max="6" width="9.5546875" style="1" bestFit="1" customWidth="1"/>
    <col min="7" max="7" width="10.5546875" style="1" bestFit="1" customWidth="1"/>
    <col min="8" max="16384" width="9.109375" style="1"/>
  </cols>
  <sheetData>
    <row r="1" spans="1:6" x14ac:dyDescent="0.3">
      <c r="A1" s="11" t="s">
        <v>9</v>
      </c>
    </row>
    <row r="2" spans="1:6" x14ac:dyDescent="0.3">
      <c r="A2" s="11" t="s">
        <v>10</v>
      </c>
    </row>
    <row r="5" spans="1:6" s="2" customFormat="1" x14ac:dyDescent="0.3">
      <c r="A5" s="3"/>
      <c r="B5" s="2">
        <v>2001</v>
      </c>
      <c r="C5" s="2">
        <v>2002</v>
      </c>
      <c r="D5" s="2">
        <v>2003</v>
      </c>
      <c r="E5" s="2">
        <v>2004</v>
      </c>
      <c r="F5" s="2">
        <v>2005</v>
      </c>
    </row>
    <row r="6" spans="1:6" ht="28.8" x14ac:dyDescent="0.3">
      <c r="A6" s="11" t="s">
        <v>12</v>
      </c>
    </row>
    <row r="7" spans="1:6" x14ac:dyDescent="0.3">
      <c r="A7" s="4" t="s">
        <v>4</v>
      </c>
      <c r="B7" s="1">
        <v>149052</v>
      </c>
      <c r="C7" s="1">
        <v>498878</v>
      </c>
      <c r="D7" s="1">
        <v>498878</v>
      </c>
      <c r="E7" s="1">
        <v>498879</v>
      </c>
      <c r="F7" s="1">
        <v>518012</v>
      </c>
    </row>
    <row r="8" spans="1:6" x14ac:dyDescent="0.3">
      <c r="A8" s="4" t="s">
        <v>0</v>
      </c>
      <c r="B8" s="1">
        <f>200000*92/365</f>
        <v>50410.95890410959</v>
      </c>
      <c r="C8" s="1">
        <v>200000</v>
      </c>
      <c r="D8" s="1">
        <v>225000</v>
      </c>
      <c r="E8" s="1">
        <v>250000</v>
      </c>
      <c r="F8" s="1">
        <v>300000</v>
      </c>
    </row>
    <row r="9" spans="1:6" x14ac:dyDescent="0.3">
      <c r="A9" s="4" t="s">
        <v>1</v>
      </c>
      <c r="B9" s="10">
        <v>0</v>
      </c>
      <c r="C9" s="1">
        <v>2372</v>
      </c>
      <c r="D9" s="1">
        <f>C38</f>
        <v>3527.6242499999998</v>
      </c>
      <c r="E9" s="1">
        <v>4640</v>
      </c>
      <c r="F9" s="1">
        <v>5631</v>
      </c>
    </row>
    <row r="10" spans="1:6" x14ac:dyDescent="0.3">
      <c r="B10" s="1">
        <v>11250</v>
      </c>
      <c r="C10" s="1">
        <v>11250</v>
      </c>
      <c r="D10" s="1">
        <v>11250</v>
      </c>
      <c r="E10" s="1">
        <v>11250</v>
      </c>
      <c r="F10" s="1">
        <v>11250</v>
      </c>
    </row>
    <row r="11" spans="1:6" x14ac:dyDescent="0.3">
      <c r="A11" s="4" t="s">
        <v>2</v>
      </c>
      <c r="B11" s="13">
        <f t="shared" ref="B11:D11" si="0">B8*B9/B10</f>
        <v>0</v>
      </c>
      <c r="C11" s="13">
        <f t="shared" si="0"/>
        <v>42168.888888888891</v>
      </c>
      <c r="D11" s="13">
        <f t="shared" si="0"/>
        <v>70552.485000000001</v>
      </c>
      <c r="E11" s="13">
        <f>E8*E9/E10</f>
        <v>103111.11111111111</v>
      </c>
      <c r="F11" s="13">
        <f>F8*F9/F10</f>
        <v>150160</v>
      </c>
    </row>
    <row r="12" spans="1:6" x14ac:dyDescent="0.3">
      <c r="A12" s="4" t="s">
        <v>3</v>
      </c>
      <c r="B12" s="1">
        <f t="shared" ref="B12:D12" si="1">B8-B11</f>
        <v>50410.95890410959</v>
      </c>
      <c r="C12" s="1">
        <f t="shared" si="1"/>
        <v>157831.11111111112</v>
      </c>
      <c r="D12" s="1">
        <f t="shared" si="1"/>
        <v>154447.51500000001</v>
      </c>
      <c r="E12" s="1">
        <f>E8-E11</f>
        <v>146888.88888888888</v>
      </c>
      <c r="F12" s="1">
        <f>F8-F11</f>
        <v>149840</v>
      </c>
    </row>
    <row r="14" spans="1:6" ht="43.2" x14ac:dyDescent="0.3">
      <c r="A14" s="14" t="s">
        <v>11</v>
      </c>
      <c r="B14" s="5">
        <f t="shared" ref="B14:D14" si="2">IF(B12&lt;B7,B12*0.16,B7*0.16)</f>
        <v>8065.7534246575342</v>
      </c>
      <c r="C14" s="12">
        <f t="shared" si="2"/>
        <v>25252.977777777782</v>
      </c>
      <c r="D14" s="12">
        <f t="shared" si="2"/>
        <v>24711.602400000003</v>
      </c>
      <c r="E14" s="5">
        <f>IF(E12&lt;E7,E12*0.16,E7*0.16)</f>
        <v>23502.222222222219</v>
      </c>
      <c r="F14" s="5">
        <f>IF(F12&lt;F7,F12*0.16,F7*0.16)</f>
        <v>23974.400000000001</v>
      </c>
    </row>
    <row r="16" spans="1:6" ht="43.2" x14ac:dyDescent="0.3">
      <c r="A16" s="14" t="s">
        <v>13</v>
      </c>
      <c r="B16" s="8">
        <f t="shared" ref="B16:D16" si="3">-B14/B7</f>
        <v>-5.4113688005914276E-2</v>
      </c>
      <c r="C16" s="8">
        <f t="shared" si="3"/>
        <v>-5.0619545816367489E-2</v>
      </c>
      <c r="D16" s="8">
        <f t="shared" si="3"/>
        <v>-4.9534359903623738E-2</v>
      </c>
      <c r="E16" s="8">
        <f>-E14/E7</f>
        <v>-4.7110065210646708E-2</v>
      </c>
      <c r="F16" s="8">
        <f>-F14/F7</f>
        <v>-4.6281553323089045E-2</v>
      </c>
    </row>
    <row r="17" spans="1:6" x14ac:dyDescent="0.3">
      <c r="B17" s="8"/>
      <c r="C17" s="8"/>
      <c r="D17" s="8"/>
      <c r="E17" s="8"/>
      <c r="F17" s="8"/>
    </row>
    <row r="18" spans="1:6" ht="28.8" x14ac:dyDescent="0.3">
      <c r="A18" s="11" t="s">
        <v>14</v>
      </c>
      <c r="B18" s="8"/>
      <c r="C18" s="8"/>
      <c r="D18" s="8"/>
      <c r="E18" s="8"/>
      <c r="F18" s="8"/>
    </row>
    <row r="19" spans="1:6" x14ac:dyDescent="0.3">
      <c r="A19" s="4" t="s">
        <v>18</v>
      </c>
      <c r="B19" s="5">
        <f>80000*92/365+B8</f>
        <v>70575.342465753434</v>
      </c>
      <c r="C19" s="5">
        <v>280000</v>
      </c>
      <c r="D19" s="5">
        <v>320000</v>
      </c>
      <c r="E19" s="5">
        <v>400000</v>
      </c>
      <c r="F19" s="5">
        <v>400000</v>
      </c>
    </row>
    <row r="20" spans="1:6" x14ac:dyDescent="0.3">
      <c r="A20" s="4" t="s">
        <v>19</v>
      </c>
      <c r="B20" s="8">
        <v>6.5000000000000002E-2</v>
      </c>
      <c r="C20" s="8">
        <v>6.5000000000000002E-2</v>
      </c>
      <c r="D20" s="8">
        <v>7.0000000000000007E-2</v>
      </c>
      <c r="E20" s="8">
        <v>8.5000000000000006E-2</v>
      </c>
      <c r="F20" s="8">
        <v>8.5000000000000006E-2</v>
      </c>
    </row>
    <row r="21" spans="1:6" x14ac:dyDescent="0.3">
      <c r="A21" s="4" t="s">
        <v>20</v>
      </c>
      <c r="B21" s="5">
        <f t="shared" ref="B21:D21" si="4">IF(B19&lt;B7,B19*B20,B7*B20)</f>
        <v>4587.3972602739732</v>
      </c>
      <c r="C21" s="5">
        <f t="shared" si="4"/>
        <v>18200</v>
      </c>
      <c r="D21" s="5">
        <f t="shared" si="4"/>
        <v>22400.000000000004</v>
      </c>
      <c r="E21" s="5">
        <f>IF(E19&lt;E7,E19*E20,E7*E20)</f>
        <v>34000</v>
      </c>
      <c r="F21" s="5">
        <f>IF(F19&lt;F7,F19*F20,F7*F20)</f>
        <v>34000</v>
      </c>
    </row>
    <row r="22" spans="1:6" x14ac:dyDescent="0.3">
      <c r="B22" s="8"/>
      <c r="C22" s="8"/>
      <c r="D22" s="8"/>
      <c r="E22" s="8"/>
      <c r="F22" s="8"/>
    </row>
    <row r="23" spans="1:6" ht="43.2" x14ac:dyDescent="0.3">
      <c r="A23" s="14" t="s">
        <v>21</v>
      </c>
      <c r="B23" s="8">
        <f t="shared" ref="B23:D23" si="5">B21/B7</f>
        <v>3.0777160053363745E-2</v>
      </c>
      <c r="C23" s="8">
        <f t="shared" si="5"/>
        <v>3.6481865305746097E-2</v>
      </c>
      <c r="D23" s="8">
        <f t="shared" si="5"/>
        <v>4.4900757299379819E-2</v>
      </c>
      <c r="E23" s="8">
        <f>E21/E7</f>
        <v>6.8152798574403817E-2</v>
      </c>
      <c r="F23" s="8">
        <f>F21/F7</f>
        <v>6.5635545122506814E-2</v>
      </c>
    </row>
    <row r="24" spans="1:6" x14ac:dyDescent="0.3">
      <c r="B24" s="8"/>
      <c r="C24" s="8"/>
      <c r="D24" s="8"/>
      <c r="E24" s="8"/>
      <c r="F24" s="8"/>
    </row>
    <row r="25" spans="1:6" x14ac:dyDescent="0.3">
      <c r="A25" s="11" t="s">
        <v>15</v>
      </c>
      <c r="B25" s="8"/>
      <c r="C25" s="8"/>
      <c r="D25" s="8"/>
      <c r="E25" s="8"/>
      <c r="F25" s="8"/>
    </row>
    <row r="26" spans="1:6" x14ac:dyDescent="0.3">
      <c r="A26" s="4" t="s">
        <v>7</v>
      </c>
      <c r="B26" s="6">
        <v>0.28120000000000001</v>
      </c>
      <c r="C26" s="6">
        <v>0.26119999999999999</v>
      </c>
      <c r="D26" s="6">
        <v>0.2412</v>
      </c>
      <c r="E26" s="6">
        <v>0.22120000000000001</v>
      </c>
      <c r="F26" s="6">
        <v>0.22120000000000001</v>
      </c>
    </row>
    <row r="27" spans="1:6" x14ac:dyDescent="0.3">
      <c r="A27" s="4" t="s">
        <v>5</v>
      </c>
      <c r="B27" s="6">
        <v>0.125</v>
      </c>
      <c r="C27" s="6">
        <v>0.125</v>
      </c>
      <c r="D27" s="6">
        <v>0.125</v>
      </c>
      <c r="E27" s="6">
        <v>0.14000000000000001</v>
      </c>
      <c r="F27" s="6">
        <v>0.14000000000000001</v>
      </c>
    </row>
    <row r="28" spans="1:6" ht="15" customHeight="1" x14ac:dyDescent="0.3">
      <c r="A28" s="4" t="s">
        <v>16</v>
      </c>
      <c r="B28" s="8">
        <f t="shared" ref="B28:C28" si="6">B16</f>
        <v>-5.4113688005914276E-2</v>
      </c>
      <c r="C28" s="8">
        <f t="shared" si="6"/>
        <v>-5.0619545816367489E-2</v>
      </c>
      <c r="D28" s="8">
        <f>D16</f>
        <v>-4.9534359903623738E-2</v>
      </c>
      <c r="E28" s="8">
        <f>ROUND(E16,4)</f>
        <v>-4.7100000000000003E-2</v>
      </c>
      <c r="F28" s="8">
        <f>F16</f>
        <v>-4.6281553323089045E-2</v>
      </c>
    </row>
    <row r="29" spans="1:6" ht="13.5" customHeight="1" x14ac:dyDescent="0.3">
      <c r="A29" s="4" t="s">
        <v>17</v>
      </c>
      <c r="B29" s="8">
        <f t="shared" ref="B29:D29" si="7">ROUND(-B23,4)</f>
        <v>-3.0800000000000001E-2</v>
      </c>
      <c r="C29" s="8">
        <f t="shared" si="7"/>
        <v>-3.6499999999999998E-2</v>
      </c>
      <c r="D29" s="8">
        <f t="shared" si="7"/>
        <v>-4.4900000000000002E-2</v>
      </c>
      <c r="E29" s="8">
        <f>ROUND(-E23,4)</f>
        <v>-6.8199999999999997E-2</v>
      </c>
      <c r="F29" s="8">
        <f>ROUND(-F23,4)</f>
        <v>-6.5600000000000006E-2</v>
      </c>
    </row>
    <row r="30" spans="1:6" x14ac:dyDescent="0.3">
      <c r="A30" s="4" t="s">
        <v>6</v>
      </c>
      <c r="B30" s="7">
        <f t="shared" ref="B30:D30" si="8">SUM(B26:B29)</f>
        <v>0.32128631199408575</v>
      </c>
      <c r="C30" s="7">
        <f t="shared" si="8"/>
        <v>0.29908045418363249</v>
      </c>
      <c r="D30" s="7">
        <f t="shared" si="8"/>
        <v>0.27176564009637622</v>
      </c>
      <c r="E30" s="7">
        <f>SUM(E26:E29)</f>
        <v>0.24590000000000006</v>
      </c>
      <c r="F30" s="7">
        <f>SUM(F26:F29)</f>
        <v>0.249318446676911</v>
      </c>
    </row>
    <row r="31" spans="1:6" x14ac:dyDescent="0.3">
      <c r="A31" s="4" t="s">
        <v>22</v>
      </c>
      <c r="B31" s="6">
        <v>1.12E-2</v>
      </c>
      <c r="C31" s="6">
        <f>B31</f>
        <v>1.12E-2</v>
      </c>
      <c r="D31" s="6">
        <f t="shared" ref="D31:F31" si="9">C31</f>
        <v>1.12E-2</v>
      </c>
      <c r="E31" s="6">
        <f t="shared" si="9"/>
        <v>1.12E-2</v>
      </c>
      <c r="F31" s="6">
        <f t="shared" si="9"/>
        <v>1.12E-2</v>
      </c>
    </row>
    <row r="32" spans="1:6" x14ac:dyDescent="0.3">
      <c r="A32" s="4" t="s">
        <v>23</v>
      </c>
      <c r="B32" s="7">
        <f>B30-B31</f>
        <v>0.31008631199408576</v>
      </c>
      <c r="C32" s="7">
        <f t="shared" ref="C32:F32" si="10">C30-C31</f>
        <v>0.28788045418363251</v>
      </c>
      <c r="D32" s="7">
        <f t="shared" si="10"/>
        <v>0.26056564009637623</v>
      </c>
      <c r="E32" s="7">
        <f t="shared" si="10"/>
        <v>0.23470000000000008</v>
      </c>
      <c r="F32" s="7">
        <f t="shared" si="10"/>
        <v>0.23811844667691101</v>
      </c>
    </row>
    <row r="34" spans="1:5" hidden="1" x14ac:dyDescent="0.3">
      <c r="C34" s="9">
        <f>E34</f>
        <v>2.2499999999999998E-3</v>
      </c>
      <c r="D34" s="9">
        <f>E34</f>
        <v>2.2499999999999998E-3</v>
      </c>
      <c r="E34" s="9">
        <v>2.2499999999999998E-3</v>
      </c>
    </row>
    <row r="35" spans="1:5" hidden="1" x14ac:dyDescent="0.3">
      <c r="A35" s="4" t="s">
        <v>8</v>
      </c>
      <c r="C35" s="1">
        <f>6265216+5046752+116765+40000+99100</f>
        <v>11567833</v>
      </c>
      <c r="D35" s="1">
        <f>6595634+5046752+274523+55775+89533</f>
        <v>12062217</v>
      </c>
      <c r="E35" s="1">
        <v>12502508</v>
      </c>
    </row>
    <row r="36" spans="1:5" hidden="1" x14ac:dyDescent="0.3">
      <c r="C36" s="1">
        <v>10000000</v>
      </c>
      <c r="D36" s="1">
        <v>10000000</v>
      </c>
      <c r="E36" s="1">
        <v>10000000</v>
      </c>
    </row>
    <row r="37" spans="1:5" hidden="1" x14ac:dyDescent="0.3">
      <c r="C37" s="1">
        <f>C35-C36</f>
        <v>1567833</v>
      </c>
      <c r="D37" s="1">
        <f>D35-D36</f>
        <v>2062217</v>
      </c>
      <c r="E37" s="1">
        <f>E35-E36</f>
        <v>2502508</v>
      </c>
    </row>
    <row r="38" spans="1:5" hidden="1" x14ac:dyDescent="0.3">
      <c r="C38" s="1">
        <f>C34*C37</f>
        <v>3527.6242499999998</v>
      </c>
      <c r="D38" s="1">
        <f>D34*D37</f>
        <v>4639.9882499999994</v>
      </c>
      <c r="E38" s="1">
        <f>E34*E37</f>
        <v>5630.643</v>
      </c>
    </row>
    <row r="39" spans="1:5" hidden="1" x14ac:dyDescent="0.3"/>
  </sheetData>
  <pageMargins left="0.7" right="0.7" top="0.75" bottom="0.75" header="0.3" footer="0.3"/>
  <pageSetup orientation="portrait" verticalDpi="0" r:id="rId1"/>
  <headerFooter>
    <oddHeader>&amp;R&amp;"-,Bold"Centre Wellington Hydro Ltd.
PILs 1562 Disposition - April 1,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 Rate Calculation</vt:lpstr>
      <vt:lpstr>Sheet2</vt:lpstr>
      <vt:lpstr>Sheet3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Ouellette</dc:creator>
  <cp:lastModifiedBy>Florence Thiessen</cp:lastModifiedBy>
  <cp:lastPrinted>2012-03-26T23:10:19Z</cp:lastPrinted>
  <dcterms:created xsi:type="dcterms:W3CDTF">2012-03-26T16:40:52Z</dcterms:created>
  <dcterms:modified xsi:type="dcterms:W3CDTF">2012-04-01T00:39:12Z</dcterms:modified>
</cp:coreProperties>
</file>