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6" windowHeight="7680" firstSheet="1" activeTab="1"/>
  </bookViews>
  <sheets>
    <sheet name="O'ville" sheetId="1" r:id="rId1"/>
    <sheet name="PILs Continuity Schedule" sheetId="2" r:id="rId2"/>
    <sheet name="Pils 2010-2011" sheetId="3" r:id="rId3"/>
    <sheet name="Blank" sheetId="4" r:id="rId4"/>
  </sheets>
  <definedNames>
    <definedName name="_xlnm.Print_Area" localSheetId="0">'O''ville'!$A$1:$O$485</definedName>
  </definedNames>
  <calcPr fullCalcOnLoad="1"/>
</workbook>
</file>

<file path=xl/sharedStrings.xml><?xml version="1.0" encoding="utf-8"?>
<sst xmlns="http://schemas.openxmlformats.org/spreadsheetml/2006/main" count="1975" uniqueCount="120">
  <si>
    <t>PILs Worksheet</t>
  </si>
  <si>
    <t>Approved Amounts</t>
  </si>
  <si>
    <t>Per 2002 RAM</t>
  </si>
  <si>
    <t>Per 2004 RAM</t>
  </si>
  <si>
    <t>Per 2005 RAM</t>
  </si>
  <si>
    <t>April 1, 2004 - Feb. 28, 2005</t>
  </si>
  <si>
    <t>Rates Frozen</t>
  </si>
  <si>
    <t>Year 2003</t>
  </si>
  <si>
    <t>Methodology</t>
  </si>
  <si>
    <t>April 1, 2004 - April 30, 2006</t>
  </si>
  <si>
    <r>
      <t xml:space="preserve">March 1, 2002 - </t>
    </r>
    <r>
      <rPr>
        <b/>
        <sz val="10"/>
        <color indexed="48"/>
        <rFont val="Arial"/>
        <family val="2"/>
      </rPr>
      <t>March 31, 2004</t>
    </r>
  </si>
  <si>
    <t>October</t>
  </si>
  <si>
    <t>Approved</t>
  </si>
  <si>
    <t>Billed</t>
  </si>
  <si>
    <t>Interest</t>
  </si>
  <si>
    <t>Dr</t>
  </si>
  <si>
    <t>Cr</t>
  </si>
  <si>
    <t>Account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</si>
  <si>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</si>
  <si>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</si>
  <si>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</si>
  <si>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</si>
  <si>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</si>
  <si>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</si>
  <si>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</si>
  <si>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</si>
  <si>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</si>
  <si>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</si>
  <si>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</si>
  <si>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Orangeville Hydro Limited</t>
  </si>
  <si>
    <t>True Up</t>
  </si>
  <si>
    <t xml:space="preserve">Principal Balance </t>
  </si>
  <si>
    <t>Allocated Q4 as noted below divided by 3 months.  For 2002 approved amount only divided by 12 beginning in Jan to Dec</t>
  </si>
  <si>
    <t>For 2003 approved amount for 2002 monthly divided by 12 beginning Jan to Dec.</t>
  </si>
  <si>
    <t>For 2004 approved amount divided by 12 from Jan 2004 to Mar 31, 2005</t>
  </si>
  <si>
    <t>For 2005 approved amount divided by 13 from Apr 2005 to Apr 30, 2006</t>
  </si>
  <si>
    <t>Dates Covered by OEB Rate Approvals</t>
  </si>
  <si>
    <t>If the opening principal balance is a debit in 1562 this number is positive (i.e. Dr to 1562 Cr to 1563)</t>
  </si>
  <si>
    <t>Cumulative</t>
  </si>
  <si>
    <t>Principal</t>
  </si>
  <si>
    <t>Total 1562</t>
  </si>
  <si>
    <t>For SIMPIL Submission</t>
  </si>
  <si>
    <t>Centre Wellington Hydro Ltd.</t>
  </si>
  <si>
    <t>Total Balance</t>
  </si>
  <si>
    <t>Cumulative Interest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</si>
  <si>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</si>
  <si>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</si>
  <si>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</si>
  <si>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</si>
  <si>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</si>
  <si>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</si>
  <si>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</si>
  <si>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</si>
  <si>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</si>
  <si>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Balance </t>
  </si>
  <si>
    <r>
      <t xml:space="preserve">March 1, 2002 - </t>
    </r>
    <r>
      <rPr>
        <b/>
        <sz val="9"/>
        <color indexed="48"/>
        <rFont val="Arial"/>
        <family val="2"/>
      </rPr>
      <t>March 31, 2004</t>
    </r>
  </si>
  <si>
    <t>Per 2006 EDR</t>
  </si>
  <si>
    <t>May 1, 2006 - April 30, 2007</t>
  </si>
  <si>
    <t>Jun</t>
  </si>
  <si>
    <t>Jul</t>
  </si>
  <si>
    <t>Sep</t>
  </si>
  <si>
    <t>TrueUP/Adjmt</t>
  </si>
  <si>
    <t>DefAcctVar</t>
  </si>
  <si>
    <t>ok</t>
  </si>
  <si>
    <t>Oct-Dec</t>
  </si>
  <si>
    <t>Jan-Dec</t>
  </si>
  <si>
    <t>Apr 04-Mar 05</t>
  </si>
  <si>
    <t>Apr 05-Apr 06</t>
  </si>
  <si>
    <t>May 06-Apr 07</t>
  </si>
  <si>
    <t>Mar03-Apr 04</t>
  </si>
  <si>
    <t>**\</t>
  </si>
  <si>
    <t>April 1, 2004 - Mar 31, 2005</t>
  </si>
  <si>
    <t>*</t>
  </si>
  <si>
    <t>Apr-Jun 2006</t>
  </si>
  <si>
    <t>to Mar 31 2006</t>
  </si>
  <si>
    <t>Jul-Sept 2006</t>
  </si>
  <si>
    <t>Oct-Dec 2006</t>
  </si>
  <si>
    <t>Annualized</t>
  </si>
  <si>
    <t>Adjusted GL Balance Dec 31 06</t>
  </si>
  <si>
    <t>Total Deferred Payment Lieu of Taxes</t>
  </si>
  <si>
    <t>Account #10.1.110.1562.000.00.000</t>
  </si>
  <si>
    <t>Adjustment required- Dec 31, 2006</t>
  </si>
  <si>
    <t>GL Balances Dec 31 2006</t>
  </si>
  <si>
    <t>New rate is $4,545.30 times 1.0092</t>
  </si>
  <si>
    <t>Effective May 1, 2007 no longer able to journalize the approved and billed PILS Amount - Carrying Charges only.</t>
  </si>
  <si>
    <t>Jan-Sep 2007</t>
  </si>
  <si>
    <t>The billed amount includes $17,092.65 unbilled for period ending April 30, 2006</t>
  </si>
  <si>
    <t>Apr-Jun 2008</t>
  </si>
  <si>
    <t>Oct2007-Mar2008</t>
  </si>
  <si>
    <t xml:space="preserve">DR=Under recovered </t>
  </si>
  <si>
    <t>amount</t>
  </si>
  <si>
    <t>Jul-Dec 2008</t>
  </si>
  <si>
    <t>Jan-Mar 2009</t>
  </si>
  <si>
    <t>Apr-Jun 2009</t>
  </si>
  <si>
    <t>Jul-Sept 2009</t>
  </si>
  <si>
    <t>Oct-Dec 2009</t>
  </si>
  <si>
    <t>Jan-Mar 2010</t>
  </si>
  <si>
    <t>Apr-Jun 2010</t>
  </si>
  <si>
    <t>Jul-Sep 2010</t>
  </si>
  <si>
    <t>Oct-Dec 2010</t>
  </si>
  <si>
    <t xml:space="preserve">Apr-Jun 2011 </t>
  </si>
  <si>
    <t>Est</t>
  </si>
  <si>
    <t>Jul-Sep 2011</t>
  </si>
  <si>
    <t>Oct-Dec 2011</t>
  </si>
  <si>
    <t xml:space="preserve">Jan-Mar 2011 </t>
  </si>
  <si>
    <t>Jan-Mar 2012</t>
  </si>
  <si>
    <t>Year:</t>
  </si>
  <si>
    <t>Q4 2001</t>
  </si>
  <si>
    <t>Approved PILs Entitlement</t>
  </si>
  <si>
    <t xml:space="preserve">SIMPILS True Up </t>
  </si>
  <si>
    <t>Adjustments (neg=CR)</t>
  </si>
  <si>
    <t>Variance (neg = payable)</t>
  </si>
  <si>
    <t>Monthly</t>
  </si>
  <si>
    <t>Interest Improvement (neg = payable)</t>
  </si>
  <si>
    <t>Approved Interest Rate</t>
  </si>
  <si>
    <t>Total Variance</t>
  </si>
  <si>
    <t>Total</t>
  </si>
  <si>
    <t>PILs Revenue (neg = CR)</t>
  </si>
  <si>
    <t>Grand totals</t>
  </si>
  <si>
    <t>1562 Deferred PILs Continuity Schedule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</si>
</sst>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0.000"/>
    <numFmt numFmtId="178" formatCode="0.0%"/>
    <numFmt numFmtId="179" formatCode="0.0000000"/>
    <numFmt numFmtId="180" formatCode="0.00000000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??_);_(@_)"/>
    <numFmt numFmtId="184" formatCode="[$-409]dddd\,\ mmmm\ dd\,\ yyyy"/>
    <numFmt numFmtId="185" formatCode="[$-409]d\-mmm;@"/>
    <numFmt numFmtId="186" formatCode="[$-409]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5" fontId="1" fillId="0" borderId="0" xfId="44" applyNumberFormat="1" applyFont="1" applyAlignment="1">
      <alignment/>
    </xf>
    <xf numFmtId="1" fontId="0" fillId="0" borderId="0" xfId="44" applyNumberFormat="1" applyFont="1" applyAlignment="1">
      <alignment horizontal="left"/>
    </xf>
    <xf numFmtId="1" fontId="0" fillId="0" borderId="0" xfId="44" applyNumberFormat="1" applyFont="1" applyAlignment="1">
      <alignment/>
    </xf>
    <xf numFmtId="1" fontId="0" fillId="0" borderId="0" xfId="44" applyNumberFormat="1" applyFont="1" applyAlignment="1">
      <alignment horizontal="right"/>
    </xf>
    <xf numFmtId="0" fontId="0" fillId="33" borderId="0" xfId="0" applyFill="1" applyAlignment="1">
      <alignment/>
    </xf>
    <xf numFmtId="175" fontId="0" fillId="0" borderId="0" xfId="44" applyNumberFormat="1" applyFont="1" applyAlignment="1">
      <alignment horizontal="left"/>
    </xf>
    <xf numFmtId="175" fontId="0" fillId="0" borderId="0" xfId="44" applyNumberFormat="1" applyFont="1" applyAlignment="1">
      <alignment/>
    </xf>
    <xf numFmtId="175" fontId="0" fillId="0" borderId="0" xfId="44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75" fontId="0" fillId="0" borderId="10" xfId="0" applyNumberFormat="1" applyBorder="1" applyAlignment="1">
      <alignment/>
    </xf>
    <xf numFmtId="175" fontId="0" fillId="33" borderId="0" xfId="44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5" fontId="0" fillId="33" borderId="0" xfId="44" applyNumberFormat="1" applyFont="1" applyFill="1" applyAlignment="1">
      <alignment/>
    </xf>
    <xf numFmtId="175" fontId="0" fillId="0" borderId="0" xfId="44" applyNumberFormat="1" applyFont="1" applyFill="1" applyAlignment="1">
      <alignment horizontal="left"/>
    </xf>
    <xf numFmtId="175" fontId="0" fillId="0" borderId="0" xfId="44" applyNumberFormat="1" applyFont="1" applyFill="1" applyAlignment="1">
      <alignment horizontal="right"/>
    </xf>
    <xf numFmtId="175" fontId="0" fillId="0" borderId="0" xfId="44" applyNumberFormat="1" applyFont="1" applyFill="1" applyAlignment="1">
      <alignment/>
    </xf>
    <xf numFmtId="0" fontId="1" fillId="34" borderId="0" xfId="0" applyFont="1" applyFill="1" applyAlignment="1">
      <alignment horizontal="center" wrapText="1"/>
    </xf>
    <xf numFmtId="175" fontId="0" fillId="34" borderId="0" xfId="44" applyNumberFormat="1" applyFont="1" applyFill="1" applyAlignment="1">
      <alignment/>
    </xf>
    <xf numFmtId="175" fontId="1" fillId="33" borderId="0" xfId="44" applyNumberFormat="1" applyFont="1" applyFill="1" applyAlignment="1">
      <alignment/>
    </xf>
    <xf numFmtId="0" fontId="1" fillId="33" borderId="0" xfId="0" applyFont="1" applyFill="1" applyAlignment="1">
      <alignment/>
    </xf>
    <xf numFmtId="175" fontId="5" fillId="0" borderId="0" xfId="44" applyNumberFormat="1" applyFont="1" applyAlignment="1">
      <alignment/>
    </xf>
    <xf numFmtId="0" fontId="0" fillId="35" borderId="0" xfId="0" applyFill="1" applyAlignment="1">
      <alignment/>
    </xf>
    <xf numFmtId="175" fontId="0" fillId="35" borderId="0" xfId="0" applyNumberFormat="1" applyFill="1" applyAlignment="1">
      <alignment/>
    </xf>
    <xf numFmtId="175" fontId="0" fillId="35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75" fontId="7" fillId="0" borderId="0" xfId="44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5" fontId="6" fillId="33" borderId="0" xfId="44" applyNumberFormat="1" applyFont="1" applyFill="1" applyAlignment="1">
      <alignment/>
    </xf>
    <xf numFmtId="175" fontId="6" fillId="0" borderId="0" xfId="44" applyNumberFormat="1" applyFont="1" applyAlignment="1">
      <alignment/>
    </xf>
    <xf numFmtId="0" fontId="6" fillId="34" borderId="0" xfId="0" applyFont="1" applyFill="1" applyAlignment="1">
      <alignment horizontal="center" wrapText="1"/>
    </xf>
    <xf numFmtId="175" fontId="6" fillId="0" borderId="0" xfId="44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1" fontId="7" fillId="0" borderId="0" xfId="44" applyNumberFormat="1" applyFont="1" applyAlignment="1">
      <alignment/>
    </xf>
    <xf numFmtId="0" fontId="7" fillId="0" borderId="0" xfId="0" applyFont="1" applyAlignment="1">
      <alignment horizontal="right"/>
    </xf>
    <xf numFmtId="171" fontId="7" fillId="0" borderId="0" xfId="42" applyFont="1" applyAlignment="1">
      <alignment/>
    </xf>
    <xf numFmtId="171" fontId="7" fillId="0" borderId="0" xfId="42" applyFont="1" applyAlignment="1">
      <alignment horizontal="left"/>
    </xf>
    <xf numFmtId="171" fontId="7" fillId="0" borderId="0" xfId="42" applyFont="1" applyAlignment="1">
      <alignment horizontal="right"/>
    </xf>
    <xf numFmtId="171" fontId="7" fillId="33" borderId="0" xfId="42" applyFont="1" applyFill="1" applyAlignment="1">
      <alignment horizontal="left"/>
    </xf>
    <xf numFmtId="171" fontId="7" fillId="0" borderId="0" xfId="42" applyFont="1" applyFill="1" applyAlignment="1">
      <alignment horizontal="left"/>
    </xf>
    <xf numFmtId="171" fontId="7" fillId="0" borderId="0" xfId="42" applyFont="1" applyFill="1" applyAlignment="1">
      <alignment horizontal="right"/>
    </xf>
    <xf numFmtId="171" fontId="7" fillId="34" borderId="0" xfId="42" applyFont="1" applyFill="1" applyAlignment="1">
      <alignment/>
    </xf>
    <xf numFmtId="171" fontId="7" fillId="33" borderId="0" xfId="42" applyFont="1" applyFill="1" applyAlignment="1">
      <alignment/>
    </xf>
    <xf numFmtId="171" fontId="7" fillId="0" borderId="0" xfId="42" applyFont="1" applyFill="1" applyAlignment="1">
      <alignment/>
    </xf>
    <xf numFmtId="171" fontId="7" fillId="0" borderId="10" xfId="42" applyFont="1" applyBorder="1" applyAlignment="1">
      <alignment/>
    </xf>
    <xf numFmtId="1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1" fontId="7" fillId="0" borderId="11" xfId="0" applyNumberFormat="1" applyFont="1" applyBorder="1" applyAlignment="1">
      <alignment/>
    </xf>
    <xf numFmtId="171" fontId="7" fillId="0" borderId="11" xfId="42" applyFont="1" applyBorder="1" applyAlignment="1">
      <alignment/>
    </xf>
    <xf numFmtId="171" fontId="7" fillId="0" borderId="1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1" fontId="7" fillId="36" borderId="11" xfId="42" applyFont="1" applyFill="1" applyBorder="1" applyAlignment="1">
      <alignment/>
    </xf>
    <xf numFmtId="171" fontId="7" fillId="36" borderId="11" xfId="0" applyNumberFormat="1" applyFont="1" applyFill="1" applyBorder="1" applyAlignment="1">
      <alignment/>
    </xf>
    <xf numFmtId="175" fontId="7" fillId="0" borderId="10" xfId="0" applyNumberFormat="1" applyFont="1" applyBorder="1" applyAlignment="1">
      <alignment/>
    </xf>
    <xf numFmtId="10" fontId="7" fillId="0" borderId="0" xfId="59" applyNumberFormat="1" applyFont="1" applyAlignment="1">
      <alignment/>
    </xf>
    <xf numFmtId="171" fontId="7" fillId="36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42" applyFont="1" applyFill="1" applyBorder="1" applyAlignment="1">
      <alignment/>
    </xf>
    <xf numFmtId="171" fontId="7" fillId="37" borderId="10" xfId="0" applyNumberFormat="1" applyFont="1" applyFill="1" applyBorder="1" applyAlignment="1">
      <alignment/>
    </xf>
    <xf numFmtId="175" fontId="7" fillId="0" borderId="0" xfId="44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71" fontId="9" fillId="0" borderId="0" xfId="42" applyFont="1" applyAlignment="1">
      <alignment horizontal="left"/>
    </xf>
    <xf numFmtId="171" fontId="9" fillId="0" borderId="0" xfId="42" applyFont="1" applyAlignment="1">
      <alignment/>
    </xf>
    <xf numFmtId="0" fontId="10" fillId="0" borderId="0" xfId="0" applyFont="1" applyAlignment="1">
      <alignment/>
    </xf>
    <xf numFmtId="175" fontId="7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2" xfId="0" applyNumberFormat="1" applyBorder="1" applyAlignment="1">
      <alignment/>
    </xf>
    <xf numFmtId="10" fontId="47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0" fillId="0" borderId="12" xfId="42" applyFont="1" applyBorder="1" applyAlignment="1">
      <alignment/>
    </xf>
    <xf numFmtId="171" fontId="0" fillId="0" borderId="0" xfId="42" applyFont="1" applyBorder="1" applyAlignment="1">
      <alignment/>
    </xf>
    <xf numFmtId="10" fontId="0" fillId="0" borderId="0" xfId="0" applyNumberFormat="1" applyBorder="1" applyAlignment="1">
      <alignment/>
    </xf>
    <xf numFmtId="171" fontId="0" fillId="0" borderId="10" xfId="0" applyNumberFormat="1" applyBorder="1" applyAlignment="1">
      <alignment/>
    </xf>
    <xf numFmtId="10" fontId="0" fillId="0" borderId="0" xfId="0" applyNumberFormat="1" applyFill="1" applyAlignment="1">
      <alignment/>
    </xf>
    <xf numFmtId="171" fontId="11" fillId="0" borderId="0" xfId="42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3" max="3" width="14.00390625" style="0" customWidth="1"/>
    <col min="4" max="4" width="7.28125" style="0" customWidth="1"/>
    <col min="5" max="5" width="11.00390625" style="0" customWidth="1"/>
    <col min="6" max="6" width="12.7109375" style="0" customWidth="1"/>
    <col min="7" max="9" width="12.140625" style="0" customWidth="1"/>
    <col min="10" max="10" width="9.8515625" style="0" bestFit="1" customWidth="1"/>
    <col min="11" max="11" width="9.8515625" style="0" customWidth="1"/>
    <col min="12" max="12" width="11.28125" style="0" customWidth="1"/>
    <col min="13" max="13" width="4.57421875" style="0" customWidth="1"/>
    <col min="14" max="14" width="10.140625" style="0" customWidth="1"/>
    <col min="15" max="15" width="10.00390625" style="11" customWidth="1"/>
  </cols>
  <sheetData>
    <row r="1" spans="1:5" ht="12.75">
      <c r="A1" s="1" t="s">
        <v>0</v>
      </c>
      <c r="B1" s="1"/>
      <c r="C1" s="26" t="s">
        <v>29</v>
      </c>
      <c r="D1" s="9"/>
      <c r="E1" s="9"/>
    </row>
    <row r="3" spans="2:9" ht="26.25">
      <c r="B3" s="1"/>
      <c r="E3" s="13" t="s">
        <v>1</v>
      </c>
      <c r="G3" s="99" t="s">
        <v>36</v>
      </c>
      <c r="H3" s="99"/>
      <c r="I3" s="14"/>
    </row>
    <row r="4" spans="3:7" ht="12.75">
      <c r="C4" s="1" t="s">
        <v>2</v>
      </c>
      <c r="D4" s="4">
        <v>2001</v>
      </c>
      <c r="E4" s="25">
        <v>135238</v>
      </c>
      <c r="F4" s="5"/>
      <c r="G4" t="s">
        <v>10</v>
      </c>
    </row>
    <row r="5" spans="3:6" ht="12.75">
      <c r="C5" s="1"/>
      <c r="D5" s="4">
        <v>2002</v>
      </c>
      <c r="E5" s="25">
        <v>369477</v>
      </c>
      <c r="F5" s="5"/>
    </row>
    <row r="6" spans="3:6" ht="12.75">
      <c r="C6" s="1"/>
      <c r="D6" s="4"/>
      <c r="E6" s="5"/>
      <c r="F6" s="5"/>
    </row>
    <row r="7" spans="3:7" ht="12.75">
      <c r="C7" s="1" t="s">
        <v>7</v>
      </c>
      <c r="D7" s="4"/>
      <c r="E7" s="25">
        <v>369477</v>
      </c>
      <c r="F7" s="5"/>
      <c r="G7" t="s">
        <v>6</v>
      </c>
    </row>
    <row r="8" spans="3:6" ht="12.75">
      <c r="C8" s="1"/>
      <c r="D8" s="4"/>
      <c r="E8" s="5"/>
      <c r="F8" s="5"/>
    </row>
    <row r="9" spans="3:6" ht="12.75">
      <c r="C9" s="1"/>
      <c r="D9" s="4"/>
      <c r="E9" s="5"/>
      <c r="F9" s="5"/>
    </row>
    <row r="10" spans="3:7" ht="12.75">
      <c r="C10" s="1" t="s">
        <v>3</v>
      </c>
      <c r="D10" s="4">
        <v>2004</v>
      </c>
      <c r="E10" s="25">
        <v>369477</v>
      </c>
      <c r="F10" s="5"/>
      <c r="G10" t="s">
        <v>5</v>
      </c>
    </row>
    <row r="11" spans="3:6" ht="12.75">
      <c r="C11" s="1"/>
      <c r="D11" s="4"/>
      <c r="E11" s="5"/>
      <c r="F11" s="5"/>
    </row>
    <row r="12" spans="3:7" ht="12.75">
      <c r="C12" s="1" t="s">
        <v>4</v>
      </c>
      <c r="D12" s="4">
        <v>2005</v>
      </c>
      <c r="E12" s="25">
        <v>337202</v>
      </c>
      <c r="F12" s="5"/>
      <c r="G12" t="s">
        <v>9</v>
      </c>
    </row>
    <row r="14" ht="12.75">
      <c r="C14" s="1" t="s">
        <v>8</v>
      </c>
    </row>
    <row r="16" spans="3:12" ht="12.75">
      <c r="C16" s="9" t="s">
        <v>32</v>
      </c>
      <c r="D16" s="9"/>
      <c r="E16" s="9"/>
      <c r="F16" s="9"/>
      <c r="G16" s="9"/>
      <c r="H16" s="9"/>
      <c r="I16" s="9"/>
      <c r="J16" s="9"/>
      <c r="K16" s="9"/>
      <c r="L16" s="9"/>
    </row>
    <row r="17" spans="3:9" ht="12.75">
      <c r="C17" s="9" t="s">
        <v>33</v>
      </c>
      <c r="D17" s="9"/>
      <c r="E17" s="9"/>
      <c r="F17" s="9"/>
      <c r="G17" s="9"/>
      <c r="H17" s="9"/>
      <c r="I17" s="9"/>
    </row>
    <row r="18" spans="3:8" ht="12.75">
      <c r="C18" s="9" t="s">
        <v>34</v>
      </c>
      <c r="D18" s="9"/>
      <c r="E18" s="9"/>
      <c r="F18" s="9"/>
      <c r="G18" s="9"/>
      <c r="H18" s="9"/>
    </row>
    <row r="19" spans="3:8" ht="12.75">
      <c r="C19" s="9" t="s">
        <v>35</v>
      </c>
      <c r="D19" s="9"/>
      <c r="E19" s="9"/>
      <c r="F19" s="9"/>
      <c r="G19" s="9"/>
      <c r="H19" s="9"/>
    </row>
    <row r="20" spans="4:15" ht="26.25">
      <c r="D20" s="98" t="s">
        <v>17</v>
      </c>
      <c r="E20" s="98"/>
      <c r="F20" s="98" t="s">
        <v>12</v>
      </c>
      <c r="G20" s="100"/>
      <c r="H20" s="98" t="s">
        <v>13</v>
      </c>
      <c r="I20" s="101"/>
      <c r="J20" s="98" t="s">
        <v>30</v>
      </c>
      <c r="K20" s="98"/>
      <c r="L20" s="23" t="s">
        <v>31</v>
      </c>
      <c r="M20" s="13"/>
      <c r="N20" s="4" t="s">
        <v>14</v>
      </c>
      <c r="O20" s="27" t="s">
        <v>38</v>
      </c>
    </row>
    <row r="21" spans="6:11" ht="12.75">
      <c r="F21" s="4" t="s">
        <v>15</v>
      </c>
      <c r="G21" s="4" t="s">
        <v>16</v>
      </c>
      <c r="H21" s="4" t="s">
        <v>15</v>
      </c>
      <c r="I21" s="4" t="s">
        <v>16</v>
      </c>
      <c r="J21" s="4" t="s">
        <v>15</v>
      </c>
      <c r="K21" s="4" t="s">
        <v>16</v>
      </c>
    </row>
    <row r="22" spans="1:14" ht="12.75">
      <c r="A22">
        <v>2001</v>
      </c>
      <c r="B22" t="s">
        <v>11</v>
      </c>
      <c r="C22" t="s">
        <v>12</v>
      </c>
      <c r="D22" t="s">
        <v>15</v>
      </c>
      <c r="E22" s="3">
        <v>1562</v>
      </c>
      <c r="F22" s="16">
        <f>$E$4/3</f>
        <v>45079.333333333336</v>
      </c>
      <c r="G22" s="17"/>
      <c r="H22" s="7"/>
      <c r="I22" s="7"/>
      <c r="J22" s="7"/>
      <c r="K22" s="7"/>
      <c r="N22" s="7"/>
    </row>
    <row r="23" spans="4:14" ht="12.75">
      <c r="D23" s="2" t="s">
        <v>16</v>
      </c>
      <c r="E23" s="2">
        <v>1563</v>
      </c>
      <c r="F23" s="18"/>
      <c r="G23" s="20">
        <f>F22</f>
        <v>45079.333333333336</v>
      </c>
      <c r="H23" s="7"/>
      <c r="I23" s="7"/>
      <c r="J23" s="7"/>
      <c r="K23" s="7"/>
      <c r="N23" s="7"/>
    </row>
    <row r="24" spans="4:14" ht="12.75">
      <c r="D24" s="2"/>
      <c r="E24" s="2"/>
      <c r="F24" s="2"/>
      <c r="G24" s="8"/>
      <c r="H24" s="7"/>
      <c r="I24" s="7"/>
      <c r="J24" s="7"/>
      <c r="K24" s="7"/>
      <c r="N24" s="7"/>
    </row>
    <row r="25" spans="3:14" ht="12.75">
      <c r="C25" t="s">
        <v>13</v>
      </c>
      <c r="D25" t="s">
        <v>15</v>
      </c>
      <c r="E25" s="3">
        <v>1563</v>
      </c>
      <c r="F25" s="3"/>
      <c r="G25" s="7"/>
      <c r="H25" s="19"/>
      <c r="I25" s="6"/>
      <c r="J25" s="6"/>
      <c r="K25" s="6"/>
      <c r="N25" s="7"/>
    </row>
    <row r="26" spans="4:14" ht="12.75">
      <c r="D26" s="2" t="s">
        <v>16</v>
      </c>
      <c r="E26">
        <v>1562</v>
      </c>
      <c r="G26" s="7"/>
      <c r="H26" s="7"/>
      <c r="I26" s="21">
        <f>H25</f>
        <v>0</v>
      </c>
      <c r="J26" s="8"/>
      <c r="K26" s="8"/>
      <c r="N26" s="7"/>
    </row>
    <row r="27" spans="4:14" ht="12.75">
      <c r="D27" s="2"/>
      <c r="G27" s="7"/>
      <c r="H27" s="7"/>
      <c r="I27" s="8"/>
      <c r="J27" s="8"/>
      <c r="K27" s="8"/>
      <c r="N27" s="7"/>
    </row>
    <row r="28" spans="3:15" ht="12.75">
      <c r="C28" t="s">
        <v>14</v>
      </c>
      <c r="D28" s="3" t="s">
        <v>37</v>
      </c>
      <c r="E28" s="3"/>
      <c r="F28" s="3"/>
      <c r="G28" s="7"/>
      <c r="H28" s="7"/>
      <c r="I28" s="7"/>
      <c r="J28" s="7"/>
      <c r="K28" s="7"/>
      <c r="N28" s="7"/>
      <c r="O28" s="10"/>
    </row>
    <row r="29" spans="4:15" ht="12.75">
      <c r="D29" s="2"/>
      <c r="E29" s="2"/>
      <c r="F29" s="2"/>
      <c r="G29" s="7"/>
      <c r="H29" s="7"/>
      <c r="I29" s="7"/>
      <c r="J29" s="7"/>
      <c r="K29" s="7"/>
      <c r="L29" s="24">
        <f>F22-I26</f>
        <v>45079.333333333336</v>
      </c>
      <c r="N29" s="7"/>
      <c r="O29" s="12"/>
    </row>
    <row r="30" ht="12.75">
      <c r="M30" s="11"/>
    </row>
    <row r="31" spans="1:14" ht="12.75">
      <c r="A31">
        <v>2001</v>
      </c>
      <c r="B31" t="s">
        <v>18</v>
      </c>
      <c r="C31" t="s">
        <v>12</v>
      </c>
      <c r="D31" t="s">
        <v>15</v>
      </c>
      <c r="E31" s="3">
        <v>1562</v>
      </c>
      <c r="F31" s="16">
        <f>$E$4/3</f>
        <v>45079.333333333336</v>
      </c>
      <c r="G31" s="17"/>
      <c r="H31" s="7"/>
      <c r="I31" s="7"/>
      <c r="J31" s="7"/>
      <c r="K31" s="7"/>
      <c r="N31" s="7"/>
    </row>
    <row r="32" spans="4:14" ht="12.75">
      <c r="D32" s="2" t="s">
        <v>16</v>
      </c>
      <c r="E32" s="2">
        <v>1563</v>
      </c>
      <c r="F32" s="18"/>
      <c r="G32" s="20">
        <f>F31</f>
        <v>45079.333333333336</v>
      </c>
      <c r="H32" s="7"/>
      <c r="I32" s="7"/>
      <c r="J32" s="7"/>
      <c r="K32" s="7"/>
      <c r="N32" s="7"/>
    </row>
    <row r="33" spans="4:14" ht="12.75">
      <c r="D33" s="2"/>
      <c r="E33" s="2"/>
      <c r="F33" s="2"/>
      <c r="G33" s="8"/>
      <c r="H33" s="7"/>
      <c r="I33" s="7"/>
      <c r="J33" s="7"/>
      <c r="K33" s="7"/>
      <c r="N33" s="7"/>
    </row>
    <row r="34" spans="3:14" ht="12.75">
      <c r="C34" t="s">
        <v>13</v>
      </c>
      <c r="D34" t="s">
        <v>15</v>
      </c>
      <c r="E34" s="3">
        <v>1563</v>
      </c>
      <c r="F34" s="3"/>
      <c r="G34" s="7"/>
      <c r="H34" s="19"/>
      <c r="I34" s="6"/>
      <c r="J34" s="6"/>
      <c r="K34" s="6"/>
      <c r="N34" s="7"/>
    </row>
    <row r="35" spans="4:14" ht="12.75">
      <c r="D35" s="2" t="s">
        <v>16</v>
      </c>
      <c r="E35">
        <v>1562</v>
      </c>
      <c r="G35" s="7"/>
      <c r="H35" s="7"/>
      <c r="I35" s="21">
        <f>H34</f>
        <v>0</v>
      </c>
      <c r="J35" s="8"/>
      <c r="K35" s="8"/>
      <c r="N35" s="7"/>
    </row>
    <row r="36" spans="4:14" ht="12.75">
      <c r="D36" s="2"/>
      <c r="G36" s="7"/>
      <c r="H36" s="7"/>
      <c r="I36" s="8"/>
      <c r="J36" s="8"/>
      <c r="K36" s="8"/>
      <c r="N36" s="7"/>
    </row>
    <row r="37" spans="3:15" ht="12.75">
      <c r="C37" t="s">
        <v>14</v>
      </c>
      <c r="D37" s="3" t="s">
        <v>37</v>
      </c>
      <c r="E37" s="3"/>
      <c r="F37" s="3"/>
      <c r="G37" s="7"/>
      <c r="H37" s="7"/>
      <c r="I37" s="7"/>
      <c r="J37" s="7"/>
      <c r="K37" s="7"/>
      <c r="N37" s="11">
        <f>L29*7.25%/12</f>
        <v>272.3543055555555</v>
      </c>
      <c r="O37" s="10">
        <f>N37</f>
        <v>272.3543055555555</v>
      </c>
    </row>
    <row r="38" spans="4:15" ht="12.75">
      <c r="D38" s="2"/>
      <c r="E38" s="2"/>
      <c r="F38" s="2"/>
      <c r="G38" s="7"/>
      <c r="H38" s="7"/>
      <c r="I38" s="7"/>
      <c r="J38" s="7"/>
      <c r="K38" s="7"/>
      <c r="N38" s="7"/>
      <c r="O38" s="12"/>
    </row>
    <row r="39" spans="12:13" ht="12.75">
      <c r="L39" s="24">
        <f>F31-I35+L29</f>
        <v>90158.66666666667</v>
      </c>
      <c r="M39" s="11"/>
    </row>
    <row r="40" spans="12:13" ht="12.75">
      <c r="L40" s="11"/>
      <c r="M40" s="11"/>
    </row>
    <row r="41" spans="1:14" ht="12.75">
      <c r="A41">
        <v>2001</v>
      </c>
      <c r="B41" t="s">
        <v>19</v>
      </c>
      <c r="C41" t="s">
        <v>12</v>
      </c>
      <c r="D41" t="s">
        <v>15</v>
      </c>
      <c r="E41" s="3">
        <v>1562</v>
      </c>
      <c r="F41" s="16">
        <f>$E$4/3</f>
        <v>45079.333333333336</v>
      </c>
      <c r="G41" s="17"/>
      <c r="H41" s="7"/>
      <c r="I41" s="7"/>
      <c r="J41" s="7"/>
      <c r="K41" s="7"/>
      <c r="N41" s="7"/>
    </row>
    <row r="42" spans="4:14" ht="12.75">
      <c r="D42" s="2" t="s">
        <v>16</v>
      </c>
      <c r="E42" s="2">
        <v>1563</v>
      </c>
      <c r="F42" s="18"/>
      <c r="G42" s="20">
        <f>F41</f>
        <v>45079.333333333336</v>
      </c>
      <c r="H42" s="7"/>
      <c r="I42" s="7"/>
      <c r="J42" s="7"/>
      <c r="K42" s="7"/>
      <c r="N42" s="7"/>
    </row>
    <row r="43" spans="4:14" ht="12.75">
      <c r="D43" s="2"/>
      <c r="E43" s="2"/>
      <c r="F43" s="2"/>
      <c r="G43" s="8"/>
      <c r="H43" s="7"/>
      <c r="I43" s="7"/>
      <c r="J43" s="7"/>
      <c r="K43" s="7"/>
      <c r="N43" s="7"/>
    </row>
    <row r="44" spans="3:14" ht="12.75">
      <c r="C44" t="s">
        <v>13</v>
      </c>
      <c r="D44" t="s">
        <v>15</v>
      </c>
      <c r="E44" s="3">
        <v>1563</v>
      </c>
      <c r="F44" s="3"/>
      <c r="G44" s="7"/>
      <c r="H44" s="19"/>
      <c r="I44" s="6"/>
      <c r="J44" s="6"/>
      <c r="K44" s="6"/>
      <c r="N44" s="7"/>
    </row>
    <row r="45" spans="4:14" ht="12.75">
      <c r="D45" s="2" t="s">
        <v>16</v>
      </c>
      <c r="E45">
        <v>1562</v>
      </c>
      <c r="G45" s="7"/>
      <c r="H45" s="7"/>
      <c r="I45" s="21">
        <f>H44</f>
        <v>0</v>
      </c>
      <c r="J45" s="8"/>
      <c r="K45" s="8"/>
      <c r="N45" s="7"/>
    </row>
    <row r="46" spans="4:14" ht="12.75">
      <c r="D46" s="2"/>
      <c r="G46" s="7"/>
      <c r="H46" s="7"/>
      <c r="I46" s="8"/>
      <c r="J46" s="8"/>
      <c r="K46" s="8"/>
      <c r="N46" s="7"/>
    </row>
    <row r="47" spans="3:15" ht="12.75">
      <c r="C47" t="s">
        <v>14</v>
      </c>
      <c r="D47" s="3" t="s">
        <v>37</v>
      </c>
      <c r="E47" s="3"/>
      <c r="F47" s="3"/>
      <c r="G47" s="7"/>
      <c r="H47" s="7"/>
      <c r="I47" s="7"/>
      <c r="J47" s="7"/>
      <c r="K47" s="7"/>
      <c r="N47" s="11">
        <f>L39*7.25%/12</f>
        <v>544.708611111111</v>
      </c>
      <c r="O47" s="10">
        <f>O37+N47</f>
        <v>817.0629166666665</v>
      </c>
    </row>
    <row r="48" spans="4:15" ht="12.75">
      <c r="D48" s="2"/>
      <c r="E48" s="2"/>
      <c r="F48" s="2"/>
      <c r="G48" s="7"/>
      <c r="H48" s="7"/>
      <c r="I48" s="7"/>
      <c r="J48" s="7"/>
      <c r="K48" s="7"/>
      <c r="N48" s="7"/>
      <c r="O48" s="12"/>
    </row>
    <row r="49" spans="12:13" ht="12.75">
      <c r="L49" s="24">
        <f>F41-I45+L39</f>
        <v>135238</v>
      </c>
      <c r="M49" s="11"/>
    </row>
    <row r="50" spans="12:13" ht="12.75">
      <c r="L50" s="11"/>
      <c r="M50" s="11"/>
    </row>
    <row r="51" spans="1:14" ht="12.75">
      <c r="A51">
        <v>2002</v>
      </c>
      <c r="B51" t="s">
        <v>20</v>
      </c>
      <c r="C51" t="s">
        <v>12</v>
      </c>
      <c r="D51" t="s">
        <v>15</v>
      </c>
      <c r="E51" s="3">
        <v>1562</v>
      </c>
      <c r="F51" s="16">
        <f>$E$5/12</f>
        <v>30789.75</v>
      </c>
      <c r="G51" s="17"/>
      <c r="H51" s="7"/>
      <c r="I51" s="7"/>
      <c r="J51" s="7"/>
      <c r="K51" s="7"/>
      <c r="N51" s="7"/>
    </row>
    <row r="52" spans="4:14" ht="12.75">
      <c r="D52" s="2" t="s">
        <v>16</v>
      </c>
      <c r="E52" s="2">
        <v>1563</v>
      </c>
      <c r="F52" s="18"/>
      <c r="G52" s="20">
        <f>F51</f>
        <v>30789.75</v>
      </c>
      <c r="H52" s="7"/>
      <c r="I52" s="7"/>
      <c r="J52" s="7"/>
      <c r="K52" s="7"/>
      <c r="N52" s="7"/>
    </row>
    <row r="53" spans="4:14" ht="12.75">
      <c r="D53" s="2"/>
      <c r="E53" s="2"/>
      <c r="F53" s="2"/>
      <c r="G53" s="8"/>
      <c r="H53" s="7"/>
      <c r="I53" s="7"/>
      <c r="J53" s="7"/>
      <c r="K53" s="7"/>
      <c r="N53" s="7"/>
    </row>
    <row r="54" spans="3:14" ht="12.75">
      <c r="C54" t="s">
        <v>13</v>
      </c>
      <c r="D54" t="s">
        <v>15</v>
      </c>
      <c r="E54" s="3">
        <v>1563</v>
      </c>
      <c r="F54" s="3"/>
      <c r="G54" s="7"/>
      <c r="H54" s="19"/>
      <c r="I54" s="6"/>
      <c r="J54" s="6"/>
      <c r="K54" s="6"/>
      <c r="N54" s="7"/>
    </row>
    <row r="55" spans="4:14" ht="12.75">
      <c r="D55" s="2" t="s">
        <v>16</v>
      </c>
      <c r="E55">
        <v>1562</v>
      </c>
      <c r="G55" s="7"/>
      <c r="H55" s="7"/>
      <c r="I55" s="21">
        <f>H54</f>
        <v>0</v>
      </c>
      <c r="J55" s="8"/>
      <c r="K55" s="8"/>
      <c r="N55" s="7"/>
    </row>
    <row r="56" spans="4:14" ht="12.75">
      <c r="D56" s="2"/>
      <c r="G56" s="7"/>
      <c r="H56" s="7"/>
      <c r="I56" s="8"/>
      <c r="J56" s="8"/>
      <c r="K56" s="8"/>
      <c r="N56" s="7"/>
    </row>
    <row r="57" spans="3:15" ht="12.75">
      <c r="C57" t="s">
        <v>14</v>
      </c>
      <c r="D57" s="3" t="s">
        <v>37</v>
      </c>
      <c r="E57" s="3"/>
      <c r="F57" s="3"/>
      <c r="G57" s="7"/>
      <c r="H57" s="7"/>
      <c r="I57" s="7"/>
      <c r="J57" s="7"/>
      <c r="K57" s="7"/>
      <c r="N57" s="11">
        <f>L49*7.25%/12</f>
        <v>817.0629166666666</v>
      </c>
      <c r="O57" s="10">
        <f>O47+N57</f>
        <v>1634.125833333333</v>
      </c>
    </row>
    <row r="58" spans="4:15" ht="12.75">
      <c r="D58" s="2"/>
      <c r="E58" s="2"/>
      <c r="F58" s="2"/>
      <c r="G58" s="7"/>
      <c r="H58" s="7"/>
      <c r="I58" s="7"/>
      <c r="J58" s="7"/>
      <c r="K58" s="7"/>
      <c r="N58" s="11"/>
      <c r="O58" s="12"/>
    </row>
    <row r="59" spans="12:14" ht="12.75">
      <c r="L59" s="24">
        <f>F51-I55+L49</f>
        <v>166027.75</v>
      </c>
      <c r="M59" s="11"/>
      <c r="N59" s="11"/>
    </row>
    <row r="60" spans="12:14" ht="12.75">
      <c r="L60" s="11"/>
      <c r="M60" s="11"/>
      <c r="N60" s="11"/>
    </row>
    <row r="61" spans="1:14" ht="12.75">
      <c r="A61">
        <v>2002</v>
      </c>
      <c r="B61" t="s">
        <v>21</v>
      </c>
      <c r="C61" t="s">
        <v>12</v>
      </c>
      <c r="D61" t="s">
        <v>15</v>
      </c>
      <c r="E61" s="3">
        <v>1562</v>
      </c>
      <c r="F61" s="16">
        <f>$E$5/12</f>
        <v>30789.75</v>
      </c>
      <c r="G61" s="17"/>
      <c r="H61" s="7"/>
      <c r="I61" s="7"/>
      <c r="J61" s="7"/>
      <c r="K61" s="7"/>
      <c r="N61" s="11"/>
    </row>
    <row r="62" spans="4:14" ht="12.75">
      <c r="D62" s="2" t="s">
        <v>16</v>
      </c>
      <c r="E62" s="2">
        <v>1563</v>
      </c>
      <c r="F62" s="18"/>
      <c r="G62" s="20">
        <f>F61</f>
        <v>30789.75</v>
      </c>
      <c r="H62" s="7"/>
      <c r="I62" s="7"/>
      <c r="J62" s="7"/>
      <c r="K62" s="7"/>
      <c r="N62" s="11"/>
    </row>
    <row r="63" spans="4:14" ht="12.75">
      <c r="D63" s="2"/>
      <c r="E63" s="2"/>
      <c r="F63" s="2"/>
      <c r="G63" s="8"/>
      <c r="H63" s="7"/>
      <c r="I63" s="7"/>
      <c r="J63" s="7"/>
      <c r="K63" s="7"/>
      <c r="N63" s="11"/>
    </row>
    <row r="64" spans="3:14" ht="12.75">
      <c r="C64" t="s">
        <v>13</v>
      </c>
      <c r="D64" t="s">
        <v>15</v>
      </c>
      <c r="E64" s="3">
        <v>1563</v>
      </c>
      <c r="F64" s="3"/>
      <c r="G64" s="7"/>
      <c r="H64" s="19"/>
      <c r="I64" s="6"/>
      <c r="J64" s="6"/>
      <c r="K64" s="6"/>
      <c r="N64" s="11"/>
    </row>
    <row r="65" spans="4:14" ht="12.75">
      <c r="D65" s="2" t="s">
        <v>16</v>
      </c>
      <c r="E65">
        <v>1562</v>
      </c>
      <c r="G65" s="7"/>
      <c r="H65" s="7"/>
      <c r="I65" s="21">
        <f>H64</f>
        <v>0</v>
      </c>
      <c r="J65" s="8"/>
      <c r="K65" s="8"/>
      <c r="N65" s="11"/>
    </row>
    <row r="66" spans="4:14" ht="12.75">
      <c r="D66" s="2"/>
      <c r="G66" s="7"/>
      <c r="H66" s="7"/>
      <c r="I66" s="8"/>
      <c r="J66" s="8"/>
      <c r="K66" s="8"/>
      <c r="N66" s="11"/>
    </row>
    <row r="67" spans="3:15" ht="12.75">
      <c r="C67" t="s">
        <v>14</v>
      </c>
      <c r="D67" s="3" t="s">
        <v>37</v>
      </c>
      <c r="E67" s="3"/>
      <c r="F67" s="3"/>
      <c r="G67" s="7"/>
      <c r="H67" s="7"/>
      <c r="I67" s="7"/>
      <c r="J67" s="7"/>
      <c r="K67" s="7"/>
      <c r="N67" s="11">
        <f>L59*7.25%/12</f>
        <v>1003.0843229166666</v>
      </c>
      <c r="O67" s="10">
        <f>O57+N67</f>
        <v>2637.2101562499997</v>
      </c>
    </row>
    <row r="68" spans="4:15" ht="12.75">
      <c r="D68" s="2"/>
      <c r="E68" s="2"/>
      <c r="F68" s="2"/>
      <c r="G68" s="7"/>
      <c r="H68" s="7"/>
      <c r="I68" s="7"/>
      <c r="J68" s="7"/>
      <c r="K68" s="7"/>
      <c r="N68" s="11"/>
      <c r="O68" s="12"/>
    </row>
    <row r="69" spans="12:14" ht="12.75">
      <c r="L69" s="24">
        <f>F61-I65+L59</f>
        <v>196817.5</v>
      </c>
      <c r="M69" s="11"/>
      <c r="N69" s="11"/>
    </row>
    <row r="70" spans="12:14" ht="12.75">
      <c r="L70" s="11"/>
      <c r="M70" s="11"/>
      <c r="N70" s="11"/>
    </row>
    <row r="71" spans="1:14" ht="12.75">
      <c r="A71">
        <v>2002</v>
      </c>
      <c r="B71" t="s">
        <v>22</v>
      </c>
      <c r="C71" t="s">
        <v>12</v>
      </c>
      <c r="D71" t="s">
        <v>15</v>
      </c>
      <c r="E71" s="3">
        <v>1562</v>
      </c>
      <c r="F71" s="16">
        <f>$E$5/12</f>
        <v>30789.75</v>
      </c>
      <c r="G71" s="17"/>
      <c r="H71" s="7"/>
      <c r="I71" s="7"/>
      <c r="N71" s="11"/>
    </row>
    <row r="72" spans="4:14" ht="12.75">
      <c r="D72" s="2" t="s">
        <v>16</v>
      </c>
      <c r="E72" s="2">
        <v>1563</v>
      </c>
      <c r="F72" s="18"/>
      <c r="G72" s="20">
        <f>F71</f>
        <v>30789.75</v>
      </c>
      <c r="H72" s="7"/>
      <c r="I72" s="7"/>
      <c r="N72" s="11"/>
    </row>
    <row r="73" spans="4:14" ht="12.75">
      <c r="D73" s="2"/>
      <c r="E73" s="2"/>
      <c r="F73" s="2"/>
      <c r="G73" s="8"/>
      <c r="H73" s="7"/>
      <c r="I73" s="7"/>
      <c r="J73" s="11"/>
      <c r="K73" s="11"/>
      <c r="N73" s="11"/>
    </row>
    <row r="74" spans="3:14" ht="12.75">
      <c r="C74" t="s">
        <v>13</v>
      </c>
      <c r="D74" t="s">
        <v>15</v>
      </c>
      <c r="E74" s="3">
        <v>1563</v>
      </c>
      <c r="F74" s="3"/>
      <c r="G74" s="7"/>
      <c r="H74" s="19">
        <v>17258</v>
      </c>
      <c r="I74" s="6"/>
      <c r="J74" s="11"/>
      <c r="K74" s="11"/>
      <c r="N74" s="11"/>
    </row>
    <row r="75" spans="4:14" ht="12.75">
      <c r="D75" s="2" t="s">
        <v>16</v>
      </c>
      <c r="E75">
        <v>1562</v>
      </c>
      <c r="G75" s="7"/>
      <c r="H75" s="7"/>
      <c r="I75" s="21">
        <f>H74</f>
        <v>17258</v>
      </c>
      <c r="J75" s="11"/>
      <c r="K75" s="11"/>
      <c r="N75" s="11"/>
    </row>
    <row r="76" spans="4:14" ht="12.75">
      <c r="D76" s="2"/>
      <c r="G76" s="7"/>
      <c r="H76" s="7"/>
      <c r="I76" s="12"/>
      <c r="J76" s="12"/>
      <c r="K76" s="12"/>
      <c r="N76" s="11"/>
    </row>
    <row r="77" spans="3:15" ht="12.75">
      <c r="C77" t="s">
        <v>14</v>
      </c>
      <c r="D77" s="3" t="s">
        <v>37</v>
      </c>
      <c r="E77" s="3"/>
      <c r="F77" s="3"/>
      <c r="G77" s="7"/>
      <c r="H77" s="7"/>
      <c r="I77" s="11"/>
      <c r="J77" s="11"/>
      <c r="K77" s="11"/>
      <c r="N77" s="11">
        <f>L69*7.25%/12</f>
        <v>1189.1057291666666</v>
      </c>
      <c r="O77" s="10">
        <f>O67+N77</f>
        <v>3826.3158854166663</v>
      </c>
    </row>
    <row r="78" spans="4:15" ht="12.75">
      <c r="D78" s="2"/>
      <c r="E78" s="2"/>
      <c r="F78" s="2"/>
      <c r="G78" s="7"/>
      <c r="H78" s="7"/>
      <c r="I78" s="11"/>
      <c r="J78" s="11"/>
      <c r="K78" s="11"/>
      <c r="N78" s="11"/>
      <c r="O78" s="12"/>
    </row>
    <row r="79" spans="9:14" ht="12.75">
      <c r="I79" s="11"/>
      <c r="J79" s="11"/>
      <c r="K79" s="11"/>
      <c r="L79" s="24">
        <f>F71-I75+L69</f>
        <v>210349.25</v>
      </c>
      <c r="M79" s="11"/>
      <c r="N79" s="11"/>
    </row>
    <row r="80" spans="9:14" ht="12.75">
      <c r="I80" s="11"/>
      <c r="J80" s="11"/>
      <c r="K80" s="11"/>
      <c r="L80" s="11"/>
      <c r="M80" s="11"/>
      <c r="N80" s="11"/>
    </row>
    <row r="81" spans="1:14" ht="12.75">
      <c r="A81">
        <v>2002</v>
      </c>
      <c r="B81" t="s">
        <v>23</v>
      </c>
      <c r="C81" t="s">
        <v>12</v>
      </c>
      <c r="D81" t="s">
        <v>15</v>
      </c>
      <c r="E81" s="3">
        <v>1562</v>
      </c>
      <c r="F81" s="16">
        <f>$E$5/12</f>
        <v>30789.75</v>
      </c>
      <c r="G81" s="17"/>
      <c r="H81" s="7"/>
      <c r="I81" s="7"/>
      <c r="N81" s="11"/>
    </row>
    <row r="82" spans="4:14" ht="12.75">
      <c r="D82" s="2" t="s">
        <v>16</v>
      </c>
      <c r="E82" s="2">
        <v>1563</v>
      </c>
      <c r="F82" s="18"/>
      <c r="G82" s="20">
        <f>F81</f>
        <v>30789.75</v>
      </c>
      <c r="H82" s="7"/>
      <c r="I82" s="7"/>
      <c r="N82" s="11"/>
    </row>
    <row r="83" spans="4:14" ht="12.75">
      <c r="D83" s="2"/>
      <c r="E83" s="2"/>
      <c r="F83" s="2"/>
      <c r="G83" s="8"/>
      <c r="H83" s="7"/>
      <c r="I83" s="7"/>
      <c r="J83" s="11"/>
      <c r="K83" s="11"/>
      <c r="N83" s="11"/>
    </row>
    <row r="84" spans="3:14" ht="12.75">
      <c r="C84" t="s">
        <v>13</v>
      </c>
      <c r="D84" t="s">
        <v>15</v>
      </c>
      <c r="E84" s="3">
        <v>1563</v>
      </c>
      <c r="F84" s="3"/>
      <c r="G84" s="7"/>
      <c r="H84" s="19">
        <v>47467</v>
      </c>
      <c r="I84" s="6"/>
      <c r="J84" s="11"/>
      <c r="K84" s="11"/>
      <c r="N84" s="11"/>
    </row>
    <row r="85" spans="4:14" ht="12.75">
      <c r="D85" s="2" t="s">
        <v>16</v>
      </c>
      <c r="E85">
        <v>1562</v>
      </c>
      <c r="G85" s="7"/>
      <c r="H85" s="7"/>
      <c r="I85" s="21">
        <f>H84</f>
        <v>47467</v>
      </c>
      <c r="J85" s="11"/>
      <c r="K85" s="11"/>
      <c r="N85" s="11"/>
    </row>
    <row r="86" spans="4:14" ht="12.75">
      <c r="D86" s="2"/>
      <c r="G86" s="7"/>
      <c r="H86" s="7"/>
      <c r="I86" s="12"/>
      <c r="J86" s="12"/>
      <c r="K86" s="12"/>
      <c r="N86" s="11"/>
    </row>
    <row r="87" spans="3:15" ht="12.75">
      <c r="C87" t="s">
        <v>14</v>
      </c>
      <c r="D87" s="3" t="s">
        <v>37</v>
      </c>
      <c r="E87" s="3"/>
      <c r="F87" s="3"/>
      <c r="G87" s="7"/>
      <c r="H87" s="7"/>
      <c r="I87" s="11"/>
      <c r="J87" s="11"/>
      <c r="K87" s="11"/>
      <c r="N87" s="11">
        <f>L79*7.25%/12</f>
        <v>1270.8600520833331</v>
      </c>
      <c r="O87" s="10">
        <f>O77+N87</f>
        <v>5097.175937499999</v>
      </c>
    </row>
    <row r="88" spans="4:15" ht="12.75">
      <c r="D88" s="2"/>
      <c r="E88" s="2"/>
      <c r="F88" s="2"/>
      <c r="G88" s="7"/>
      <c r="H88" s="7"/>
      <c r="I88" s="11"/>
      <c r="J88" s="11"/>
      <c r="K88" s="11"/>
      <c r="N88" s="11"/>
      <c r="O88" s="12"/>
    </row>
    <row r="89" spans="9:14" ht="12.75">
      <c r="I89" s="11"/>
      <c r="J89" s="11"/>
      <c r="K89" s="11"/>
      <c r="L89" s="24">
        <f>F81-I85+L79</f>
        <v>193672</v>
      </c>
      <c r="M89" s="11"/>
      <c r="N89" s="11"/>
    </row>
    <row r="90" spans="9:14" ht="12.75">
      <c r="I90" s="11"/>
      <c r="J90" s="11"/>
      <c r="K90" s="11"/>
      <c r="L90" s="11"/>
      <c r="M90" s="11"/>
      <c r="N90" s="11"/>
    </row>
    <row r="91" spans="1:14" ht="12.75">
      <c r="A91">
        <v>2002</v>
      </c>
      <c r="B91" t="s">
        <v>24</v>
      </c>
      <c r="C91" t="s">
        <v>12</v>
      </c>
      <c r="D91" t="s">
        <v>15</v>
      </c>
      <c r="E91" s="3">
        <v>1562</v>
      </c>
      <c r="F91" s="16">
        <f>$E$5/12</f>
        <v>30789.75</v>
      </c>
      <c r="G91" s="17"/>
      <c r="H91" s="7"/>
      <c r="I91" s="7"/>
      <c r="J91" s="11"/>
      <c r="K91" s="11"/>
      <c r="N91" s="11"/>
    </row>
    <row r="92" spans="4:14" ht="12.75">
      <c r="D92" s="2" t="s">
        <v>16</v>
      </c>
      <c r="E92" s="2">
        <v>1563</v>
      </c>
      <c r="F92" s="18"/>
      <c r="G92" s="20">
        <f>F91</f>
        <v>30789.75</v>
      </c>
      <c r="H92" s="7"/>
      <c r="I92" s="7"/>
      <c r="J92" s="11"/>
      <c r="K92" s="11"/>
      <c r="N92" s="11"/>
    </row>
    <row r="93" spans="4:14" ht="12.75">
      <c r="D93" s="2"/>
      <c r="E93" s="2"/>
      <c r="F93" s="2"/>
      <c r="G93" s="8"/>
      <c r="H93" s="7"/>
      <c r="I93" s="7"/>
      <c r="J93" s="11"/>
      <c r="K93" s="11"/>
      <c r="N93" s="11"/>
    </row>
    <row r="94" spans="3:14" ht="12.75">
      <c r="C94" t="s">
        <v>13</v>
      </c>
      <c r="D94" t="s">
        <v>15</v>
      </c>
      <c r="E94" s="3">
        <v>1563</v>
      </c>
      <c r="F94" s="3"/>
      <c r="G94" s="7"/>
      <c r="H94" s="19">
        <v>41013</v>
      </c>
      <c r="I94" s="6"/>
      <c r="J94" s="10"/>
      <c r="K94" s="10"/>
      <c r="N94" s="11"/>
    </row>
    <row r="95" spans="4:14" ht="12.75">
      <c r="D95" s="2" t="s">
        <v>16</v>
      </c>
      <c r="E95">
        <v>1562</v>
      </c>
      <c r="G95" s="7"/>
      <c r="H95" s="7"/>
      <c r="I95" s="21">
        <f>H94</f>
        <v>41013</v>
      </c>
      <c r="J95" s="12"/>
      <c r="K95" s="12"/>
      <c r="N95" s="11"/>
    </row>
    <row r="96" spans="4:14" ht="12.75">
      <c r="D96" s="2"/>
      <c r="G96" s="7"/>
      <c r="H96" s="7"/>
      <c r="I96" s="12"/>
      <c r="J96" s="12"/>
      <c r="K96" s="12"/>
      <c r="N96" s="11"/>
    </row>
    <row r="97" spans="3:15" ht="12.75">
      <c r="C97" t="s">
        <v>14</v>
      </c>
      <c r="D97" s="3" t="s">
        <v>37</v>
      </c>
      <c r="E97" s="3"/>
      <c r="F97" s="3"/>
      <c r="G97" s="7"/>
      <c r="H97" s="7"/>
      <c r="I97" s="11"/>
      <c r="J97" s="11"/>
      <c r="K97" s="11"/>
      <c r="N97" s="11">
        <f>L89*7.25%/12</f>
        <v>1170.1016666666667</v>
      </c>
      <c r="O97" s="10">
        <f>O87+N97</f>
        <v>6267.277604166666</v>
      </c>
    </row>
    <row r="98" spans="4:15" ht="12.75">
      <c r="D98" s="2"/>
      <c r="E98" s="2"/>
      <c r="F98" s="2"/>
      <c r="G98" s="7"/>
      <c r="H98" s="7"/>
      <c r="I98" s="11"/>
      <c r="J98" s="11"/>
      <c r="K98" s="11"/>
      <c r="N98" s="11"/>
      <c r="O98" s="12"/>
    </row>
    <row r="99" spans="9:14" ht="12.75">
      <c r="I99" s="11"/>
      <c r="J99" s="11"/>
      <c r="K99" s="11"/>
      <c r="L99" s="24">
        <f>F91-I95+L89</f>
        <v>183448.75</v>
      </c>
      <c r="M99" s="11"/>
      <c r="N99" s="11"/>
    </row>
    <row r="100" spans="9:14" ht="12.75">
      <c r="I100" s="11"/>
      <c r="J100" s="11"/>
      <c r="K100" s="11"/>
      <c r="L100" s="11"/>
      <c r="M100" s="11"/>
      <c r="N100" s="11"/>
    </row>
    <row r="101" spans="1:14" ht="12.75">
      <c r="A101">
        <v>2002</v>
      </c>
      <c r="B101" t="s">
        <v>25</v>
      </c>
      <c r="C101" t="s">
        <v>12</v>
      </c>
      <c r="D101" t="s">
        <v>15</v>
      </c>
      <c r="E101" s="3">
        <v>1562</v>
      </c>
      <c r="F101" s="16">
        <f>$E$5/12</f>
        <v>30789.75</v>
      </c>
      <c r="G101" s="17"/>
      <c r="H101" s="7"/>
      <c r="I101" s="7"/>
      <c r="J101" s="11"/>
      <c r="K101" s="11"/>
      <c r="N101" s="11"/>
    </row>
    <row r="102" spans="4:14" ht="12.75">
      <c r="D102" s="2" t="s">
        <v>16</v>
      </c>
      <c r="E102" s="2">
        <v>1563</v>
      </c>
      <c r="F102" s="18"/>
      <c r="G102" s="20">
        <f>F101</f>
        <v>30789.75</v>
      </c>
      <c r="H102" s="7"/>
      <c r="I102" s="7"/>
      <c r="J102" s="11"/>
      <c r="K102" s="11"/>
      <c r="N102" s="11"/>
    </row>
    <row r="103" spans="4:14" ht="12.75">
      <c r="D103" s="2"/>
      <c r="E103" s="2"/>
      <c r="F103" s="2"/>
      <c r="G103" s="8"/>
      <c r="H103" s="7"/>
      <c r="I103" s="7"/>
      <c r="J103" s="11"/>
      <c r="K103" s="11"/>
      <c r="N103" s="11"/>
    </row>
    <row r="104" spans="3:14" ht="12.75">
      <c r="C104" t="s">
        <v>13</v>
      </c>
      <c r="D104" t="s">
        <v>15</v>
      </c>
      <c r="E104" s="3">
        <v>1563</v>
      </c>
      <c r="F104" s="3"/>
      <c r="G104" s="7"/>
      <c r="H104" s="19">
        <v>40598</v>
      </c>
      <c r="I104" s="6"/>
      <c r="J104" s="10"/>
      <c r="K104" s="10"/>
      <c r="N104" s="11"/>
    </row>
    <row r="105" spans="4:14" ht="12.75">
      <c r="D105" s="2" t="s">
        <v>16</v>
      </c>
      <c r="E105">
        <v>1562</v>
      </c>
      <c r="G105" s="7"/>
      <c r="H105" s="7"/>
      <c r="I105" s="21">
        <f>H104</f>
        <v>40598</v>
      </c>
      <c r="J105" s="12"/>
      <c r="K105" s="12"/>
      <c r="N105" s="11"/>
    </row>
    <row r="106" spans="4:14" ht="12.75">
      <c r="D106" s="2"/>
      <c r="G106" s="7"/>
      <c r="H106" s="7"/>
      <c r="I106" s="12"/>
      <c r="J106" s="12"/>
      <c r="K106" s="12"/>
      <c r="N106" s="11"/>
    </row>
    <row r="107" spans="3:15" ht="12.75">
      <c r="C107" t="s">
        <v>14</v>
      </c>
      <c r="D107" s="3" t="s">
        <v>37</v>
      </c>
      <c r="E107" s="3"/>
      <c r="F107" s="3"/>
      <c r="G107" s="7"/>
      <c r="H107" s="7"/>
      <c r="I107" s="11"/>
      <c r="J107" s="11"/>
      <c r="K107" s="11"/>
      <c r="N107" s="11">
        <f>L99*7.25%/12</f>
        <v>1108.3361979166666</v>
      </c>
      <c r="O107" s="10">
        <f>O97+N107</f>
        <v>7375.613802083332</v>
      </c>
    </row>
    <row r="108" spans="4:15" ht="12.75">
      <c r="D108" s="2"/>
      <c r="E108" s="2"/>
      <c r="F108" s="2"/>
      <c r="G108" s="7"/>
      <c r="H108" s="7"/>
      <c r="I108" s="11"/>
      <c r="J108" s="11"/>
      <c r="K108" s="11"/>
      <c r="L108" s="11"/>
      <c r="M108" s="11"/>
      <c r="N108" s="11"/>
      <c r="O108" s="12"/>
    </row>
    <row r="109" spans="4:15" ht="12.75">
      <c r="D109" s="2"/>
      <c r="E109" s="2"/>
      <c r="F109" s="2"/>
      <c r="G109" s="7"/>
      <c r="H109" s="7"/>
      <c r="I109" s="11"/>
      <c r="J109" s="11"/>
      <c r="K109" s="11"/>
      <c r="L109" s="11"/>
      <c r="M109" s="11"/>
      <c r="N109" s="11"/>
      <c r="O109" s="12"/>
    </row>
    <row r="110" spans="3:15" ht="12.75">
      <c r="C110" t="s">
        <v>30</v>
      </c>
      <c r="D110" s="3" t="s">
        <v>15</v>
      </c>
      <c r="E110" s="3">
        <v>1562</v>
      </c>
      <c r="F110" s="2"/>
      <c r="G110" s="7"/>
      <c r="H110" s="7"/>
      <c r="J110" s="19">
        <v>21680</v>
      </c>
      <c r="L110" s="11"/>
      <c r="M110" s="11"/>
      <c r="N110" s="11"/>
      <c r="O110" s="12"/>
    </row>
    <row r="111" spans="4:15" ht="12.75">
      <c r="D111" s="2" t="s">
        <v>16</v>
      </c>
      <c r="E111" s="2">
        <v>1563</v>
      </c>
      <c r="F111" s="2"/>
      <c r="G111" s="7"/>
      <c r="H111" s="7"/>
      <c r="K111" s="22">
        <f>J110</f>
        <v>21680</v>
      </c>
      <c r="L111" s="11"/>
      <c r="M111" s="11"/>
      <c r="N111" s="11"/>
      <c r="O111" s="12"/>
    </row>
    <row r="112" spans="9:14" ht="12.75">
      <c r="I112" s="11"/>
      <c r="J112" s="11"/>
      <c r="K112" s="11"/>
      <c r="L112" s="24">
        <f>F101-I105+L99+J110</f>
        <v>195320.5</v>
      </c>
      <c r="M112" s="11"/>
      <c r="N112" s="11"/>
    </row>
    <row r="113" spans="9:14" ht="12.75">
      <c r="I113" s="11"/>
      <c r="J113" s="11"/>
      <c r="K113" s="11"/>
      <c r="L113" s="11"/>
      <c r="M113" s="11"/>
      <c r="N113" s="11"/>
    </row>
    <row r="114" spans="1:14" ht="12.75">
      <c r="A114">
        <v>2002</v>
      </c>
      <c r="B114" t="s">
        <v>26</v>
      </c>
      <c r="C114" t="s">
        <v>12</v>
      </c>
      <c r="D114" t="s">
        <v>15</v>
      </c>
      <c r="E114" s="3">
        <v>1562</v>
      </c>
      <c r="F114" s="16">
        <f>$E$5/12</f>
        <v>30789.75</v>
      </c>
      <c r="G114" s="17"/>
      <c r="H114" s="7"/>
      <c r="I114" s="7"/>
      <c r="J114" s="11"/>
      <c r="K114" s="11"/>
      <c r="N114" s="11"/>
    </row>
    <row r="115" spans="4:14" ht="12.75">
      <c r="D115" s="2" t="s">
        <v>16</v>
      </c>
      <c r="E115" s="2">
        <v>1563</v>
      </c>
      <c r="F115" s="18"/>
      <c r="G115" s="20">
        <f>F114</f>
        <v>30789.75</v>
      </c>
      <c r="H115" s="7"/>
      <c r="I115" s="7"/>
      <c r="J115" s="11"/>
      <c r="K115" s="11"/>
      <c r="N115" s="11"/>
    </row>
    <row r="116" spans="4:14" ht="12.75">
      <c r="D116" s="2"/>
      <c r="E116" s="2"/>
      <c r="F116" s="2"/>
      <c r="G116" s="8"/>
      <c r="H116" s="7"/>
      <c r="I116" s="7"/>
      <c r="J116" s="11"/>
      <c r="K116" s="11"/>
      <c r="N116" s="11"/>
    </row>
    <row r="117" spans="3:14" ht="12.75">
      <c r="C117" t="s">
        <v>13</v>
      </c>
      <c r="D117" t="s">
        <v>15</v>
      </c>
      <c r="E117" s="3">
        <v>1563</v>
      </c>
      <c r="F117" s="3"/>
      <c r="G117" s="7"/>
      <c r="H117" s="19">
        <v>38967</v>
      </c>
      <c r="I117" s="6"/>
      <c r="J117" s="10"/>
      <c r="K117" s="10"/>
      <c r="N117" s="11"/>
    </row>
    <row r="118" spans="4:14" ht="12.75">
      <c r="D118" s="2" t="s">
        <v>16</v>
      </c>
      <c r="E118">
        <v>1562</v>
      </c>
      <c r="G118" s="7"/>
      <c r="H118" s="7"/>
      <c r="I118" s="21">
        <f>H117</f>
        <v>38967</v>
      </c>
      <c r="J118" s="12"/>
      <c r="K118" s="12"/>
      <c r="N118" s="11"/>
    </row>
    <row r="119" spans="4:14" ht="12.75">
      <c r="D119" s="2"/>
      <c r="G119" s="7"/>
      <c r="H119" s="7"/>
      <c r="I119" s="12"/>
      <c r="J119" s="12"/>
      <c r="K119" s="12"/>
      <c r="N119" s="11"/>
    </row>
    <row r="120" spans="3:15" ht="12.75">
      <c r="C120" t="s">
        <v>14</v>
      </c>
      <c r="D120" s="3" t="s">
        <v>37</v>
      </c>
      <c r="E120" s="3"/>
      <c r="F120" s="3"/>
      <c r="G120" s="7"/>
      <c r="H120" s="7"/>
      <c r="I120" s="11"/>
      <c r="J120" s="11"/>
      <c r="K120" s="11"/>
      <c r="N120" s="11">
        <f>L112*7.25%/12</f>
        <v>1180.0613541666667</v>
      </c>
      <c r="O120" s="10">
        <f>O107+N120</f>
        <v>8555.67515625</v>
      </c>
    </row>
    <row r="121" spans="4:15" ht="12.75">
      <c r="D121" s="2"/>
      <c r="E121" s="2"/>
      <c r="F121" s="2"/>
      <c r="G121" s="7"/>
      <c r="H121" s="7"/>
      <c r="I121" s="11"/>
      <c r="J121" s="11"/>
      <c r="K121" s="11"/>
      <c r="N121" s="11"/>
      <c r="O121" s="12"/>
    </row>
    <row r="122" spans="9:14" ht="12.75">
      <c r="I122" s="11"/>
      <c r="J122" s="11"/>
      <c r="K122" s="11"/>
      <c r="L122" s="24">
        <f>F114-I118+L112</f>
        <v>187143.25</v>
      </c>
      <c r="M122" s="11"/>
      <c r="N122" s="11"/>
    </row>
    <row r="123" spans="9:14" ht="12.75">
      <c r="I123" s="11"/>
      <c r="J123" s="11"/>
      <c r="K123" s="11"/>
      <c r="L123" s="11"/>
      <c r="M123" s="11"/>
      <c r="N123" s="11"/>
    </row>
    <row r="124" spans="1:14" ht="12.75">
      <c r="A124">
        <v>2002</v>
      </c>
      <c r="B124" t="s">
        <v>27</v>
      </c>
      <c r="C124" t="s">
        <v>12</v>
      </c>
      <c r="D124" t="s">
        <v>15</v>
      </c>
      <c r="E124" s="3">
        <v>1562</v>
      </c>
      <c r="F124" s="16">
        <f>$E$5/12</f>
        <v>30789.75</v>
      </c>
      <c r="G124" s="17"/>
      <c r="H124" s="7"/>
      <c r="I124" s="7"/>
      <c r="J124" s="11"/>
      <c r="K124" s="11"/>
      <c r="N124" s="11"/>
    </row>
    <row r="125" spans="4:14" ht="12.75">
      <c r="D125" s="2" t="s">
        <v>16</v>
      </c>
      <c r="E125" s="2">
        <v>1563</v>
      </c>
      <c r="F125" s="18"/>
      <c r="G125" s="20">
        <f>F124</f>
        <v>30789.75</v>
      </c>
      <c r="H125" s="7"/>
      <c r="I125" s="7"/>
      <c r="J125" s="11"/>
      <c r="K125" s="11"/>
      <c r="N125" s="11"/>
    </row>
    <row r="126" spans="4:14" ht="12.75">
      <c r="D126" s="2"/>
      <c r="E126" s="2"/>
      <c r="F126" s="2"/>
      <c r="G126" s="8"/>
      <c r="H126" s="7"/>
      <c r="I126" s="7"/>
      <c r="J126" s="11"/>
      <c r="K126" s="11"/>
      <c r="N126" s="11"/>
    </row>
    <row r="127" spans="3:14" ht="12.75">
      <c r="C127" t="s">
        <v>13</v>
      </c>
      <c r="D127" t="s">
        <v>15</v>
      </c>
      <c r="E127" s="3">
        <v>1563</v>
      </c>
      <c r="F127" s="3"/>
      <c r="G127" s="7"/>
      <c r="H127" s="19">
        <v>39798</v>
      </c>
      <c r="I127" s="6"/>
      <c r="J127" s="10"/>
      <c r="K127" s="10"/>
      <c r="N127" s="11"/>
    </row>
    <row r="128" spans="4:14" ht="12.75">
      <c r="D128" s="2" t="s">
        <v>16</v>
      </c>
      <c r="E128">
        <v>1562</v>
      </c>
      <c r="G128" s="7"/>
      <c r="H128" s="7"/>
      <c r="I128" s="21">
        <f>H127</f>
        <v>39798</v>
      </c>
      <c r="J128" s="12"/>
      <c r="K128" s="12"/>
      <c r="N128" s="11"/>
    </row>
    <row r="129" spans="4:14" ht="12.75">
      <c r="D129" s="2"/>
      <c r="G129" s="7"/>
      <c r="H129" s="7"/>
      <c r="I129" s="12"/>
      <c r="J129" s="12"/>
      <c r="K129" s="12"/>
      <c r="N129" s="11"/>
    </row>
    <row r="130" spans="3:15" ht="12.75">
      <c r="C130" t="s">
        <v>14</v>
      </c>
      <c r="D130" s="3" t="s">
        <v>37</v>
      </c>
      <c r="E130" s="3"/>
      <c r="F130" s="3"/>
      <c r="G130" s="7"/>
      <c r="H130" s="7"/>
      <c r="I130" s="11"/>
      <c r="J130" s="11"/>
      <c r="K130" s="11"/>
      <c r="N130" s="11">
        <f>L122*7.25%/12</f>
        <v>1130.6571354166665</v>
      </c>
      <c r="O130" s="10">
        <f>O120+N130</f>
        <v>9686.332291666666</v>
      </c>
    </row>
    <row r="131" spans="4:15" ht="12.75">
      <c r="D131" s="2"/>
      <c r="E131" s="2"/>
      <c r="F131" s="2"/>
      <c r="G131" s="7"/>
      <c r="H131" s="7"/>
      <c r="I131" s="11"/>
      <c r="J131" s="11"/>
      <c r="K131" s="11"/>
      <c r="N131" s="11"/>
      <c r="O131" s="12"/>
    </row>
    <row r="132" spans="9:14" ht="12.75">
      <c r="I132" s="11"/>
      <c r="J132" s="11"/>
      <c r="K132" s="11"/>
      <c r="L132" s="24">
        <f>F124-I128+L122</f>
        <v>178135</v>
      </c>
      <c r="M132" s="11"/>
      <c r="N132" s="11"/>
    </row>
    <row r="133" spans="9:14" ht="12.75">
      <c r="I133" s="11"/>
      <c r="J133" s="11"/>
      <c r="K133" s="11"/>
      <c r="L133" s="11"/>
      <c r="M133" s="11"/>
      <c r="N133" s="11"/>
    </row>
    <row r="134" spans="1:14" ht="12.75">
      <c r="A134">
        <v>2002</v>
      </c>
      <c r="B134" t="s">
        <v>28</v>
      </c>
      <c r="C134" t="s">
        <v>12</v>
      </c>
      <c r="D134" t="s">
        <v>15</v>
      </c>
      <c r="E134" s="3">
        <v>1562</v>
      </c>
      <c r="F134" s="16">
        <f>$E$5/12</f>
        <v>30789.75</v>
      </c>
      <c r="G134" s="17"/>
      <c r="H134" s="7"/>
      <c r="I134" s="7"/>
      <c r="J134" s="11"/>
      <c r="K134" s="11"/>
      <c r="N134" s="11"/>
    </row>
    <row r="135" spans="4:14" ht="12.75">
      <c r="D135" s="2" t="s">
        <v>16</v>
      </c>
      <c r="E135" s="2">
        <v>1563</v>
      </c>
      <c r="F135" s="18"/>
      <c r="G135" s="20">
        <f>F134</f>
        <v>30789.75</v>
      </c>
      <c r="H135" s="7"/>
      <c r="I135" s="7"/>
      <c r="J135" s="11"/>
      <c r="K135" s="11"/>
      <c r="N135" s="11"/>
    </row>
    <row r="136" spans="4:14" ht="12.75">
      <c r="D136" s="2"/>
      <c r="E136" s="2"/>
      <c r="F136" s="2"/>
      <c r="G136" s="8"/>
      <c r="H136" s="7"/>
      <c r="I136" s="7"/>
      <c r="J136" s="11"/>
      <c r="K136" s="11"/>
      <c r="N136" s="11"/>
    </row>
    <row r="137" spans="3:14" ht="12.75">
      <c r="C137" t="s">
        <v>13</v>
      </c>
      <c r="D137" t="s">
        <v>15</v>
      </c>
      <c r="E137" s="3">
        <v>1563</v>
      </c>
      <c r="F137" s="3"/>
      <c r="G137" s="7"/>
      <c r="H137" s="19">
        <v>43769</v>
      </c>
      <c r="I137" s="6"/>
      <c r="J137" s="10"/>
      <c r="K137" s="10"/>
      <c r="N137" s="11"/>
    </row>
    <row r="138" spans="4:14" ht="12.75">
      <c r="D138" s="2" t="s">
        <v>16</v>
      </c>
      <c r="E138">
        <v>1562</v>
      </c>
      <c r="G138" s="7"/>
      <c r="H138" s="7"/>
      <c r="I138" s="21">
        <f>H137</f>
        <v>43769</v>
      </c>
      <c r="J138" s="12"/>
      <c r="K138" s="12"/>
      <c r="N138" s="11"/>
    </row>
    <row r="139" spans="4:14" ht="12.75">
      <c r="D139" s="2"/>
      <c r="G139" s="7"/>
      <c r="H139" s="7"/>
      <c r="I139" s="12"/>
      <c r="J139" s="12"/>
      <c r="K139" s="12"/>
      <c r="N139" s="11"/>
    </row>
    <row r="140" spans="3:15" ht="12.75">
      <c r="C140" t="s">
        <v>14</v>
      </c>
      <c r="D140" s="3" t="s">
        <v>37</v>
      </c>
      <c r="E140" s="3"/>
      <c r="F140" s="3"/>
      <c r="G140" s="7"/>
      <c r="H140" s="7"/>
      <c r="I140" s="11"/>
      <c r="J140" s="11"/>
      <c r="K140" s="11"/>
      <c r="N140" s="11">
        <f>L132*7.25%/12</f>
        <v>1076.2322916666665</v>
      </c>
      <c r="O140" s="10">
        <f>O130+N140</f>
        <v>10762.564583333333</v>
      </c>
    </row>
    <row r="141" spans="4:15" ht="12.75">
      <c r="D141" s="2"/>
      <c r="E141" s="2"/>
      <c r="F141" s="2"/>
      <c r="G141" s="7"/>
      <c r="H141" s="7"/>
      <c r="I141" s="11"/>
      <c r="J141" s="11"/>
      <c r="K141" s="11"/>
      <c r="N141" s="11"/>
      <c r="O141" s="12"/>
    </row>
    <row r="142" spans="9:14" ht="12.75">
      <c r="I142" s="11"/>
      <c r="J142" s="11"/>
      <c r="K142" s="11"/>
      <c r="L142" s="24">
        <f>F134-I138+L132</f>
        <v>165155.75</v>
      </c>
      <c r="M142" s="11"/>
      <c r="N142" s="11"/>
    </row>
    <row r="143" spans="9:14" ht="12.75">
      <c r="I143" s="11"/>
      <c r="J143" s="11"/>
      <c r="K143" s="11"/>
      <c r="L143" s="11"/>
      <c r="M143" s="11"/>
      <c r="N143" s="11"/>
    </row>
    <row r="144" spans="1:14" ht="12.75">
      <c r="A144">
        <v>2002</v>
      </c>
      <c r="B144" t="s">
        <v>11</v>
      </c>
      <c r="C144" t="s">
        <v>12</v>
      </c>
      <c r="D144" t="s">
        <v>15</v>
      </c>
      <c r="E144" s="3">
        <v>1562</v>
      </c>
      <c r="F144" s="16">
        <f>$E$5/12</f>
        <v>30789.75</v>
      </c>
      <c r="G144" s="17"/>
      <c r="H144" s="7"/>
      <c r="I144" s="7"/>
      <c r="J144" s="11"/>
      <c r="K144" s="11"/>
      <c r="N144" s="11"/>
    </row>
    <row r="145" spans="4:14" ht="12.75">
      <c r="D145" s="2" t="s">
        <v>16</v>
      </c>
      <c r="E145" s="2">
        <v>1563</v>
      </c>
      <c r="F145" s="18"/>
      <c r="G145" s="20">
        <f>F144</f>
        <v>30789.75</v>
      </c>
      <c r="H145" s="7"/>
      <c r="I145" s="7"/>
      <c r="J145" s="11"/>
      <c r="K145" s="11"/>
      <c r="N145" s="11"/>
    </row>
    <row r="146" spans="4:14" ht="12.75">
      <c r="D146" s="2"/>
      <c r="E146" s="2"/>
      <c r="F146" s="2"/>
      <c r="G146" s="8"/>
      <c r="H146" s="7"/>
      <c r="I146" s="7"/>
      <c r="J146" s="11"/>
      <c r="K146" s="11"/>
      <c r="N146" s="11"/>
    </row>
    <row r="147" spans="3:14" ht="12.75">
      <c r="C147" t="s">
        <v>13</v>
      </c>
      <c r="D147" t="s">
        <v>15</v>
      </c>
      <c r="E147" s="3">
        <v>1563</v>
      </c>
      <c r="F147" s="3"/>
      <c r="G147" s="7"/>
      <c r="H147" s="19">
        <v>38466</v>
      </c>
      <c r="I147" s="6"/>
      <c r="J147" s="10"/>
      <c r="K147" s="10"/>
      <c r="N147" s="11"/>
    </row>
    <row r="148" spans="4:14" ht="12.75">
      <c r="D148" s="2" t="s">
        <v>16</v>
      </c>
      <c r="E148">
        <v>1562</v>
      </c>
      <c r="G148" s="7"/>
      <c r="H148" s="7"/>
      <c r="I148" s="21">
        <f>H147</f>
        <v>38466</v>
      </c>
      <c r="J148" s="12"/>
      <c r="K148" s="12"/>
      <c r="N148" s="11"/>
    </row>
    <row r="149" spans="4:14" ht="12.75">
      <c r="D149" s="2"/>
      <c r="G149" s="7"/>
      <c r="H149" s="7"/>
      <c r="I149" s="12"/>
      <c r="J149" s="12"/>
      <c r="K149" s="12"/>
      <c r="N149" s="11"/>
    </row>
    <row r="150" spans="3:15" ht="12.75">
      <c r="C150" t="s">
        <v>14</v>
      </c>
      <c r="D150" s="3" t="s">
        <v>37</v>
      </c>
      <c r="E150" s="3"/>
      <c r="F150" s="3"/>
      <c r="G150" s="7"/>
      <c r="H150" s="7"/>
      <c r="I150" s="11"/>
      <c r="J150" s="11"/>
      <c r="K150" s="11"/>
      <c r="N150" s="11">
        <f>L142*7.25%/12</f>
        <v>997.8159895833332</v>
      </c>
      <c r="O150" s="10">
        <f>O140+N150</f>
        <v>11760.380572916667</v>
      </c>
    </row>
    <row r="151" spans="4:15" ht="12.75">
      <c r="D151" s="2"/>
      <c r="E151" s="2"/>
      <c r="F151" s="2"/>
      <c r="G151" s="7"/>
      <c r="H151" s="7"/>
      <c r="I151" s="11"/>
      <c r="J151" s="11"/>
      <c r="K151" s="11"/>
      <c r="N151" s="11"/>
      <c r="O151" s="12"/>
    </row>
    <row r="152" spans="9:14" ht="12.75">
      <c r="I152" s="11"/>
      <c r="J152" s="11"/>
      <c r="K152" s="11"/>
      <c r="L152" s="24">
        <f>F144-I148+L142</f>
        <v>157479.5</v>
      </c>
      <c r="M152" s="11"/>
      <c r="N152" s="11"/>
    </row>
    <row r="153" spans="9:14" ht="12.75">
      <c r="I153" s="11"/>
      <c r="J153" s="11"/>
      <c r="K153" s="11"/>
      <c r="L153" s="11"/>
      <c r="M153" s="11"/>
      <c r="N153" s="11"/>
    </row>
    <row r="154" spans="1:14" ht="12.75">
      <c r="A154">
        <v>2002</v>
      </c>
      <c r="B154" t="s">
        <v>18</v>
      </c>
      <c r="C154" t="s">
        <v>12</v>
      </c>
      <c r="D154" t="s">
        <v>15</v>
      </c>
      <c r="E154" s="3">
        <v>1562</v>
      </c>
      <c r="F154" s="16">
        <f>$E$5/12</f>
        <v>30789.75</v>
      </c>
      <c r="G154" s="17"/>
      <c r="H154" s="7"/>
      <c r="I154" s="7"/>
      <c r="J154" s="11"/>
      <c r="K154" s="11"/>
      <c r="N154" s="11"/>
    </row>
    <row r="155" spans="4:14" ht="12.75">
      <c r="D155" s="2" t="s">
        <v>16</v>
      </c>
      <c r="E155" s="2">
        <v>1563</v>
      </c>
      <c r="F155" s="18"/>
      <c r="G155" s="20">
        <f>F154</f>
        <v>30789.75</v>
      </c>
      <c r="H155" s="7"/>
      <c r="I155" s="7"/>
      <c r="J155" s="11"/>
      <c r="K155" s="11"/>
      <c r="N155" s="11"/>
    </row>
    <row r="156" spans="4:14" ht="12.75">
      <c r="D156" s="2"/>
      <c r="E156" s="2"/>
      <c r="F156" s="2"/>
      <c r="G156" s="8"/>
      <c r="H156" s="7"/>
      <c r="I156" s="7"/>
      <c r="J156" s="11"/>
      <c r="K156" s="11"/>
      <c r="N156" s="11"/>
    </row>
    <row r="157" spans="3:14" ht="12.75">
      <c r="C157" t="s">
        <v>13</v>
      </c>
      <c r="D157" t="s">
        <v>15</v>
      </c>
      <c r="E157" s="3">
        <v>1563</v>
      </c>
      <c r="F157" s="3"/>
      <c r="G157" s="7"/>
      <c r="H157" s="19">
        <v>37487</v>
      </c>
      <c r="I157" s="6"/>
      <c r="J157" s="10"/>
      <c r="K157" s="10"/>
      <c r="N157" s="11"/>
    </row>
    <row r="158" spans="4:14" ht="12.75">
      <c r="D158" s="2" t="s">
        <v>16</v>
      </c>
      <c r="E158">
        <v>1562</v>
      </c>
      <c r="G158" s="7"/>
      <c r="H158" s="7"/>
      <c r="I158" s="21">
        <f>H157</f>
        <v>37487</v>
      </c>
      <c r="J158" s="12"/>
      <c r="K158" s="12"/>
      <c r="N158" s="11"/>
    </row>
    <row r="159" spans="4:14" ht="12.75">
      <c r="D159" s="2"/>
      <c r="G159" s="7"/>
      <c r="H159" s="7"/>
      <c r="I159" s="12"/>
      <c r="J159" s="12"/>
      <c r="K159" s="12"/>
      <c r="N159" s="11"/>
    </row>
    <row r="160" spans="3:15" ht="12.75">
      <c r="C160" t="s">
        <v>14</v>
      </c>
      <c r="D160" s="3" t="s">
        <v>37</v>
      </c>
      <c r="E160" s="3"/>
      <c r="F160" s="3"/>
      <c r="G160" s="7"/>
      <c r="H160" s="7"/>
      <c r="I160" s="11"/>
      <c r="J160" s="11"/>
      <c r="K160" s="11"/>
      <c r="N160" s="11">
        <f>L152*7.25%/12</f>
        <v>951.4386458333333</v>
      </c>
      <c r="O160" s="10">
        <f>O150+N160</f>
        <v>12711.81921875</v>
      </c>
    </row>
    <row r="161" spans="4:15" ht="12.75">
      <c r="D161" s="2"/>
      <c r="E161" s="2"/>
      <c r="F161" s="2"/>
      <c r="G161" s="7"/>
      <c r="H161" s="7"/>
      <c r="I161" s="11"/>
      <c r="J161" s="11"/>
      <c r="K161" s="11"/>
      <c r="N161" s="11"/>
      <c r="O161" s="12"/>
    </row>
    <row r="162" spans="9:14" ht="12.75">
      <c r="I162" s="11"/>
      <c r="J162" s="11"/>
      <c r="K162" s="11"/>
      <c r="L162" s="24">
        <f>F154-I158+L152</f>
        <v>150782.25</v>
      </c>
      <c r="M162" s="11"/>
      <c r="N162" s="11"/>
    </row>
    <row r="163" spans="9:14" ht="12.75">
      <c r="I163" s="11"/>
      <c r="J163" s="11"/>
      <c r="K163" s="11"/>
      <c r="L163" s="11"/>
      <c r="M163" s="11"/>
      <c r="N163" s="11"/>
    </row>
    <row r="164" spans="1:14" ht="12.75">
      <c r="A164">
        <v>2002</v>
      </c>
      <c r="B164" t="s">
        <v>19</v>
      </c>
      <c r="C164" t="s">
        <v>12</v>
      </c>
      <c r="D164" t="s">
        <v>15</v>
      </c>
      <c r="E164" s="3">
        <v>1562</v>
      </c>
      <c r="F164" s="16">
        <f>$E$5/12</f>
        <v>30789.75</v>
      </c>
      <c r="G164" s="17"/>
      <c r="H164" s="7"/>
      <c r="I164" s="7"/>
      <c r="J164" s="11"/>
      <c r="K164" s="11"/>
      <c r="N164" s="11"/>
    </row>
    <row r="165" spans="4:14" ht="12.75">
      <c r="D165" s="2" t="s">
        <v>16</v>
      </c>
      <c r="E165" s="2">
        <v>1563</v>
      </c>
      <c r="F165" s="18"/>
      <c r="G165" s="20">
        <f>F164</f>
        <v>30789.75</v>
      </c>
      <c r="H165" s="7"/>
      <c r="I165" s="7"/>
      <c r="J165" s="11"/>
      <c r="K165" s="11"/>
      <c r="N165" s="11"/>
    </row>
    <row r="166" spans="4:14" ht="12.75">
      <c r="D166" s="2"/>
      <c r="E166" s="2"/>
      <c r="F166" s="2"/>
      <c r="G166" s="8"/>
      <c r="H166" s="7"/>
      <c r="I166" s="7"/>
      <c r="J166" s="11"/>
      <c r="K166" s="11"/>
      <c r="N166" s="11"/>
    </row>
    <row r="167" spans="3:14" ht="12.75">
      <c r="C167" t="s">
        <v>13</v>
      </c>
      <c r="D167" t="s">
        <v>15</v>
      </c>
      <c r="E167" s="3">
        <v>1563</v>
      </c>
      <c r="F167" s="3"/>
      <c r="G167" s="7"/>
      <c r="H167" s="19">
        <v>53123</v>
      </c>
      <c r="I167" s="6"/>
      <c r="J167" s="10"/>
      <c r="K167" s="10"/>
      <c r="N167" s="11"/>
    </row>
    <row r="168" spans="4:14" ht="12.75">
      <c r="D168" s="2" t="s">
        <v>16</v>
      </c>
      <c r="E168">
        <v>1562</v>
      </c>
      <c r="G168" s="7"/>
      <c r="H168" s="7"/>
      <c r="I168" s="21">
        <f>H167</f>
        <v>53123</v>
      </c>
      <c r="J168" s="12"/>
      <c r="K168" s="12"/>
      <c r="N168" s="11"/>
    </row>
    <row r="169" spans="4:14" ht="12.75">
      <c r="D169" s="2"/>
      <c r="G169" s="7"/>
      <c r="H169" s="7"/>
      <c r="I169" s="12"/>
      <c r="J169" s="12"/>
      <c r="K169" s="12"/>
      <c r="N169" s="11"/>
    </row>
    <row r="170" spans="3:15" ht="12.75">
      <c r="C170" t="s">
        <v>14</v>
      </c>
      <c r="D170" s="3" t="s">
        <v>37</v>
      </c>
      <c r="E170" s="3"/>
      <c r="F170" s="3"/>
      <c r="G170" s="7"/>
      <c r="H170" s="7"/>
      <c r="I170" s="11"/>
      <c r="J170" s="11"/>
      <c r="K170" s="11"/>
      <c r="N170" s="11">
        <f>L162*7.25%/12</f>
        <v>910.9760937499999</v>
      </c>
      <c r="O170" s="10">
        <f>O160+N170</f>
        <v>13622.7953125</v>
      </c>
    </row>
    <row r="171" spans="4:15" ht="12.75">
      <c r="D171" s="2"/>
      <c r="E171" s="2"/>
      <c r="F171" s="2"/>
      <c r="G171" s="7"/>
      <c r="H171" s="7"/>
      <c r="I171" s="11"/>
      <c r="J171" s="11"/>
      <c r="K171" s="11"/>
      <c r="N171" s="11"/>
      <c r="O171" s="12"/>
    </row>
    <row r="172" spans="9:14" ht="12.75">
      <c r="I172" s="11"/>
      <c r="J172" s="11"/>
      <c r="K172" s="11"/>
      <c r="L172" s="24">
        <f>F164-I168+L162</f>
        <v>128449</v>
      </c>
      <c r="M172" s="11"/>
      <c r="N172" s="11"/>
    </row>
    <row r="173" spans="9:14" ht="12.75">
      <c r="I173" s="11"/>
      <c r="J173" s="11"/>
      <c r="K173" s="11"/>
      <c r="L173" s="11"/>
      <c r="M173" s="11"/>
      <c r="N173" s="11"/>
    </row>
    <row r="174" spans="1:14" ht="12.75">
      <c r="A174">
        <v>2003</v>
      </c>
      <c r="B174" t="s">
        <v>20</v>
      </c>
      <c r="C174" t="s">
        <v>12</v>
      </c>
      <c r="D174" t="s">
        <v>15</v>
      </c>
      <c r="E174" s="3">
        <v>1562</v>
      </c>
      <c r="F174" s="16">
        <f>($E$4+$E$5)/12</f>
        <v>42059.583333333336</v>
      </c>
      <c r="G174" s="17"/>
      <c r="H174" s="7"/>
      <c r="I174" s="7"/>
      <c r="J174" s="11"/>
      <c r="K174" s="11"/>
      <c r="N174" s="11"/>
    </row>
    <row r="175" spans="4:14" ht="12.75">
      <c r="D175" s="2" t="s">
        <v>16</v>
      </c>
      <c r="E175" s="2">
        <v>1563</v>
      </c>
      <c r="F175" s="18"/>
      <c r="G175" s="20">
        <f>F174</f>
        <v>42059.583333333336</v>
      </c>
      <c r="H175" s="7"/>
      <c r="I175" s="7"/>
      <c r="J175" s="11"/>
      <c r="K175" s="11"/>
      <c r="N175" s="11"/>
    </row>
    <row r="176" spans="4:14" ht="12.75">
      <c r="D176" s="2"/>
      <c r="E176" s="2"/>
      <c r="F176" s="2"/>
      <c r="G176" s="8"/>
      <c r="H176" s="7"/>
      <c r="I176" s="7"/>
      <c r="J176" s="11"/>
      <c r="K176" s="11"/>
      <c r="N176" s="11"/>
    </row>
    <row r="177" spans="3:14" ht="12.75">
      <c r="C177" t="s">
        <v>13</v>
      </c>
      <c r="D177" t="s">
        <v>15</v>
      </c>
      <c r="E177" s="3">
        <v>1563</v>
      </c>
      <c r="F177" s="3"/>
      <c r="G177" s="7"/>
      <c r="H177" s="19">
        <v>52608</v>
      </c>
      <c r="I177" s="6"/>
      <c r="J177" s="10"/>
      <c r="K177" s="10"/>
      <c r="N177" s="11"/>
    </row>
    <row r="178" spans="4:14" ht="12.75">
      <c r="D178" s="2" t="s">
        <v>16</v>
      </c>
      <c r="E178">
        <v>1562</v>
      </c>
      <c r="G178" s="7"/>
      <c r="H178" s="7"/>
      <c r="I178" s="21">
        <f>H177</f>
        <v>52608</v>
      </c>
      <c r="J178" s="12"/>
      <c r="K178" s="12"/>
      <c r="N178" s="11"/>
    </row>
    <row r="179" spans="4:14" ht="12.75">
      <c r="D179" s="2"/>
      <c r="G179" s="7"/>
      <c r="H179" s="7"/>
      <c r="I179" s="12"/>
      <c r="J179" s="12"/>
      <c r="K179" s="12"/>
      <c r="N179" s="11"/>
    </row>
    <row r="180" spans="3:15" ht="12.75">
      <c r="C180" t="s">
        <v>14</v>
      </c>
      <c r="D180" s="3" t="s">
        <v>37</v>
      </c>
      <c r="E180" s="3"/>
      <c r="F180" s="3"/>
      <c r="G180" s="7"/>
      <c r="H180" s="7"/>
      <c r="I180" s="11"/>
      <c r="J180" s="11"/>
      <c r="K180" s="11"/>
      <c r="N180" s="11">
        <f>L172*7.25%/12</f>
        <v>776.0460416666666</v>
      </c>
      <c r="O180" s="10">
        <f>O170+N180</f>
        <v>14398.841354166667</v>
      </c>
    </row>
    <row r="181" spans="4:15" ht="12.75">
      <c r="D181" s="2"/>
      <c r="E181" s="2"/>
      <c r="F181" s="2"/>
      <c r="G181" s="7"/>
      <c r="H181" s="7"/>
      <c r="I181" s="11"/>
      <c r="J181" s="11"/>
      <c r="K181" s="11"/>
      <c r="N181" s="11"/>
      <c r="O181" s="12"/>
    </row>
    <row r="182" spans="9:14" ht="12.75">
      <c r="I182" s="11"/>
      <c r="J182" s="11"/>
      <c r="K182" s="11"/>
      <c r="L182" s="24">
        <f>F174-I178+L172</f>
        <v>117900.58333333334</v>
      </c>
      <c r="M182" s="11"/>
      <c r="N182" s="11"/>
    </row>
    <row r="183" spans="9:14" ht="12.75">
      <c r="I183" s="11"/>
      <c r="J183" s="11"/>
      <c r="K183" s="11"/>
      <c r="L183" s="11"/>
      <c r="M183" s="11"/>
      <c r="N183" s="11"/>
    </row>
    <row r="184" spans="1:14" ht="12.75">
      <c r="A184">
        <v>2003</v>
      </c>
      <c r="B184" t="s">
        <v>21</v>
      </c>
      <c r="C184" t="s">
        <v>12</v>
      </c>
      <c r="D184" t="s">
        <v>15</v>
      </c>
      <c r="E184" s="3">
        <v>1562</v>
      </c>
      <c r="F184" s="16">
        <f>($E$4+$E$5)/12</f>
        <v>42059.583333333336</v>
      </c>
      <c r="G184" s="17"/>
      <c r="H184" s="7"/>
      <c r="I184" s="7"/>
      <c r="J184" s="11"/>
      <c r="K184" s="11"/>
      <c r="N184" s="11"/>
    </row>
    <row r="185" spans="4:14" ht="12.75">
      <c r="D185" s="2" t="s">
        <v>16</v>
      </c>
      <c r="E185" s="2">
        <v>1563</v>
      </c>
      <c r="F185" s="18"/>
      <c r="G185" s="20">
        <f>F184</f>
        <v>42059.583333333336</v>
      </c>
      <c r="H185" s="7"/>
      <c r="I185" s="7"/>
      <c r="J185" s="11"/>
      <c r="K185" s="11"/>
      <c r="N185" s="11"/>
    </row>
    <row r="186" spans="4:14" ht="12.75">
      <c r="D186" s="2"/>
      <c r="E186" s="2"/>
      <c r="F186" s="2"/>
      <c r="G186" s="8"/>
      <c r="H186" s="7"/>
      <c r="I186" s="7"/>
      <c r="J186" s="11"/>
      <c r="K186" s="11"/>
      <c r="N186" s="11"/>
    </row>
    <row r="187" spans="3:14" ht="12.75">
      <c r="C187" t="s">
        <v>13</v>
      </c>
      <c r="D187" t="s">
        <v>15</v>
      </c>
      <c r="E187" s="3">
        <v>1563</v>
      </c>
      <c r="F187" s="3"/>
      <c r="G187" s="7"/>
      <c r="H187" s="19">
        <v>40220</v>
      </c>
      <c r="I187" s="6"/>
      <c r="J187" s="10"/>
      <c r="K187" s="10"/>
      <c r="N187" s="11"/>
    </row>
    <row r="188" spans="4:14" ht="12.75">
      <c r="D188" s="2" t="s">
        <v>16</v>
      </c>
      <c r="E188">
        <v>1562</v>
      </c>
      <c r="G188" s="7"/>
      <c r="H188" s="7"/>
      <c r="I188" s="21">
        <f>H187</f>
        <v>40220</v>
      </c>
      <c r="J188" s="12"/>
      <c r="K188" s="12"/>
      <c r="N188" s="11"/>
    </row>
    <row r="189" spans="4:14" ht="12.75">
      <c r="D189" s="2"/>
      <c r="G189" s="7"/>
      <c r="H189" s="7"/>
      <c r="I189" s="12"/>
      <c r="J189" s="12"/>
      <c r="K189" s="12"/>
      <c r="N189" s="11"/>
    </row>
    <row r="190" spans="3:15" ht="12.75">
      <c r="C190" t="s">
        <v>14</v>
      </c>
      <c r="D190" s="3" t="s">
        <v>37</v>
      </c>
      <c r="E190" s="3"/>
      <c r="F190" s="3"/>
      <c r="G190" s="7"/>
      <c r="H190" s="7"/>
      <c r="I190" s="11"/>
      <c r="J190" s="11"/>
      <c r="K190" s="11"/>
      <c r="N190" s="11">
        <f>L182*7.25%/12</f>
        <v>712.3160243055555</v>
      </c>
      <c r="O190" s="10">
        <f>O180+N190</f>
        <v>15111.157378472222</v>
      </c>
    </row>
    <row r="191" spans="4:15" ht="12.75">
      <c r="D191" s="2"/>
      <c r="E191" s="2"/>
      <c r="F191" s="2"/>
      <c r="G191" s="7"/>
      <c r="H191" s="7"/>
      <c r="I191" s="11"/>
      <c r="J191" s="11"/>
      <c r="K191" s="11"/>
      <c r="N191" s="11"/>
      <c r="O191" s="12"/>
    </row>
    <row r="192" spans="9:14" ht="12.75">
      <c r="I192" s="11"/>
      <c r="J192" s="11"/>
      <c r="K192" s="11"/>
      <c r="L192" s="24">
        <f>F184-I188+L182</f>
        <v>119740.16666666669</v>
      </c>
      <c r="M192" s="11"/>
      <c r="N192" s="11"/>
    </row>
    <row r="193" spans="9:14" ht="12.75">
      <c r="I193" s="11"/>
      <c r="J193" s="11"/>
      <c r="K193" s="11"/>
      <c r="L193" s="11"/>
      <c r="M193" s="11"/>
      <c r="N193" s="11"/>
    </row>
    <row r="194" spans="1:14" ht="12.75">
      <c r="A194">
        <v>2003</v>
      </c>
      <c r="B194" t="s">
        <v>22</v>
      </c>
      <c r="C194" t="s">
        <v>12</v>
      </c>
      <c r="D194" t="s">
        <v>15</v>
      </c>
      <c r="E194" s="3">
        <v>1562</v>
      </c>
      <c r="F194" s="16">
        <f>($E$4+$E$5)/12</f>
        <v>42059.583333333336</v>
      </c>
      <c r="G194" s="17"/>
      <c r="H194" s="7"/>
      <c r="I194" s="7"/>
      <c r="J194" s="11"/>
      <c r="K194" s="11"/>
      <c r="N194" s="11"/>
    </row>
    <row r="195" spans="4:14" ht="12.75">
      <c r="D195" s="2" t="s">
        <v>16</v>
      </c>
      <c r="E195" s="2">
        <v>1563</v>
      </c>
      <c r="F195" s="18"/>
      <c r="G195" s="20">
        <f>F194</f>
        <v>42059.583333333336</v>
      </c>
      <c r="H195" s="7"/>
      <c r="I195" s="7"/>
      <c r="J195" s="11"/>
      <c r="K195" s="11"/>
      <c r="N195" s="11"/>
    </row>
    <row r="196" spans="4:14" ht="12.75">
      <c r="D196" s="2"/>
      <c r="E196" s="2"/>
      <c r="F196" s="2"/>
      <c r="G196" s="8"/>
      <c r="H196" s="7"/>
      <c r="I196" s="7"/>
      <c r="J196" s="11"/>
      <c r="K196" s="11"/>
      <c r="N196" s="11"/>
    </row>
    <row r="197" spans="3:14" ht="12.75">
      <c r="C197" t="s">
        <v>13</v>
      </c>
      <c r="D197" t="s">
        <v>15</v>
      </c>
      <c r="E197" s="3">
        <v>1563</v>
      </c>
      <c r="F197" s="3"/>
      <c r="G197" s="7"/>
      <c r="H197" s="19">
        <v>51035</v>
      </c>
      <c r="I197" s="6"/>
      <c r="J197" s="10"/>
      <c r="K197" s="10"/>
      <c r="N197" s="11"/>
    </row>
    <row r="198" spans="4:14" ht="12.75">
      <c r="D198" s="2" t="s">
        <v>16</v>
      </c>
      <c r="E198">
        <v>1562</v>
      </c>
      <c r="G198" s="7"/>
      <c r="H198" s="7"/>
      <c r="I198" s="21">
        <f>H197</f>
        <v>51035</v>
      </c>
      <c r="J198" s="12"/>
      <c r="K198" s="12"/>
      <c r="N198" s="11"/>
    </row>
    <row r="199" spans="4:14" ht="12.75">
      <c r="D199" s="2"/>
      <c r="G199" s="7"/>
      <c r="H199" s="7"/>
      <c r="I199" s="12"/>
      <c r="J199" s="12"/>
      <c r="K199" s="12"/>
      <c r="N199" s="11"/>
    </row>
    <row r="200" spans="3:15" ht="12.75">
      <c r="C200" t="s">
        <v>14</v>
      </c>
      <c r="D200" s="3" t="s">
        <v>37</v>
      </c>
      <c r="E200" s="3"/>
      <c r="F200" s="3"/>
      <c r="G200" s="7"/>
      <c r="H200" s="7"/>
      <c r="I200" s="11"/>
      <c r="J200" s="11"/>
      <c r="K200" s="11"/>
      <c r="N200" s="11">
        <f>L192*7.25%/12</f>
        <v>723.4301736111112</v>
      </c>
      <c r="O200" s="10">
        <f>O190+N200</f>
        <v>15834.587552083334</v>
      </c>
    </row>
    <row r="201" spans="4:15" ht="12.75">
      <c r="D201" s="2"/>
      <c r="E201" s="2"/>
      <c r="F201" s="2"/>
      <c r="G201" s="7"/>
      <c r="H201" s="7"/>
      <c r="I201" s="11"/>
      <c r="J201" s="11"/>
      <c r="K201" s="11"/>
      <c r="N201" s="11"/>
      <c r="O201" s="12"/>
    </row>
    <row r="202" spans="9:14" ht="12.75">
      <c r="I202" s="11"/>
      <c r="J202" s="11"/>
      <c r="K202" s="11"/>
      <c r="L202" s="24">
        <f>F194-I198+L192</f>
        <v>110764.75000000003</v>
      </c>
      <c r="M202" s="11"/>
      <c r="N202" s="11"/>
    </row>
    <row r="203" spans="9:14" ht="12.75">
      <c r="I203" s="11"/>
      <c r="J203" s="11"/>
      <c r="K203" s="11"/>
      <c r="L203" s="11"/>
      <c r="M203" s="11"/>
      <c r="N203" s="11"/>
    </row>
    <row r="204" spans="1:14" ht="12.75">
      <c r="A204">
        <v>2003</v>
      </c>
      <c r="B204" t="s">
        <v>23</v>
      </c>
      <c r="C204" t="s">
        <v>12</v>
      </c>
      <c r="D204" t="s">
        <v>15</v>
      </c>
      <c r="E204" s="3">
        <v>1562</v>
      </c>
      <c r="F204" s="16">
        <f>($E$4+$E$5)/12</f>
        <v>42059.583333333336</v>
      </c>
      <c r="G204" s="17"/>
      <c r="H204" s="7"/>
      <c r="I204" s="7"/>
      <c r="J204" s="11"/>
      <c r="K204" s="11"/>
      <c r="N204" s="11"/>
    </row>
    <row r="205" spans="4:14" ht="12.75">
      <c r="D205" s="2" t="s">
        <v>16</v>
      </c>
      <c r="E205" s="2">
        <v>1563</v>
      </c>
      <c r="F205" s="18"/>
      <c r="G205" s="20">
        <f>F204</f>
        <v>42059.583333333336</v>
      </c>
      <c r="H205" s="7"/>
      <c r="I205" s="7"/>
      <c r="J205" s="11"/>
      <c r="K205" s="11"/>
      <c r="N205" s="11"/>
    </row>
    <row r="206" spans="4:14" ht="12.75">
      <c r="D206" s="2"/>
      <c r="E206" s="2"/>
      <c r="F206" s="2"/>
      <c r="G206" s="8"/>
      <c r="H206" s="7"/>
      <c r="I206" s="7"/>
      <c r="J206" s="11"/>
      <c r="K206" s="11"/>
      <c r="N206" s="11"/>
    </row>
    <row r="207" spans="3:14" ht="12.75">
      <c r="C207" t="s">
        <v>13</v>
      </c>
      <c r="D207" t="s">
        <v>15</v>
      </c>
      <c r="E207" s="3">
        <v>1563</v>
      </c>
      <c r="F207" s="3"/>
      <c r="G207" s="7"/>
      <c r="H207" s="19">
        <v>40491</v>
      </c>
      <c r="I207" s="6"/>
      <c r="J207" s="10"/>
      <c r="K207" s="10"/>
      <c r="N207" s="11"/>
    </row>
    <row r="208" spans="4:14" ht="12.75">
      <c r="D208" s="2" t="s">
        <v>16</v>
      </c>
      <c r="E208">
        <v>1562</v>
      </c>
      <c r="G208" s="7"/>
      <c r="H208" s="7"/>
      <c r="I208" s="21">
        <f>H207</f>
        <v>40491</v>
      </c>
      <c r="J208" s="12"/>
      <c r="K208" s="12"/>
      <c r="N208" s="11"/>
    </row>
    <row r="209" spans="4:14" ht="12.75">
      <c r="D209" s="2"/>
      <c r="G209" s="7"/>
      <c r="H209" s="7"/>
      <c r="I209" s="12"/>
      <c r="J209" s="12"/>
      <c r="K209" s="12"/>
      <c r="N209" s="11"/>
    </row>
    <row r="210" spans="3:15" ht="12.75">
      <c r="C210" t="s">
        <v>14</v>
      </c>
      <c r="D210" s="3" t="s">
        <v>37</v>
      </c>
      <c r="E210" s="3"/>
      <c r="F210" s="3"/>
      <c r="G210" s="7"/>
      <c r="H210" s="7"/>
      <c r="I210" s="11"/>
      <c r="J210" s="11"/>
      <c r="K210" s="11"/>
      <c r="N210" s="11">
        <f>L202*7.25%/12</f>
        <v>669.2036979166668</v>
      </c>
      <c r="O210" s="10">
        <f>O200+N210</f>
        <v>16503.791250000002</v>
      </c>
    </row>
    <row r="211" spans="4:15" ht="12.75">
      <c r="D211" s="2"/>
      <c r="E211" s="2"/>
      <c r="F211" s="2"/>
      <c r="G211" s="7"/>
      <c r="H211" s="7"/>
      <c r="I211" s="11"/>
      <c r="J211" s="11"/>
      <c r="K211" s="11"/>
      <c r="N211" s="11"/>
      <c r="O211" s="12"/>
    </row>
    <row r="212" spans="9:14" ht="12.75">
      <c r="I212" s="11"/>
      <c r="J212" s="11"/>
      <c r="K212" s="11"/>
      <c r="L212" s="24">
        <f>F204-I208+L202</f>
        <v>112333.33333333337</v>
      </c>
      <c r="M212" s="11"/>
      <c r="N212" s="11"/>
    </row>
    <row r="213" spans="9:14" ht="12.75">
      <c r="I213" s="11"/>
      <c r="J213" s="11"/>
      <c r="K213" s="11"/>
      <c r="L213" s="11"/>
      <c r="M213" s="11"/>
      <c r="N213" s="11"/>
    </row>
    <row r="214" spans="1:14" ht="12.75">
      <c r="A214">
        <v>2003</v>
      </c>
      <c r="B214" t="s">
        <v>24</v>
      </c>
      <c r="C214" t="s">
        <v>12</v>
      </c>
      <c r="D214" t="s">
        <v>15</v>
      </c>
      <c r="E214" s="3">
        <v>1562</v>
      </c>
      <c r="F214" s="16">
        <f>($E$4+$E$5)/12</f>
        <v>42059.583333333336</v>
      </c>
      <c r="G214" s="17"/>
      <c r="H214" s="7"/>
      <c r="I214" s="7"/>
      <c r="J214" s="11"/>
      <c r="K214" s="11"/>
      <c r="N214" s="11"/>
    </row>
    <row r="215" spans="4:14" ht="12.75">
      <c r="D215" s="2" t="s">
        <v>16</v>
      </c>
      <c r="E215" s="2">
        <v>1563</v>
      </c>
      <c r="F215" s="18"/>
      <c r="G215" s="20">
        <f>F214</f>
        <v>42059.583333333336</v>
      </c>
      <c r="H215" s="7"/>
      <c r="I215" s="7"/>
      <c r="J215" s="11"/>
      <c r="K215" s="11"/>
      <c r="N215" s="11"/>
    </row>
    <row r="216" spans="4:14" ht="12.75">
      <c r="D216" s="2"/>
      <c r="E216" s="2"/>
      <c r="F216" s="2"/>
      <c r="G216" s="8"/>
      <c r="H216" s="7"/>
      <c r="I216" s="7"/>
      <c r="J216" s="11"/>
      <c r="K216" s="11"/>
      <c r="N216" s="11"/>
    </row>
    <row r="217" spans="3:14" ht="12.75">
      <c r="C217" t="s">
        <v>13</v>
      </c>
      <c r="D217" t="s">
        <v>15</v>
      </c>
      <c r="E217" s="3">
        <v>1563</v>
      </c>
      <c r="F217" s="3"/>
      <c r="G217" s="7"/>
      <c r="H217" s="19">
        <v>40797</v>
      </c>
      <c r="I217" s="6"/>
      <c r="J217" s="10"/>
      <c r="K217" s="10"/>
      <c r="N217" s="11"/>
    </row>
    <row r="218" spans="4:14" ht="12.75">
      <c r="D218" s="2" t="s">
        <v>16</v>
      </c>
      <c r="E218">
        <v>1562</v>
      </c>
      <c r="G218" s="7"/>
      <c r="H218" s="7"/>
      <c r="I218" s="21">
        <f>H217</f>
        <v>40797</v>
      </c>
      <c r="J218" s="12"/>
      <c r="K218" s="12"/>
      <c r="N218" s="11"/>
    </row>
    <row r="219" spans="4:14" ht="12.75">
      <c r="D219" s="2"/>
      <c r="G219" s="7"/>
      <c r="H219" s="7"/>
      <c r="I219" s="12"/>
      <c r="J219" s="12"/>
      <c r="K219" s="12"/>
      <c r="N219" s="11"/>
    </row>
    <row r="220" spans="3:15" ht="12.75">
      <c r="C220" t="s">
        <v>14</v>
      </c>
      <c r="D220" s="3" t="s">
        <v>37</v>
      </c>
      <c r="E220" s="3"/>
      <c r="F220" s="3"/>
      <c r="G220" s="7"/>
      <c r="H220" s="7"/>
      <c r="I220" s="11"/>
      <c r="J220" s="11"/>
      <c r="K220" s="11"/>
      <c r="N220" s="11">
        <f>L212*7.25%/12</f>
        <v>678.6805555555558</v>
      </c>
      <c r="O220" s="10">
        <f>O210+N220</f>
        <v>17182.471805555557</v>
      </c>
    </row>
    <row r="221" spans="4:15" ht="12.75">
      <c r="D221" s="2"/>
      <c r="E221" s="2"/>
      <c r="F221" s="2"/>
      <c r="G221" s="7"/>
      <c r="H221" s="7"/>
      <c r="I221" s="11"/>
      <c r="J221" s="11"/>
      <c r="K221" s="11"/>
      <c r="N221" s="11"/>
      <c r="O221" s="12"/>
    </row>
    <row r="222" spans="9:14" ht="12.75">
      <c r="I222" s="11"/>
      <c r="J222" s="11"/>
      <c r="K222" s="11"/>
      <c r="L222" s="24">
        <f>F214-I218+L212</f>
        <v>113595.91666666672</v>
      </c>
      <c r="M222" s="11"/>
      <c r="N222" s="11"/>
    </row>
    <row r="223" spans="9:14" ht="12.75">
      <c r="I223" s="11"/>
      <c r="J223" s="11"/>
      <c r="K223" s="11"/>
      <c r="L223" s="11"/>
      <c r="M223" s="11"/>
      <c r="N223" s="11"/>
    </row>
    <row r="224" spans="1:14" ht="12.75">
      <c r="A224">
        <v>2003</v>
      </c>
      <c r="B224" t="s">
        <v>25</v>
      </c>
      <c r="C224" t="s">
        <v>12</v>
      </c>
      <c r="D224" t="s">
        <v>15</v>
      </c>
      <c r="E224" s="3">
        <v>1562</v>
      </c>
      <c r="F224" s="16">
        <f>($E$4+$E$5)/12</f>
        <v>42059.583333333336</v>
      </c>
      <c r="G224" s="17"/>
      <c r="H224" s="7"/>
      <c r="I224" s="7"/>
      <c r="J224" s="11"/>
      <c r="K224" s="11"/>
      <c r="N224" s="11"/>
    </row>
    <row r="225" spans="4:14" ht="12.75">
      <c r="D225" s="2" t="s">
        <v>16</v>
      </c>
      <c r="E225" s="2">
        <v>1563</v>
      </c>
      <c r="F225" s="18"/>
      <c r="G225" s="20">
        <f>F224</f>
        <v>42059.583333333336</v>
      </c>
      <c r="H225" s="7"/>
      <c r="I225" s="7"/>
      <c r="J225" s="11"/>
      <c r="K225" s="11"/>
      <c r="N225" s="11"/>
    </row>
    <row r="226" spans="4:14" ht="12.75">
      <c r="D226" s="2"/>
      <c r="E226" s="2"/>
      <c r="F226" s="2"/>
      <c r="G226" s="8"/>
      <c r="H226" s="7"/>
      <c r="I226" s="7"/>
      <c r="J226" s="11"/>
      <c r="K226" s="11"/>
      <c r="N226" s="11"/>
    </row>
    <row r="227" spans="3:14" ht="12.75">
      <c r="C227" t="s">
        <v>13</v>
      </c>
      <c r="D227" t="s">
        <v>15</v>
      </c>
      <c r="E227" s="3">
        <v>1563</v>
      </c>
      <c r="F227" s="3"/>
      <c r="G227" s="7"/>
      <c r="H227" s="19">
        <v>40573</v>
      </c>
      <c r="I227" s="6"/>
      <c r="J227" s="10"/>
      <c r="K227" s="10"/>
      <c r="N227" s="11"/>
    </row>
    <row r="228" spans="4:14" ht="12.75">
      <c r="D228" s="2" t="s">
        <v>16</v>
      </c>
      <c r="E228">
        <v>1562</v>
      </c>
      <c r="G228" s="7"/>
      <c r="H228" s="7"/>
      <c r="I228" s="21">
        <f>H227</f>
        <v>40573</v>
      </c>
      <c r="J228" s="12"/>
      <c r="K228" s="12"/>
      <c r="N228" s="11"/>
    </row>
    <row r="229" spans="4:14" ht="12.75">
      <c r="D229" s="2"/>
      <c r="G229" s="7"/>
      <c r="H229" s="7"/>
      <c r="I229" s="12"/>
      <c r="J229" s="12"/>
      <c r="K229" s="12"/>
      <c r="N229" s="11"/>
    </row>
    <row r="230" spans="3:15" ht="12.75">
      <c r="C230" t="s">
        <v>14</v>
      </c>
      <c r="D230" s="3" t="s">
        <v>37</v>
      </c>
      <c r="E230" s="3"/>
      <c r="F230" s="3"/>
      <c r="G230" s="7"/>
      <c r="H230" s="7"/>
      <c r="I230" s="11"/>
      <c r="J230" s="11"/>
      <c r="K230" s="11"/>
      <c r="N230" s="11">
        <f>L222*7.25%/12</f>
        <v>686.3086631944448</v>
      </c>
      <c r="O230" s="10">
        <f>O220+N230</f>
        <v>17868.780468750003</v>
      </c>
    </row>
    <row r="231" spans="4:15" ht="12.75">
      <c r="D231" s="2"/>
      <c r="E231" s="2"/>
      <c r="F231" s="2"/>
      <c r="G231" s="7"/>
      <c r="H231" s="7"/>
      <c r="I231" s="11"/>
      <c r="J231" s="11"/>
      <c r="K231" s="11"/>
      <c r="N231" s="11"/>
      <c r="O231" s="12"/>
    </row>
    <row r="232" spans="4:15" ht="12.75">
      <c r="D232" s="2"/>
      <c r="E232" s="2"/>
      <c r="F232" s="2"/>
      <c r="G232" s="7"/>
      <c r="H232" s="7"/>
      <c r="I232" s="11"/>
      <c r="J232" s="11"/>
      <c r="K232" s="11"/>
      <c r="N232" s="11"/>
      <c r="O232" s="12"/>
    </row>
    <row r="233" spans="3:15" ht="12.75">
      <c r="C233" t="s">
        <v>30</v>
      </c>
      <c r="D233" s="3" t="s">
        <v>15</v>
      </c>
      <c r="E233" s="2">
        <v>1563</v>
      </c>
      <c r="F233" s="2"/>
      <c r="G233" s="7"/>
      <c r="H233" s="7"/>
      <c r="J233" s="19">
        <v>197587</v>
      </c>
      <c r="N233" s="11"/>
      <c r="O233" s="12"/>
    </row>
    <row r="234" spans="4:15" ht="12.75">
      <c r="D234" s="2" t="s">
        <v>16</v>
      </c>
      <c r="E234" s="3">
        <v>1562</v>
      </c>
      <c r="F234" s="2"/>
      <c r="G234" s="7"/>
      <c r="H234" s="7"/>
      <c r="K234" s="22">
        <f>J233</f>
        <v>197587</v>
      </c>
      <c r="N234" s="11"/>
      <c r="O234" s="12"/>
    </row>
    <row r="235" spans="9:14" ht="12.75">
      <c r="I235" s="11"/>
      <c r="J235" s="11"/>
      <c r="K235" s="11"/>
      <c r="L235" s="24">
        <f>F224-I228+L222-K234</f>
        <v>-82504.49999999994</v>
      </c>
      <c r="M235" s="11"/>
      <c r="N235" s="11"/>
    </row>
    <row r="236" spans="9:14" ht="12.75">
      <c r="I236" s="11"/>
      <c r="J236" s="11"/>
      <c r="K236" s="11"/>
      <c r="L236" s="11"/>
      <c r="M236" s="11"/>
      <c r="N236" s="11"/>
    </row>
    <row r="237" spans="1:14" ht="12.75">
      <c r="A237">
        <v>2003</v>
      </c>
      <c r="B237" t="s">
        <v>26</v>
      </c>
      <c r="C237" t="s">
        <v>12</v>
      </c>
      <c r="D237" t="s">
        <v>15</v>
      </c>
      <c r="E237" s="3">
        <v>1562</v>
      </c>
      <c r="F237" s="16">
        <f>($E$4+$E$5)/12</f>
        <v>42059.583333333336</v>
      </c>
      <c r="H237" s="7"/>
      <c r="I237" s="11"/>
      <c r="J237" s="11"/>
      <c r="K237" s="11"/>
      <c r="N237" s="11"/>
    </row>
    <row r="238" spans="4:14" ht="12.75">
      <c r="D238" s="2" t="s">
        <v>16</v>
      </c>
      <c r="E238" s="2">
        <v>1563</v>
      </c>
      <c r="F238" s="2"/>
      <c r="G238" s="20">
        <f>F237</f>
        <v>42059.583333333336</v>
      </c>
      <c r="H238" s="7"/>
      <c r="I238" s="11"/>
      <c r="J238" s="11"/>
      <c r="K238" s="11"/>
      <c r="N238" s="11"/>
    </row>
    <row r="239" spans="4:14" ht="12.75">
      <c r="D239" s="2"/>
      <c r="E239" s="2"/>
      <c r="F239" s="2"/>
      <c r="G239" s="8"/>
      <c r="H239" s="7"/>
      <c r="I239" s="11"/>
      <c r="J239" s="11"/>
      <c r="K239" s="11"/>
      <c r="N239" s="11"/>
    </row>
    <row r="240" spans="3:14" ht="12.75">
      <c r="C240" t="s">
        <v>13</v>
      </c>
      <c r="D240" t="s">
        <v>15</v>
      </c>
      <c r="E240" s="3">
        <v>1563</v>
      </c>
      <c r="F240" s="3"/>
      <c r="G240" s="7"/>
      <c r="H240" s="16">
        <v>47686</v>
      </c>
      <c r="J240" s="10"/>
      <c r="K240" s="10"/>
      <c r="N240" s="11"/>
    </row>
    <row r="241" spans="4:14" ht="12.75">
      <c r="D241" s="2" t="s">
        <v>16</v>
      </c>
      <c r="E241">
        <v>1562</v>
      </c>
      <c r="G241" s="7"/>
      <c r="H241" s="7"/>
      <c r="I241" s="21">
        <f>H240</f>
        <v>47686</v>
      </c>
      <c r="J241" s="12"/>
      <c r="K241" s="12"/>
      <c r="N241" s="11"/>
    </row>
    <row r="242" spans="4:14" ht="12.75">
      <c r="D242" s="2"/>
      <c r="G242" s="7"/>
      <c r="H242" s="7"/>
      <c r="I242" s="12"/>
      <c r="J242" s="12"/>
      <c r="K242" s="12"/>
      <c r="N242" s="11"/>
    </row>
    <row r="243" spans="3:15" ht="12.75">
      <c r="C243" t="s">
        <v>14</v>
      </c>
      <c r="D243" s="3" t="s">
        <v>37</v>
      </c>
      <c r="E243" s="3"/>
      <c r="F243" s="3"/>
      <c r="G243" s="7"/>
      <c r="H243" s="7"/>
      <c r="I243" s="11"/>
      <c r="J243" s="11"/>
      <c r="K243" s="11"/>
      <c r="N243" s="11">
        <f>L235*7.25%/12</f>
        <v>-498.4646874999996</v>
      </c>
      <c r="O243" s="10">
        <f>O230+N243</f>
        <v>17370.315781250003</v>
      </c>
    </row>
    <row r="244" spans="4:15" ht="12.75">
      <c r="D244" s="2"/>
      <c r="E244" s="2"/>
      <c r="F244" s="2"/>
      <c r="G244" s="7"/>
      <c r="H244" s="7"/>
      <c r="I244" s="11"/>
      <c r="J244" s="11"/>
      <c r="K244" s="11"/>
      <c r="N244" s="11"/>
      <c r="O244" s="12"/>
    </row>
    <row r="245" spans="9:14" ht="12.75">
      <c r="I245" s="11"/>
      <c r="J245" s="11"/>
      <c r="K245" s="11"/>
      <c r="L245" s="24">
        <f>F237-I241+L235</f>
        <v>-88130.9166666666</v>
      </c>
      <c r="M245" s="11"/>
      <c r="N245" s="11"/>
    </row>
    <row r="246" spans="9:14" ht="12.75">
      <c r="I246" s="11"/>
      <c r="J246" s="11"/>
      <c r="K246" s="11"/>
      <c r="L246" s="11"/>
      <c r="M246" s="11"/>
      <c r="N246" s="11"/>
    </row>
    <row r="247" spans="1:14" ht="12.75">
      <c r="A247">
        <v>2003</v>
      </c>
      <c r="B247" t="s">
        <v>27</v>
      </c>
      <c r="C247" t="s">
        <v>12</v>
      </c>
      <c r="D247" t="s">
        <v>15</v>
      </c>
      <c r="E247" s="3">
        <v>1562</v>
      </c>
      <c r="F247" s="16">
        <f>($E$4+$E$5)/12</f>
        <v>42059.583333333336</v>
      </c>
      <c r="H247" s="7"/>
      <c r="I247" s="11"/>
      <c r="J247" s="11"/>
      <c r="K247" s="11"/>
      <c r="N247" s="11"/>
    </row>
    <row r="248" spans="4:14" ht="12.75">
      <c r="D248" s="2" t="s">
        <v>16</v>
      </c>
      <c r="E248" s="2">
        <v>1563</v>
      </c>
      <c r="F248" s="2"/>
      <c r="G248" s="20">
        <f>F247</f>
        <v>42059.583333333336</v>
      </c>
      <c r="H248" s="7"/>
      <c r="I248" s="11"/>
      <c r="J248" s="11"/>
      <c r="K248" s="11"/>
      <c r="N248" s="11"/>
    </row>
    <row r="249" spans="4:14" ht="12.75">
      <c r="D249" s="2"/>
      <c r="E249" s="2"/>
      <c r="F249" s="2"/>
      <c r="G249" s="8"/>
      <c r="H249" s="7"/>
      <c r="I249" s="11"/>
      <c r="J249" s="11"/>
      <c r="K249" s="11"/>
      <c r="N249" s="11"/>
    </row>
    <row r="250" spans="3:14" ht="12.75">
      <c r="C250" t="s">
        <v>13</v>
      </c>
      <c r="D250" t="s">
        <v>15</v>
      </c>
      <c r="E250" s="3">
        <v>1563</v>
      </c>
      <c r="F250" s="3"/>
      <c r="G250" s="7"/>
      <c r="H250" s="16">
        <v>44112</v>
      </c>
      <c r="J250" s="10"/>
      <c r="K250" s="10"/>
      <c r="N250" s="11"/>
    </row>
    <row r="251" spans="4:15" ht="12.75">
      <c r="D251" s="2" t="s">
        <v>16</v>
      </c>
      <c r="E251">
        <v>1562</v>
      </c>
      <c r="G251" s="7"/>
      <c r="H251" s="7"/>
      <c r="I251" s="21">
        <f>H250</f>
        <v>44112</v>
      </c>
      <c r="J251" s="12"/>
      <c r="K251" s="12"/>
      <c r="N251" s="11">
        <f>L245*7.25%/12</f>
        <v>-532.4576215277774</v>
      </c>
      <c r="O251" s="11">
        <f>O243+N251</f>
        <v>16837.858159722226</v>
      </c>
    </row>
    <row r="252" spans="4:14" ht="12.75">
      <c r="D252" s="2"/>
      <c r="G252" s="7"/>
      <c r="H252" s="7"/>
      <c r="I252" s="12"/>
      <c r="J252" s="12"/>
      <c r="K252" s="12"/>
      <c r="N252" s="11"/>
    </row>
    <row r="253" spans="3:15" ht="12.75">
      <c r="C253" t="s">
        <v>14</v>
      </c>
      <c r="D253" s="3" t="s">
        <v>37</v>
      </c>
      <c r="E253" s="3"/>
      <c r="F253" s="3"/>
      <c r="G253" s="7"/>
      <c r="H253" s="7"/>
      <c r="I253" s="11"/>
      <c r="J253" s="11"/>
      <c r="K253" s="11"/>
      <c r="N253" s="11"/>
      <c r="O253" s="10"/>
    </row>
    <row r="254" spans="4:15" ht="12.75">
      <c r="D254" s="2"/>
      <c r="E254" s="2"/>
      <c r="F254" s="2"/>
      <c r="G254" s="7"/>
      <c r="H254" s="7"/>
      <c r="I254" s="11"/>
      <c r="J254" s="11"/>
      <c r="K254" s="11"/>
      <c r="N254" s="11"/>
      <c r="O254" s="12"/>
    </row>
    <row r="255" spans="9:14" ht="12.75">
      <c r="I255" s="11"/>
      <c r="J255" s="11"/>
      <c r="K255" s="11"/>
      <c r="L255" s="24">
        <f>F247-I251+L245</f>
        <v>-90183.33333333326</v>
      </c>
      <c r="M255" s="11"/>
      <c r="N255" s="11"/>
    </row>
    <row r="256" spans="9:14" ht="12.75">
      <c r="I256" s="11"/>
      <c r="J256" s="11"/>
      <c r="K256" s="11"/>
      <c r="L256" s="11"/>
      <c r="M256" s="11"/>
      <c r="N256" s="11"/>
    </row>
    <row r="257" spans="1:14" ht="12.75">
      <c r="A257">
        <v>2003</v>
      </c>
      <c r="B257" t="s">
        <v>28</v>
      </c>
      <c r="C257" t="s">
        <v>12</v>
      </c>
      <c r="D257" t="s">
        <v>15</v>
      </c>
      <c r="E257" s="3">
        <v>1562</v>
      </c>
      <c r="F257" s="16">
        <f>($E$4+$E$5)/12</f>
        <v>42059.583333333336</v>
      </c>
      <c r="H257" s="7"/>
      <c r="I257" s="11"/>
      <c r="J257" s="11"/>
      <c r="K257" s="11"/>
      <c r="N257" s="11"/>
    </row>
    <row r="258" spans="4:14" ht="12.75">
      <c r="D258" s="2" t="s">
        <v>16</v>
      </c>
      <c r="E258" s="2">
        <v>1563</v>
      </c>
      <c r="F258" s="2"/>
      <c r="G258" s="20">
        <f>F257</f>
        <v>42059.583333333336</v>
      </c>
      <c r="H258" s="7"/>
      <c r="I258" s="11"/>
      <c r="J258" s="11"/>
      <c r="K258" s="11"/>
      <c r="N258" s="11"/>
    </row>
    <row r="259" spans="4:14" ht="12.75">
      <c r="D259" s="2"/>
      <c r="E259" s="2"/>
      <c r="F259" s="2"/>
      <c r="G259" s="8"/>
      <c r="H259" s="7"/>
      <c r="I259" s="11"/>
      <c r="J259" s="11"/>
      <c r="K259" s="11"/>
      <c r="N259" s="11"/>
    </row>
    <row r="260" spans="3:14" ht="12.75">
      <c r="C260" t="s">
        <v>13</v>
      </c>
      <c r="D260" t="s">
        <v>15</v>
      </c>
      <c r="E260" s="3">
        <v>1563</v>
      </c>
      <c r="F260" s="3"/>
      <c r="G260" s="7"/>
      <c r="H260" s="16">
        <v>46449</v>
      </c>
      <c r="J260" s="10"/>
      <c r="K260" s="10"/>
      <c r="N260" s="11"/>
    </row>
    <row r="261" spans="4:14" ht="12.75">
      <c r="D261" s="2" t="s">
        <v>16</v>
      </c>
      <c r="E261">
        <v>1562</v>
      </c>
      <c r="G261" s="7"/>
      <c r="H261" s="7"/>
      <c r="I261" s="21">
        <f>H260</f>
        <v>46449</v>
      </c>
      <c r="J261" s="12"/>
      <c r="K261" s="12"/>
      <c r="N261" s="11"/>
    </row>
    <row r="262" spans="4:14" ht="12.75">
      <c r="D262" s="2"/>
      <c r="G262" s="7"/>
      <c r="H262" s="7"/>
      <c r="I262" s="12"/>
      <c r="J262" s="12"/>
      <c r="K262" s="12"/>
      <c r="N262" s="11"/>
    </row>
    <row r="263" spans="3:15" ht="12.75">
      <c r="C263" t="s">
        <v>14</v>
      </c>
      <c r="D263" s="3" t="s">
        <v>37</v>
      </c>
      <c r="E263" s="3"/>
      <c r="F263" s="3"/>
      <c r="G263" s="7"/>
      <c r="H263" s="7"/>
      <c r="I263" s="11"/>
      <c r="J263" s="11"/>
      <c r="K263" s="11"/>
      <c r="N263" s="11">
        <f>L255*7.25%/12</f>
        <v>-544.8576388888883</v>
      </c>
      <c r="O263" s="10">
        <f>O251+N263</f>
        <v>16293.000520833337</v>
      </c>
    </row>
    <row r="264" spans="4:15" ht="12.75">
      <c r="D264" s="2"/>
      <c r="E264" s="2"/>
      <c r="F264" s="2"/>
      <c r="G264" s="7"/>
      <c r="H264" s="7"/>
      <c r="I264" s="11"/>
      <c r="J264" s="11"/>
      <c r="K264" s="11"/>
      <c r="N264" s="11"/>
      <c r="O264" s="12"/>
    </row>
    <row r="265" spans="9:14" ht="12.75">
      <c r="I265" s="11"/>
      <c r="J265" s="11"/>
      <c r="K265" s="11"/>
      <c r="L265" s="24">
        <f>F257-I261+L255</f>
        <v>-94572.74999999991</v>
      </c>
      <c r="M265" s="11"/>
      <c r="N265" s="11"/>
    </row>
    <row r="266" spans="9:14" ht="12.75">
      <c r="I266" s="11"/>
      <c r="J266" s="11"/>
      <c r="K266" s="11"/>
      <c r="L266" s="11"/>
      <c r="M266" s="11"/>
      <c r="N266" s="11"/>
    </row>
    <row r="267" spans="1:14" ht="12.75">
      <c r="A267">
        <v>2003</v>
      </c>
      <c r="B267" t="s">
        <v>11</v>
      </c>
      <c r="C267" t="s">
        <v>12</v>
      </c>
      <c r="D267" t="s">
        <v>15</v>
      </c>
      <c r="E267" s="3">
        <v>1562</v>
      </c>
      <c r="F267" s="16">
        <f>($E$4+$E$5)/12</f>
        <v>42059.583333333336</v>
      </c>
      <c r="H267" s="7"/>
      <c r="I267" s="11"/>
      <c r="J267" s="11"/>
      <c r="K267" s="11"/>
      <c r="N267" s="11"/>
    </row>
    <row r="268" spans="4:14" ht="12.75">
      <c r="D268" s="2" t="s">
        <v>16</v>
      </c>
      <c r="E268" s="2">
        <v>1563</v>
      </c>
      <c r="F268" s="2"/>
      <c r="G268" s="20">
        <f>F267</f>
        <v>42059.583333333336</v>
      </c>
      <c r="H268" s="7"/>
      <c r="I268" s="11"/>
      <c r="J268" s="11"/>
      <c r="K268" s="11"/>
      <c r="N268" s="11"/>
    </row>
    <row r="269" spans="4:14" ht="12.75">
      <c r="D269" s="2"/>
      <c r="E269" s="2"/>
      <c r="F269" s="2"/>
      <c r="G269" s="8"/>
      <c r="H269" s="7"/>
      <c r="I269" s="11"/>
      <c r="J269" s="11"/>
      <c r="K269" s="11"/>
      <c r="N269" s="11"/>
    </row>
    <row r="270" spans="3:14" ht="12.75">
      <c r="C270" t="s">
        <v>13</v>
      </c>
      <c r="D270" t="s">
        <v>15</v>
      </c>
      <c r="E270" s="3">
        <v>1563</v>
      </c>
      <c r="F270" s="3"/>
      <c r="G270" s="7"/>
      <c r="H270" s="16">
        <v>48133</v>
      </c>
      <c r="J270" s="10"/>
      <c r="K270" s="10"/>
      <c r="N270" s="11"/>
    </row>
    <row r="271" spans="4:14" ht="12.75">
      <c r="D271" s="2" t="s">
        <v>16</v>
      </c>
      <c r="E271">
        <v>1562</v>
      </c>
      <c r="G271" s="7"/>
      <c r="H271" s="7"/>
      <c r="I271" s="21">
        <f>H270</f>
        <v>48133</v>
      </c>
      <c r="J271" s="12"/>
      <c r="K271" s="12"/>
      <c r="N271" s="11"/>
    </row>
    <row r="272" spans="4:14" ht="12.75">
      <c r="D272" s="2"/>
      <c r="G272" s="7"/>
      <c r="H272" s="7"/>
      <c r="I272" s="12"/>
      <c r="J272" s="12"/>
      <c r="K272" s="12"/>
      <c r="N272" s="11"/>
    </row>
    <row r="273" spans="3:15" ht="12.75">
      <c r="C273" t="s">
        <v>14</v>
      </c>
      <c r="D273" s="3" t="s">
        <v>37</v>
      </c>
      <c r="E273" s="3"/>
      <c r="F273" s="3"/>
      <c r="G273" s="7"/>
      <c r="H273" s="7"/>
      <c r="I273" s="11"/>
      <c r="J273" s="11"/>
      <c r="K273" s="11"/>
      <c r="N273" s="11">
        <f>L265*7.25%/12</f>
        <v>-571.3770312499995</v>
      </c>
      <c r="O273" s="10">
        <f>O263+N273</f>
        <v>15721.623489583337</v>
      </c>
    </row>
    <row r="274" spans="4:15" ht="12.75">
      <c r="D274" s="2"/>
      <c r="E274" s="2"/>
      <c r="F274" s="2"/>
      <c r="G274" s="7"/>
      <c r="H274" s="7"/>
      <c r="I274" s="11"/>
      <c r="J274" s="11"/>
      <c r="K274" s="11"/>
      <c r="N274" s="11"/>
      <c r="O274" s="12"/>
    </row>
    <row r="275" spans="9:14" ht="12.75">
      <c r="I275" s="11"/>
      <c r="J275" s="11"/>
      <c r="K275" s="11"/>
      <c r="L275" s="24">
        <f>F267-I271+L265</f>
        <v>-100646.16666666657</v>
      </c>
      <c r="M275" s="11"/>
      <c r="N275" s="11"/>
    </row>
    <row r="276" spans="9:14" ht="12.75">
      <c r="I276" s="11"/>
      <c r="J276" s="11"/>
      <c r="K276" s="11"/>
      <c r="L276" s="11"/>
      <c r="M276" s="11"/>
      <c r="N276" s="11"/>
    </row>
    <row r="277" spans="1:14" ht="12.75">
      <c r="A277">
        <v>2003</v>
      </c>
      <c r="B277" t="s">
        <v>18</v>
      </c>
      <c r="C277" t="s">
        <v>12</v>
      </c>
      <c r="D277" t="s">
        <v>15</v>
      </c>
      <c r="E277" s="3">
        <v>1562</v>
      </c>
      <c r="F277" s="16">
        <f>($E$4+$E$5)/12</f>
        <v>42059.583333333336</v>
      </c>
      <c r="H277" s="7"/>
      <c r="I277" s="11"/>
      <c r="J277" s="11"/>
      <c r="K277" s="11"/>
      <c r="N277" s="11"/>
    </row>
    <row r="278" spans="4:14" ht="12.75">
      <c r="D278" s="2" t="s">
        <v>16</v>
      </c>
      <c r="E278" s="2">
        <v>1563</v>
      </c>
      <c r="F278" s="2"/>
      <c r="G278" s="20">
        <f>F277</f>
        <v>42059.583333333336</v>
      </c>
      <c r="H278" s="7"/>
      <c r="I278" s="11"/>
      <c r="J278" s="11"/>
      <c r="K278" s="11"/>
      <c r="N278" s="11"/>
    </row>
    <row r="279" spans="4:14" ht="12.75">
      <c r="D279" s="2"/>
      <c r="E279" s="2"/>
      <c r="F279" s="2"/>
      <c r="G279" s="8"/>
      <c r="H279" s="7"/>
      <c r="I279" s="11"/>
      <c r="J279" s="11"/>
      <c r="K279" s="11"/>
      <c r="N279" s="11"/>
    </row>
    <row r="280" spans="3:14" ht="12.75">
      <c r="C280" t="s">
        <v>13</v>
      </c>
      <c r="D280" t="s">
        <v>15</v>
      </c>
      <c r="E280" s="3">
        <v>1563</v>
      </c>
      <c r="F280" s="3"/>
      <c r="G280" s="7"/>
      <c r="H280" s="16">
        <v>43031</v>
      </c>
      <c r="J280" s="10"/>
      <c r="K280" s="10"/>
      <c r="N280" s="11"/>
    </row>
    <row r="281" spans="4:14" ht="12.75">
      <c r="D281" s="2" t="s">
        <v>16</v>
      </c>
      <c r="E281">
        <v>1562</v>
      </c>
      <c r="G281" s="7"/>
      <c r="H281" s="7"/>
      <c r="I281" s="21">
        <f>H280</f>
        <v>43031</v>
      </c>
      <c r="J281" s="12"/>
      <c r="K281" s="12"/>
      <c r="N281" s="11"/>
    </row>
    <row r="282" spans="4:14" ht="12.75">
      <c r="D282" s="2"/>
      <c r="G282" s="7"/>
      <c r="H282" s="7"/>
      <c r="I282" s="12"/>
      <c r="J282" s="12"/>
      <c r="K282" s="12"/>
      <c r="N282" s="11"/>
    </row>
    <row r="283" spans="3:15" ht="12.75">
      <c r="C283" t="s">
        <v>14</v>
      </c>
      <c r="D283" s="3" t="s">
        <v>37</v>
      </c>
      <c r="E283" s="3"/>
      <c r="F283" s="3"/>
      <c r="G283" s="7"/>
      <c r="H283" s="7"/>
      <c r="I283" s="11"/>
      <c r="J283" s="11"/>
      <c r="K283" s="11"/>
      <c r="N283" s="11">
        <f>L275*7.25%/12</f>
        <v>-608.0705902777771</v>
      </c>
      <c r="O283" s="10">
        <f>O273+N283</f>
        <v>15113.55289930556</v>
      </c>
    </row>
    <row r="284" spans="4:15" ht="12.75">
      <c r="D284" s="2"/>
      <c r="E284" s="2"/>
      <c r="F284" s="2"/>
      <c r="G284" s="7"/>
      <c r="H284" s="7"/>
      <c r="I284" s="11"/>
      <c r="J284" s="11"/>
      <c r="K284" s="11"/>
      <c r="N284" s="11"/>
      <c r="O284" s="12"/>
    </row>
    <row r="285" spans="9:14" ht="12.75">
      <c r="I285" s="11"/>
      <c r="J285" s="11"/>
      <c r="K285" s="11"/>
      <c r="L285" s="24">
        <f>F277-I281+L275</f>
        <v>-101617.58333333323</v>
      </c>
      <c r="M285" s="11"/>
      <c r="N285" s="11"/>
    </row>
    <row r="286" spans="9:14" ht="12.75">
      <c r="I286" s="11"/>
      <c r="J286" s="11"/>
      <c r="K286" s="11"/>
      <c r="L286" s="11"/>
      <c r="M286" s="11"/>
      <c r="N286" s="11"/>
    </row>
    <row r="287" spans="1:14" ht="12.75">
      <c r="A287">
        <v>2003</v>
      </c>
      <c r="B287" t="s">
        <v>19</v>
      </c>
      <c r="C287" t="s">
        <v>12</v>
      </c>
      <c r="D287" t="s">
        <v>15</v>
      </c>
      <c r="E287" s="3">
        <v>1562</v>
      </c>
      <c r="F287" s="16">
        <f>($E$4+$E$5)/12</f>
        <v>42059.583333333336</v>
      </c>
      <c r="H287" s="7"/>
      <c r="I287" s="11"/>
      <c r="J287" s="11"/>
      <c r="K287" s="11"/>
      <c r="N287" s="11"/>
    </row>
    <row r="288" spans="4:14" ht="12.75">
      <c r="D288" s="2" t="s">
        <v>16</v>
      </c>
      <c r="E288" s="2">
        <v>1563</v>
      </c>
      <c r="F288" s="2"/>
      <c r="G288" s="20">
        <f>F287</f>
        <v>42059.583333333336</v>
      </c>
      <c r="H288" s="7"/>
      <c r="I288" s="11"/>
      <c r="J288" s="11"/>
      <c r="K288" s="11"/>
      <c r="N288" s="11"/>
    </row>
    <row r="289" spans="4:14" ht="12.75">
      <c r="D289" s="2"/>
      <c r="E289" s="2"/>
      <c r="F289" s="2"/>
      <c r="G289" s="8"/>
      <c r="H289" s="7"/>
      <c r="I289" s="11"/>
      <c r="J289" s="11"/>
      <c r="K289" s="11"/>
      <c r="N289" s="11"/>
    </row>
    <row r="290" spans="3:14" ht="12.75">
      <c r="C290" t="s">
        <v>13</v>
      </c>
      <c r="D290" t="s">
        <v>15</v>
      </c>
      <c r="E290" s="3">
        <v>1563</v>
      </c>
      <c r="F290" s="3"/>
      <c r="G290" s="7"/>
      <c r="H290" s="16">
        <v>42430</v>
      </c>
      <c r="J290" s="10"/>
      <c r="K290" s="10"/>
      <c r="N290" s="11"/>
    </row>
    <row r="291" spans="4:14" ht="12.75">
      <c r="D291" s="2" t="s">
        <v>16</v>
      </c>
      <c r="E291">
        <v>1562</v>
      </c>
      <c r="G291" s="7"/>
      <c r="H291" s="7"/>
      <c r="I291" s="21">
        <f>H290</f>
        <v>42430</v>
      </c>
      <c r="J291" s="12"/>
      <c r="K291" s="12"/>
      <c r="N291" s="11"/>
    </row>
    <row r="292" spans="4:14" ht="12.75">
      <c r="D292" s="2"/>
      <c r="G292" s="7"/>
      <c r="H292" s="7"/>
      <c r="I292" s="12"/>
      <c r="J292" s="12"/>
      <c r="K292" s="12"/>
      <c r="N292" s="11"/>
    </row>
    <row r="293" spans="3:15" ht="12.75">
      <c r="C293" t="s">
        <v>14</v>
      </c>
      <c r="D293" s="3" t="s">
        <v>37</v>
      </c>
      <c r="E293" s="3"/>
      <c r="F293" s="3"/>
      <c r="G293" s="7"/>
      <c r="H293" s="7"/>
      <c r="I293" s="11"/>
      <c r="J293" s="11"/>
      <c r="K293" s="11"/>
      <c r="N293" s="11">
        <f>L285*7.25%/12</f>
        <v>-613.9395659722215</v>
      </c>
      <c r="O293" s="10">
        <f>O283+N293</f>
        <v>14499.613333333338</v>
      </c>
    </row>
    <row r="294" spans="4:15" ht="12.75">
      <c r="D294" s="2"/>
      <c r="E294" s="2"/>
      <c r="F294" s="2"/>
      <c r="G294" s="7"/>
      <c r="H294" s="7"/>
      <c r="I294" s="11"/>
      <c r="J294" s="11"/>
      <c r="K294" s="11"/>
      <c r="N294" s="11"/>
      <c r="O294" s="12"/>
    </row>
    <row r="295" spans="9:14" ht="12.75">
      <c r="I295" s="11"/>
      <c r="J295" s="11"/>
      <c r="K295" s="11"/>
      <c r="L295" s="24">
        <f>F287-I291+L285</f>
        <v>-101987.99999999988</v>
      </c>
      <c r="M295" s="11"/>
      <c r="N295" s="11"/>
    </row>
    <row r="296" spans="9:14" ht="12.75">
      <c r="I296" s="11"/>
      <c r="J296" s="11"/>
      <c r="K296" s="11"/>
      <c r="L296" s="11"/>
      <c r="M296" s="11"/>
      <c r="N296" s="11"/>
    </row>
    <row r="297" spans="1:14" ht="12.75">
      <c r="A297">
        <v>2004</v>
      </c>
      <c r="B297" t="s">
        <v>20</v>
      </c>
      <c r="C297" t="s">
        <v>12</v>
      </c>
      <c r="D297" t="s">
        <v>15</v>
      </c>
      <c r="E297" s="3">
        <v>1562</v>
      </c>
      <c r="F297" s="16">
        <f>($E$4+$E$5)/12</f>
        <v>42059.583333333336</v>
      </c>
      <c r="H297" s="7"/>
      <c r="I297" s="11"/>
      <c r="J297" s="11"/>
      <c r="K297" s="11"/>
      <c r="N297" s="11"/>
    </row>
    <row r="298" spans="4:14" ht="12.75">
      <c r="D298" s="2" t="s">
        <v>16</v>
      </c>
      <c r="E298" s="2">
        <v>1563</v>
      </c>
      <c r="F298" s="2"/>
      <c r="G298" s="20">
        <f>F297</f>
        <v>42059.583333333336</v>
      </c>
      <c r="H298" s="7"/>
      <c r="I298" s="11"/>
      <c r="J298" s="11"/>
      <c r="K298" s="11"/>
      <c r="N298" s="11"/>
    </row>
    <row r="299" spans="4:14" ht="12.75">
      <c r="D299" s="2"/>
      <c r="E299" s="2"/>
      <c r="F299" s="2"/>
      <c r="G299" s="8"/>
      <c r="H299" s="7"/>
      <c r="I299" s="11"/>
      <c r="J299" s="11"/>
      <c r="K299" s="11"/>
      <c r="N299" s="11"/>
    </row>
    <row r="300" spans="3:14" ht="12.75">
      <c r="C300" t="s">
        <v>13</v>
      </c>
      <c r="D300" t="s">
        <v>15</v>
      </c>
      <c r="E300" s="3">
        <v>1563</v>
      </c>
      <c r="F300" s="3"/>
      <c r="G300" s="7"/>
      <c r="H300" s="16">
        <v>48782</v>
      </c>
      <c r="J300" s="10"/>
      <c r="K300" s="10"/>
      <c r="N300" s="11"/>
    </row>
    <row r="301" spans="4:14" ht="12.75">
      <c r="D301" s="2" t="s">
        <v>16</v>
      </c>
      <c r="E301">
        <v>1562</v>
      </c>
      <c r="G301" s="7"/>
      <c r="H301" s="7"/>
      <c r="I301" s="21">
        <f>H300</f>
        <v>48782</v>
      </c>
      <c r="J301" s="12"/>
      <c r="K301" s="12"/>
      <c r="N301" s="11"/>
    </row>
    <row r="302" spans="4:14" ht="12.75">
      <c r="D302" s="2"/>
      <c r="G302" s="7"/>
      <c r="H302" s="7"/>
      <c r="I302" s="12"/>
      <c r="J302" s="12"/>
      <c r="K302" s="12"/>
      <c r="N302" s="11"/>
    </row>
    <row r="303" spans="3:15" ht="12.75">
      <c r="C303" t="s">
        <v>14</v>
      </c>
      <c r="D303" s="3" t="s">
        <v>37</v>
      </c>
      <c r="E303" s="3"/>
      <c r="F303" s="3"/>
      <c r="G303" s="7"/>
      <c r="H303" s="7"/>
      <c r="I303" s="11"/>
      <c r="J303" s="11"/>
      <c r="K303" s="11"/>
      <c r="N303" s="11">
        <f>L295*7.25%/12</f>
        <v>-616.1774999999992</v>
      </c>
      <c r="O303" s="10">
        <f>O293+N303</f>
        <v>13883.435833333338</v>
      </c>
    </row>
    <row r="304" spans="4:15" ht="12.75">
      <c r="D304" s="2"/>
      <c r="E304" s="2"/>
      <c r="F304" s="2"/>
      <c r="G304" s="7"/>
      <c r="H304" s="7"/>
      <c r="I304" s="11"/>
      <c r="J304" s="11"/>
      <c r="K304" s="11"/>
      <c r="N304" s="11"/>
      <c r="O304" s="12"/>
    </row>
    <row r="305" spans="9:14" ht="12.75">
      <c r="I305" s="11"/>
      <c r="J305" s="11"/>
      <c r="K305" s="11"/>
      <c r="L305" s="24">
        <f>F297-I301+L295</f>
        <v>-108710.41666666654</v>
      </c>
      <c r="M305" s="11"/>
      <c r="N305" s="11"/>
    </row>
    <row r="306" spans="9:14" ht="12.75">
      <c r="I306" s="11"/>
      <c r="J306" s="11"/>
      <c r="K306" s="11"/>
      <c r="L306" s="11"/>
      <c r="M306" s="11"/>
      <c r="N306" s="11"/>
    </row>
    <row r="307" spans="1:14" ht="12.75">
      <c r="A307">
        <v>2004</v>
      </c>
      <c r="B307" t="s">
        <v>21</v>
      </c>
      <c r="C307" t="s">
        <v>12</v>
      </c>
      <c r="D307" t="s">
        <v>15</v>
      </c>
      <c r="E307" s="3">
        <v>1562</v>
      </c>
      <c r="F307" s="16">
        <f>($E$4+$E$5)/12</f>
        <v>42059.583333333336</v>
      </c>
      <c r="H307" s="7"/>
      <c r="I307" s="11"/>
      <c r="J307" s="11"/>
      <c r="K307" s="11"/>
      <c r="N307" s="11"/>
    </row>
    <row r="308" spans="4:14" ht="12.75">
      <c r="D308" s="2" t="s">
        <v>16</v>
      </c>
      <c r="E308" s="2">
        <v>1563</v>
      </c>
      <c r="F308" s="2"/>
      <c r="G308" s="20">
        <f>F307</f>
        <v>42059.583333333336</v>
      </c>
      <c r="H308" s="7"/>
      <c r="I308" s="11"/>
      <c r="J308" s="11"/>
      <c r="K308" s="11"/>
      <c r="N308" s="11"/>
    </row>
    <row r="309" spans="4:14" ht="12.75">
      <c r="D309" s="2"/>
      <c r="E309" s="2"/>
      <c r="F309" s="2"/>
      <c r="G309" s="8"/>
      <c r="H309" s="7"/>
      <c r="I309" s="11"/>
      <c r="J309" s="11"/>
      <c r="K309" s="11"/>
      <c r="N309" s="11"/>
    </row>
    <row r="310" spans="3:14" ht="12.75">
      <c r="C310" t="s">
        <v>13</v>
      </c>
      <c r="D310" t="s">
        <v>15</v>
      </c>
      <c r="E310" s="3">
        <v>1563</v>
      </c>
      <c r="F310" s="3"/>
      <c r="G310" s="7"/>
      <c r="H310" s="16">
        <v>46367</v>
      </c>
      <c r="J310" s="10"/>
      <c r="K310" s="10"/>
      <c r="N310" s="11"/>
    </row>
    <row r="311" spans="4:14" ht="12.75">
      <c r="D311" s="2" t="s">
        <v>16</v>
      </c>
      <c r="E311">
        <v>1562</v>
      </c>
      <c r="G311" s="7"/>
      <c r="H311" s="7"/>
      <c r="I311" s="21">
        <f>H310</f>
        <v>46367</v>
      </c>
      <c r="J311" s="12"/>
      <c r="K311" s="12"/>
      <c r="N311" s="11"/>
    </row>
    <row r="312" spans="4:14" ht="12.75">
      <c r="D312" s="2"/>
      <c r="G312" s="7"/>
      <c r="H312" s="7"/>
      <c r="I312" s="12"/>
      <c r="J312" s="12"/>
      <c r="K312" s="12"/>
      <c r="N312" s="11"/>
    </row>
    <row r="313" spans="3:15" ht="12.75">
      <c r="C313" t="s">
        <v>14</v>
      </c>
      <c r="D313" s="3" t="s">
        <v>37</v>
      </c>
      <c r="E313" s="3"/>
      <c r="F313" s="3"/>
      <c r="G313" s="7"/>
      <c r="H313" s="7"/>
      <c r="I313" s="11"/>
      <c r="J313" s="11"/>
      <c r="K313" s="11"/>
      <c r="N313" s="11">
        <f>L305*7.25%/12</f>
        <v>-656.7921006944437</v>
      </c>
      <c r="O313" s="10">
        <f>O303+N313</f>
        <v>13226.643732638895</v>
      </c>
    </row>
    <row r="314" spans="4:15" ht="12.75">
      <c r="D314" s="2"/>
      <c r="E314" s="2"/>
      <c r="F314" s="2"/>
      <c r="G314" s="7"/>
      <c r="H314" s="7"/>
      <c r="I314" s="11"/>
      <c r="J314" s="11"/>
      <c r="K314" s="11"/>
      <c r="N314" s="11"/>
      <c r="O314" s="12"/>
    </row>
    <row r="315" spans="9:14" ht="12.75">
      <c r="I315" s="11"/>
      <c r="J315" s="11"/>
      <c r="K315" s="11"/>
      <c r="L315" s="24">
        <f>F307-I311+L305</f>
        <v>-113017.8333333332</v>
      </c>
      <c r="M315" s="11"/>
      <c r="N315" s="11"/>
    </row>
    <row r="316" spans="9:14" ht="12.75">
      <c r="I316" s="11"/>
      <c r="J316" s="11"/>
      <c r="K316" s="11"/>
      <c r="L316" s="11"/>
      <c r="M316" s="11"/>
      <c r="N316" s="11"/>
    </row>
    <row r="317" spans="1:14" ht="12.75">
      <c r="A317">
        <v>2004</v>
      </c>
      <c r="B317" t="s">
        <v>22</v>
      </c>
      <c r="C317" t="s">
        <v>12</v>
      </c>
      <c r="D317" t="s">
        <v>15</v>
      </c>
      <c r="E317" s="3">
        <v>1562</v>
      </c>
      <c r="F317" s="16">
        <f>($E$4+$E$5)/12</f>
        <v>42059.583333333336</v>
      </c>
      <c r="H317" s="7"/>
      <c r="I317" s="11"/>
      <c r="J317" s="11"/>
      <c r="K317" s="11"/>
      <c r="N317" s="11"/>
    </row>
    <row r="318" spans="4:14" ht="12.75">
      <c r="D318" s="2" t="s">
        <v>16</v>
      </c>
      <c r="E318" s="2">
        <v>1563</v>
      </c>
      <c r="F318" s="2"/>
      <c r="G318" s="20">
        <f>F317</f>
        <v>42059.583333333336</v>
      </c>
      <c r="H318" s="7"/>
      <c r="I318" s="11"/>
      <c r="J318" s="11"/>
      <c r="K318" s="11"/>
      <c r="N318" s="11"/>
    </row>
    <row r="319" spans="4:14" ht="12.75">
      <c r="D319" s="2"/>
      <c r="E319" s="2"/>
      <c r="F319" s="2"/>
      <c r="G319" s="8"/>
      <c r="H319" s="7"/>
      <c r="I319" s="11"/>
      <c r="J319" s="11"/>
      <c r="K319" s="11"/>
      <c r="N319" s="11"/>
    </row>
    <row r="320" spans="3:14" ht="12.75">
      <c r="C320" t="s">
        <v>13</v>
      </c>
      <c r="D320" t="s">
        <v>15</v>
      </c>
      <c r="E320" s="3">
        <v>1563</v>
      </c>
      <c r="F320" s="3"/>
      <c r="G320" s="7"/>
      <c r="H320" s="16">
        <v>49434</v>
      </c>
      <c r="J320" s="10"/>
      <c r="K320" s="10"/>
      <c r="N320" s="11"/>
    </row>
    <row r="321" spans="4:14" ht="12.75">
      <c r="D321" s="2" t="s">
        <v>16</v>
      </c>
      <c r="E321">
        <v>1562</v>
      </c>
      <c r="G321" s="7"/>
      <c r="H321" s="7"/>
      <c r="I321" s="21">
        <f>H320</f>
        <v>49434</v>
      </c>
      <c r="J321" s="12"/>
      <c r="K321" s="12"/>
      <c r="N321" s="11"/>
    </row>
    <row r="322" spans="4:14" ht="12.75">
      <c r="D322" s="2"/>
      <c r="G322" s="7"/>
      <c r="H322" s="7"/>
      <c r="I322" s="12"/>
      <c r="J322" s="12"/>
      <c r="K322" s="12"/>
      <c r="N322" s="11"/>
    </row>
    <row r="323" spans="3:15" ht="12.75">
      <c r="C323" t="s">
        <v>14</v>
      </c>
      <c r="D323" s="3" t="s">
        <v>37</v>
      </c>
      <c r="E323" s="3"/>
      <c r="F323" s="3"/>
      <c r="G323" s="7"/>
      <c r="H323" s="7"/>
      <c r="I323" s="11"/>
      <c r="J323" s="11"/>
      <c r="K323" s="11"/>
      <c r="N323" s="11">
        <f>L315*7.25%/12</f>
        <v>-682.8160763888881</v>
      </c>
      <c r="O323" s="10">
        <f>O313+N323</f>
        <v>12543.827656250007</v>
      </c>
    </row>
    <row r="324" spans="4:15" ht="12.75">
      <c r="D324" s="2"/>
      <c r="E324" s="2"/>
      <c r="F324" s="2"/>
      <c r="G324" s="7"/>
      <c r="H324" s="7"/>
      <c r="I324" s="11"/>
      <c r="J324" s="11"/>
      <c r="K324" s="11"/>
      <c r="N324" s="11"/>
      <c r="O324" s="12"/>
    </row>
    <row r="325" spans="9:14" ht="12.75">
      <c r="I325" s="11"/>
      <c r="J325" s="11"/>
      <c r="K325" s="11"/>
      <c r="L325" s="24">
        <f>F317-I321+L315</f>
        <v>-120392.24999999985</v>
      </c>
      <c r="M325" s="11"/>
      <c r="N325" s="11"/>
    </row>
    <row r="326" spans="9:14" ht="12.75">
      <c r="I326" s="11"/>
      <c r="J326" s="11"/>
      <c r="K326" s="11"/>
      <c r="L326" s="11"/>
      <c r="M326" s="11"/>
      <c r="N326" s="11"/>
    </row>
    <row r="327" spans="1:14" ht="12.75">
      <c r="A327">
        <v>2004</v>
      </c>
      <c r="B327" t="s">
        <v>23</v>
      </c>
      <c r="C327" t="s">
        <v>12</v>
      </c>
      <c r="D327" t="s">
        <v>15</v>
      </c>
      <c r="E327" s="3">
        <v>1562</v>
      </c>
      <c r="F327" s="16">
        <f>$E$7/12</f>
        <v>30789.75</v>
      </c>
      <c r="H327" s="7"/>
      <c r="I327" s="11"/>
      <c r="J327" s="11"/>
      <c r="K327" s="11"/>
      <c r="N327" s="11"/>
    </row>
    <row r="328" spans="4:14" ht="12.75">
      <c r="D328" s="2" t="s">
        <v>16</v>
      </c>
      <c r="E328" s="2">
        <v>1563</v>
      </c>
      <c r="F328" s="2"/>
      <c r="G328" s="20">
        <f>F327</f>
        <v>30789.75</v>
      </c>
      <c r="H328" s="7"/>
      <c r="I328" s="11"/>
      <c r="J328" s="11"/>
      <c r="K328" s="11"/>
      <c r="N328" s="11"/>
    </row>
    <row r="329" spans="4:14" ht="12.75">
      <c r="D329" s="2"/>
      <c r="E329" s="2"/>
      <c r="F329" s="2"/>
      <c r="G329" s="8"/>
      <c r="H329" s="7"/>
      <c r="I329" s="11"/>
      <c r="J329" s="11"/>
      <c r="K329" s="11"/>
      <c r="N329" s="11"/>
    </row>
    <row r="330" spans="3:14" ht="12.75">
      <c r="C330" t="s">
        <v>13</v>
      </c>
      <c r="D330" t="s">
        <v>15</v>
      </c>
      <c r="E330" s="3">
        <v>1563</v>
      </c>
      <c r="F330" s="3"/>
      <c r="G330" s="7"/>
      <c r="H330" s="16">
        <f>7994.58+29706.48</f>
        <v>37701.06</v>
      </c>
      <c r="J330" s="10"/>
      <c r="K330" s="10"/>
      <c r="N330" s="11"/>
    </row>
    <row r="331" spans="4:14" ht="12.75">
      <c r="D331" s="2" t="s">
        <v>16</v>
      </c>
      <c r="E331">
        <v>1562</v>
      </c>
      <c r="G331" s="7"/>
      <c r="H331" s="7"/>
      <c r="I331" s="21">
        <f>H330</f>
        <v>37701.06</v>
      </c>
      <c r="J331" s="12"/>
      <c r="K331" s="12"/>
      <c r="N331" s="11"/>
    </row>
    <row r="332" spans="4:14" ht="12.75">
      <c r="D332" s="2"/>
      <c r="G332" s="7"/>
      <c r="H332" s="7"/>
      <c r="I332" s="12"/>
      <c r="J332" s="12"/>
      <c r="K332" s="12"/>
      <c r="N332" s="11"/>
    </row>
    <row r="333" spans="3:15" ht="12.75">
      <c r="C333" t="s">
        <v>14</v>
      </c>
      <c r="D333" s="3" t="s">
        <v>37</v>
      </c>
      <c r="E333" s="3"/>
      <c r="F333" s="3"/>
      <c r="G333" s="7"/>
      <c r="H333" s="7"/>
      <c r="I333" s="11"/>
      <c r="J333" s="11"/>
      <c r="K333" s="11"/>
      <c r="N333" s="11">
        <f>L325*7.25%/12</f>
        <v>-727.3698437499992</v>
      </c>
      <c r="O333" s="10">
        <f>O323+N333</f>
        <v>11816.457812500008</v>
      </c>
    </row>
    <row r="334" spans="4:15" ht="12.75">
      <c r="D334" s="2"/>
      <c r="E334" s="2"/>
      <c r="F334" s="2"/>
      <c r="G334" s="7"/>
      <c r="H334" s="7"/>
      <c r="I334" s="11"/>
      <c r="J334" s="11"/>
      <c r="K334" s="11"/>
      <c r="N334" s="11"/>
      <c r="O334" s="12"/>
    </row>
    <row r="335" spans="9:14" ht="12.75">
      <c r="I335" s="11"/>
      <c r="J335" s="11"/>
      <c r="K335" s="11"/>
      <c r="L335" s="24">
        <f>F327-I331+L325</f>
        <v>-127303.55999999985</v>
      </c>
      <c r="M335" s="11"/>
      <c r="N335" s="11"/>
    </row>
    <row r="336" spans="9:14" ht="12.75">
      <c r="I336" s="11"/>
      <c r="J336" s="11"/>
      <c r="K336" s="11"/>
      <c r="L336" s="11"/>
      <c r="M336" s="11"/>
      <c r="N336" s="11"/>
    </row>
    <row r="337" spans="1:14" ht="12.75">
      <c r="A337">
        <v>2004</v>
      </c>
      <c r="B337" t="s">
        <v>24</v>
      </c>
      <c r="C337" t="s">
        <v>12</v>
      </c>
      <c r="D337" t="s">
        <v>15</v>
      </c>
      <c r="E337" s="3">
        <v>1562</v>
      </c>
      <c r="F337" s="16">
        <f>$E$7/12</f>
        <v>30789.75</v>
      </c>
      <c r="H337" s="7"/>
      <c r="I337" s="11"/>
      <c r="J337" s="11"/>
      <c r="K337" s="11"/>
      <c r="N337" s="11"/>
    </row>
    <row r="338" spans="4:14" ht="12.75">
      <c r="D338" s="2" t="s">
        <v>16</v>
      </c>
      <c r="E338" s="2">
        <v>1563</v>
      </c>
      <c r="F338" s="2"/>
      <c r="G338" s="20">
        <f>F337</f>
        <v>30789.75</v>
      </c>
      <c r="H338" s="7"/>
      <c r="I338" s="11"/>
      <c r="J338" s="11"/>
      <c r="K338" s="11"/>
      <c r="N338" s="11"/>
    </row>
    <row r="339" spans="4:14" ht="12.75">
      <c r="D339" s="2"/>
      <c r="E339" s="2"/>
      <c r="F339" s="2"/>
      <c r="G339" s="8"/>
      <c r="H339" s="7"/>
      <c r="I339" s="11"/>
      <c r="J339" s="11"/>
      <c r="K339" s="11"/>
      <c r="N339" s="11"/>
    </row>
    <row r="340" spans="3:14" ht="12.75">
      <c r="C340" t="s">
        <v>13</v>
      </c>
      <c r="D340" t="s">
        <v>15</v>
      </c>
      <c r="E340" s="3">
        <v>1563</v>
      </c>
      <c r="F340" s="3"/>
      <c r="G340" s="7"/>
      <c r="H340" s="16">
        <f>29788.08+2845.87</f>
        <v>32633.95</v>
      </c>
      <c r="J340" s="10"/>
      <c r="K340" s="10"/>
      <c r="N340" s="11"/>
    </row>
    <row r="341" spans="4:14" ht="12.75">
      <c r="D341" s="2" t="s">
        <v>16</v>
      </c>
      <c r="E341">
        <v>1562</v>
      </c>
      <c r="G341" s="7"/>
      <c r="H341" s="7"/>
      <c r="I341" s="21">
        <f>H340</f>
        <v>32633.95</v>
      </c>
      <c r="J341" s="12"/>
      <c r="K341" s="12"/>
      <c r="N341" s="11"/>
    </row>
    <row r="342" spans="4:14" ht="12.75">
      <c r="D342" s="2"/>
      <c r="G342" s="7"/>
      <c r="H342" s="7"/>
      <c r="I342" s="12"/>
      <c r="J342" s="12"/>
      <c r="K342" s="12"/>
      <c r="N342" s="11"/>
    </row>
    <row r="343" spans="3:15" ht="12.75">
      <c r="C343" t="s">
        <v>14</v>
      </c>
      <c r="D343" s="3" t="s">
        <v>37</v>
      </c>
      <c r="E343" s="3"/>
      <c r="F343" s="3"/>
      <c r="G343" s="7"/>
      <c r="H343" s="7"/>
      <c r="I343" s="11"/>
      <c r="J343" s="11"/>
      <c r="K343" s="11"/>
      <c r="N343" s="11">
        <f>L335*7.25%/12</f>
        <v>-769.125674999999</v>
      </c>
      <c r="O343" s="10">
        <f>O333+N343</f>
        <v>11047.332137500009</v>
      </c>
    </row>
    <row r="344" spans="4:15" ht="12.75">
      <c r="D344" s="2"/>
      <c r="E344" s="2"/>
      <c r="F344" s="2"/>
      <c r="G344" s="7"/>
      <c r="H344" s="7"/>
      <c r="I344" s="11"/>
      <c r="J344" s="11"/>
      <c r="K344" s="11"/>
      <c r="N344" s="11"/>
      <c r="O344" s="12"/>
    </row>
    <row r="345" spans="9:14" ht="12.75">
      <c r="I345" s="11"/>
      <c r="J345" s="11"/>
      <c r="K345" s="11"/>
      <c r="L345" s="24">
        <f>F337-I341+L335</f>
        <v>-129147.75999999985</v>
      </c>
      <c r="M345" s="11"/>
      <c r="N345" s="11"/>
    </row>
    <row r="346" spans="9:14" ht="12.75">
      <c r="I346" s="11"/>
      <c r="J346" s="11"/>
      <c r="K346" s="11"/>
      <c r="L346" s="11"/>
      <c r="M346" s="11"/>
      <c r="N346" s="11"/>
    </row>
    <row r="347" spans="1:14" ht="12.75">
      <c r="A347">
        <v>2004</v>
      </c>
      <c r="B347" t="s">
        <v>25</v>
      </c>
      <c r="C347" t="s">
        <v>12</v>
      </c>
      <c r="D347" t="s">
        <v>15</v>
      </c>
      <c r="E347" s="3">
        <v>1562</v>
      </c>
      <c r="F347" s="16">
        <f>$E$7/12</f>
        <v>30789.75</v>
      </c>
      <c r="H347" s="7"/>
      <c r="I347" s="11"/>
      <c r="J347" s="11"/>
      <c r="K347" s="11"/>
      <c r="N347" s="11"/>
    </row>
    <row r="348" spans="4:14" ht="12.75">
      <c r="D348" s="2" t="s">
        <v>16</v>
      </c>
      <c r="E348" s="2">
        <v>1563</v>
      </c>
      <c r="F348" s="2"/>
      <c r="G348" s="20">
        <f>F347</f>
        <v>30789.75</v>
      </c>
      <c r="H348" s="7"/>
      <c r="I348" s="11"/>
      <c r="J348" s="11"/>
      <c r="K348" s="11"/>
      <c r="N348" s="11"/>
    </row>
    <row r="349" spans="4:14" ht="12.75">
      <c r="D349" s="2"/>
      <c r="E349" s="2"/>
      <c r="F349" s="2"/>
      <c r="G349" s="8"/>
      <c r="H349" s="7"/>
      <c r="I349" s="11"/>
      <c r="J349" s="11"/>
      <c r="K349" s="11"/>
      <c r="N349" s="11"/>
    </row>
    <row r="350" spans="3:14" ht="12.75">
      <c r="C350" t="s">
        <v>13</v>
      </c>
      <c r="D350" t="s">
        <v>15</v>
      </c>
      <c r="E350" s="3">
        <v>1563</v>
      </c>
      <c r="F350" s="3"/>
      <c r="G350" s="7"/>
      <c r="H350" s="16">
        <f>28308.04-243.53</f>
        <v>28064.510000000002</v>
      </c>
      <c r="J350" s="10"/>
      <c r="K350" s="10"/>
      <c r="N350" s="11"/>
    </row>
    <row r="351" spans="4:14" ht="12.75">
      <c r="D351" s="2" t="s">
        <v>16</v>
      </c>
      <c r="E351">
        <v>1562</v>
      </c>
      <c r="G351" s="7"/>
      <c r="H351" s="7"/>
      <c r="I351" s="21">
        <f>H350</f>
        <v>28064.510000000002</v>
      </c>
      <c r="J351" s="12"/>
      <c r="K351" s="12"/>
      <c r="N351" s="11"/>
    </row>
    <row r="352" spans="4:14" ht="12.75">
      <c r="D352" s="2"/>
      <c r="G352" s="7"/>
      <c r="H352" s="7"/>
      <c r="I352" s="12"/>
      <c r="J352" s="12"/>
      <c r="K352" s="12"/>
      <c r="N352" s="11"/>
    </row>
    <row r="353" spans="3:15" ht="12.75">
      <c r="C353" t="s">
        <v>14</v>
      </c>
      <c r="D353" s="3" t="s">
        <v>37</v>
      </c>
      <c r="E353" s="3"/>
      <c r="F353" s="3"/>
      <c r="G353" s="7"/>
      <c r="H353" s="7"/>
      <c r="I353" s="11"/>
      <c r="J353" s="11"/>
      <c r="K353" s="11"/>
      <c r="N353" s="11">
        <f>L345*7.25%/12</f>
        <v>-780.2677166666657</v>
      </c>
      <c r="O353" s="10">
        <f>O343+N353</f>
        <v>10267.064420833343</v>
      </c>
    </row>
    <row r="354" spans="4:15" ht="12.75">
      <c r="D354" s="2"/>
      <c r="E354" s="2"/>
      <c r="F354" s="2"/>
      <c r="G354" s="7"/>
      <c r="H354" s="7"/>
      <c r="I354" s="11"/>
      <c r="J354" s="11"/>
      <c r="K354" s="11"/>
      <c r="N354" s="11"/>
      <c r="O354" s="12"/>
    </row>
    <row r="355" spans="3:15" ht="12.75">
      <c r="C355" t="s">
        <v>30</v>
      </c>
      <c r="D355" s="3" t="s">
        <v>15</v>
      </c>
      <c r="E355" s="3">
        <v>1562</v>
      </c>
      <c r="F355" s="2"/>
      <c r="G355" s="7"/>
      <c r="H355" s="7"/>
      <c r="I355" s="11"/>
      <c r="J355" s="19">
        <v>159262</v>
      </c>
      <c r="N355" s="11"/>
      <c r="O355" s="12"/>
    </row>
    <row r="356" spans="4:15" ht="12.75">
      <c r="D356" s="2" t="s">
        <v>16</v>
      </c>
      <c r="E356" s="2">
        <v>1563</v>
      </c>
      <c r="F356" s="2"/>
      <c r="G356" s="7"/>
      <c r="H356" s="7"/>
      <c r="I356" s="11"/>
      <c r="J356" s="11"/>
      <c r="K356" s="22">
        <f>J355</f>
        <v>159262</v>
      </c>
      <c r="N356" s="11"/>
      <c r="O356" s="12"/>
    </row>
    <row r="357" spans="4:15" ht="12.75">
      <c r="D357" s="2"/>
      <c r="E357" s="2"/>
      <c r="F357" s="2"/>
      <c r="G357" s="7"/>
      <c r="H357" s="7"/>
      <c r="I357" s="11"/>
      <c r="J357" s="11"/>
      <c r="K357" s="11"/>
      <c r="L357" s="24">
        <f>F347-I351+L345+J355</f>
        <v>32839.480000000156</v>
      </c>
      <c r="N357" s="11"/>
      <c r="O357" s="12"/>
    </row>
    <row r="358" spans="9:14" ht="12.75">
      <c r="I358" s="11"/>
      <c r="J358" s="11"/>
      <c r="K358" s="11"/>
      <c r="L358" s="11"/>
      <c r="M358" s="11"/>
      <c r="N358" s="11"/>
    </row>
    <row r="359" spans="1:14" ht="12.75">
      <c r="A359">
        <v>2004</v>
      </c>
      <c r="B359" t="s">
        <v>26</v>
      </c>
      <c r="C359" t="s">
        <v>12</v>
      </c>
      <c r="D359" t="s">
        <v>15</v>
      </c>
      <c r="E359" s="3">
        <v>1562</v>
      </c>
      <c r="F359" s="16">
        <f>$E$7/12</f>
        <v>30789.75</v>
      </c>
      <c r="H359" s="7"/>
      <c r="I359" s="11"/>
      <c r="J359" s="11"/>
      <c r="K359" s="11"/>
      <c r="N359" s="11"/>
    </row>
    <row r="360" spans="4:14" ht="12.75">
      <c r="D360" s="2" t="s">
        <v>16</v>
      </c>
      <c r="E360" s="2">
        <v>1563</v>
      </c>
      <c r="F360" s="2"/>
      <c r="G360" s="20">
        <f>F359</f>
        <v>30789.75</v>
      </c>
      <c r="H360" s="7"/>
      <c r="I360" s="11"/>
      <c r="J360" s="11"/>
      <c r="K360" s="11"/>
      <c r="N360" s="11"/>
    </row>
    <row r="361" spans="4:14" ht="12.75">
      <c r="D361" s="2"/>
      <c r="E361" s="2"/>
      <c r="F361" s="2"/>
      <c r="G361" s="8"/>
      <c r="H361" s="7"/>
      <c r="I361" s="11"/>
      <c r="J361" s="11"/>
      <c r="K361" s="11"/>
      <c r="N361" s="11"/>
    </row>
    <row r="362" spans="3:14" ht="12.75">
      <c r="C362" t="s">
        <v>13</v>
      </c>
      <c r="D362" t="s">
        <v>15</v>
      </c>
      <c r="E362" s="3">
        <v>1563</v>
      </c>
      <c r="F362" s="3"/>
      <c r="G362" s="7"/>
      <c r="H362" s="16">
        <f>34213.31+928.68</f>
        <v>35141.99</v>
      </c>
      <c r="J362" s="10"/>
      <c r="K362" s="10"/>
      <c r="N362" s="11"/>
    </row>
    <row r="363" spans="4:14" ht="12.75">
      <c r="D363" s="2" t="s">
        <v>16</v>
      </c>
      <c r="E363">
        <v>1562</v>
      </c>
      <c r="G363" s="7"/>
      <c r="H363" s="7"/>
      <c r="I363" s="21">
        <f>H362</f>
        <v>35141.99</v>
      </c>
      <c r="J363" s="12"/>
      <c r="K363" s="12"/>
      <c r="N363" s="11"/>
    </row>
    <row r="364" spans="4:14" ht="12.75">
      <c r="D364" s="2"/>
      <c r="G364" s="7"/>
      <c r="H364" s="7"/>
      <c r="I364" s="12"/>
      <c r="J364" s="12"/>
      <c r="K364" s="12"/>
      <c r="N364" s="11"/>
    </row>
    <row r="365" spans="3:15" ht="12.75">
      <c r="C365" t="s">
        <v>14</v>
      </c>
      <c r="D365" s="3" t="s">
        <v>37</v>
      </c>
      <c r="E365" s="3"/>
      <c r="F365" s="3"/>
      <c r="G365" s="7"/>
      <c r="H365" s="7"/>
      <c r="I365" s="11"/>
      <c r="J365" s="11"/>
      <c r="K365" s="11"/>
      <c r="N365" s="11">
        <f>L357*7.25%/12</f>
        <v>198.4051916666676</v>
      </c>
      <c r="O365" s="10">
        <f>O353+N365</f>
        <v>10465.46961250001</v>
      </c>
    </row>
    <row r="366" spans="4:15" ht="12.75">
      <c r="D366" s="2"/>
      <c r="E366" s="2"/>
      <c r="F366" s="2"/>
      <c r="G366" s="7"/>
      <c r="H366" s="7"/>
      <c r="I366" s="11"/>
      <c r="J366" s="11"/>
      <c r="K366" s="11"/>
      <c r="N366" s="11"/>
      <c r="O366" s="12"/>
    </row>
    <row r="367" spans="9:14" ht="12.75">
      <c r="I367" s="11"/>
      <c r="J367" s="11"/>
      <c r="K367" s="11"/>
      <c r="L367" s="24">
        <f>F359-I363+L357</f>
        <v>28487.240000000158</v>
      </c>
      <c r="M367" s="11"/>
      <c r="N367" s="11"/>
    </row>
    <row r="368" spans="9:14" ht="12.75">
      <c r="I368" s="11"/>
      <c r="J368" s="11"/>
      <c r="K368" s="11"/>
      <c r="L368" s="11"/>
      <c r="M368" s="11"/>
      <c r="N368" s="11"/>
    </row>
    <row r="369" spans="1:14" ht="12.75">
      <c r="A369">
        <v>2004</v>
      </c>
      <c r="B369" t="s">
        <v>27</v>
      </c>
      <c r="C369" t="s">
        <v>12</v>
      </c>
      <c r="D369" t="s">
        <v>15</v>
      </c>
      <c r="E369" s="3">
        <v>1562</v>
      </c>
      <c r="F369" s="16">
        <f>$E$7/12</f>
        <v>30789.75</v>
      </c>
      <c r="H369" s="7"/>
      <c r="I369" s="11"/>
      <c r="J369" s="11"/>
      <c r="K369" s="11"/>
      <c r="N369" s="11"/>
    </row>
    <row r="370" spans="4:14" ht="12.75">
      <c r="D370" s="2" t="s">
        <v>16</v>
      </c>
      <c r="E370" s="2">
        <v>1563</v>
      </c>
      <c r="F370" s="2"/>
      <c r="G370" s="20">
        <f>F369</f>
        <v>30789.75</v>
      </c>
      <c r="H370" s="7"/>
      <c r="I370" s="11"/>
      <c r="J370" s="11"/>
      <c r="K370" s="11"/>
      <c r="N370" s="11"/>
    </row>
    <row r="371" spans="4:14" ht="12.75">
      <c r="D371" s="2"/>
      <c r="E371" s="2"/>
      <c r="F371" s="2"/>
      <c r="G371" s="8"/>
      <c r="H371" s="7"/>
      <c r="I371" s="11"/>
      <c r="J371" s="11"/>
      <c r="K371" s="11"/>
      <c r="N371" s="11"/>
    </row>
    <row r="372" spans="3:14" ht="12.75">
      <c r="C372" t="s">
        <v>13</v>
      </c>
      <c r="D372" t="s">
        <v>15</v>
      </c>
      <c r="E372" s="3">
        <v>1563</v>
      </c>
      <c r="F372" s="3"/>
      <c r="G372" s="7"/>
      <c r="H372" s="16">
        <f>31066.22+211.93</f>
        <v>31278.15</v>
      </c>
      <c r="J372" s="10"/>
      <c r="K372" s="10"/>
      <c r="N372" s="11"/>
    </row>
    <row r="373" spans="4:14" ht="12.75">
      <c r="D373" s="2" t="s">
        <v>16</v>
      </c>
      <c r="E373">
        <v>1562</v>
      </c>
      <c r="G373" s="7"/>
      <c r="H373" s="7"/>
      <c r="I373" s="21">
        <f>H372</f>
        <v>31278.15</v>
      </c>
      <c r="J373" s="12"/>
      <c r="K373" s="12"/>
      <c r="N373" s="11"/>
    </row>
    <row r="374" spans="4:14" ht="12.75">
      <c r="D374" s="2"/>
      <c r="G374" s="7"/>
      <c r="H374" s="7"/>
      <c r="I374" s="12"/>
      <c r="J374" s="12"/>
      <c r="K374" s="12"/>
      <c r="N374" s="11"/>
    </row>
    <row r="375" spans="3:15" ht="12.75">
      <c r="C375" t="s">
        <v>14</v>
      </c>
      <c r="D375" s="3" t="s">
        <v>37</v>
      </c>
      <c r="E375" s="3"/>
      <c r="F375" s="3"/>
      <c r="G375" s="7"/>
      <c r="H375" s="7"/>
      <c r="I375" s="11"/>
      <c r="J375" s="11"/>
      <c r="K375" s="11"/>
      <c r="N375" s="11">
        <f>L367*7.25%/12</f>
        <v>172.11040833333428</v>
      </c>
      <c r="O375" s="10">
        <f>O365+N375</f>
        <v>10637.580020833344</v>
      </c>
    </row>
    <row r="376" spans="4:15" ht="12.75">
      <c r="D376" s="2"/>
      <c r="E376" s="2"/>
      <c r="F376" s="2"/>
      <c r="G376" s="7"/>
      <c r="H376" s="7"/>
      <c r="I376" s="11"/>
      <c r="J376" s="11"/>
      <c r="K376" s="11"/>
      <c r="N376" s="11"/>
      <c r="O376" s="12"/>
    </row>
    <row r="377" spans="9:14" ht="12.75">
      <c r="I377" s="11"/>
      <c r="J377" s="11"/>
      <c r="K377" s="11"/>
      <c r="L377" s="24">
        <f>F369-I373+L367</f>
        <v>27998.840000000157</v>
      </c>
      <c r="M377" s="11"/>
      <c r="N377" s="11"/>
    </row>
    <row r="378" spans="9:14" ht="12.75">
      <c r="I378" s="11"/>
      <c r="J378" s="11"/>
      <c r="K378" s="11"/>
      <c r="L378" s="11"/>
      <c r="M378" s="11"/>
      <c r="N378" s="11"/>
    </row>
    <row r="379" spans="1:14" ht="12.75">
      <c r="A379">
        <v>2004</v>
      </c>
      <c r="B379" t="s">
        <v>28</v>
      </c>
      <c r="C379" t="s">
        <v>12</v>
      </c>
      <c r="D379" t="s">
        <v>15</v>
      </c>
      <c r="E379" s="3">
        <v>1562</v>
      </c>
      <c r="F379" s="16">
        <f>$E$7/12</f>
        <v>30789.75</v>
      </c>
      <c r="H379" s="7"/>
      <c r="I379" s="11"/>
      <c r="J379" s="11"/>
      <c r="K379" s="11"/>
      <c r="N379" s="11"/>
    </row>
    <row r="380" spans="4:14" ht="12.75">
      <c r="D380" s="2" t="s">
        <v>16</v>
      </c>
      <c r="E380" s="2">
        <v>1563</v>
      </c>
      <c r="F380" s="2"/>
      <c r="G380" s="20">
        <f>F379</f>
        <v>30789.75</v>
      </c>
      <c r="H380" s="7"/>
      <c r="I380" s="11"/>
      <c r="J380" s="11"/>
      <c r="K380" s="11"/>
      <c r="N380" s="11"/>
    </row>
    <row r="381" spans="4:14" ht="12.75">
      <c r="D381" s="2"/>
      <c r="E381" s="2"/>
      <c r="F381" s="2"/>
      <c r="G381" s="8"/>
      <c r="H381" s="7"/>
      <c r="I381" s="11"/>
      <c r="J381" s="11"/>
      <c r="K381" s="11"/>
      <c r="N381" s="11"/>
    </row>
    <row r="382" spans="3:14" ht="12.75">
      <c r="C382" t="s">
        <v>13</v>
      </c>
      <c r="D382" t="s">
        <v>15</v>
      </c>
      <c r="E382" s="3">
        <v>1563</v>
      </c>
      <c r="F382" s="3"/>
      <c r="G382" s="7"/>
      <c r="H382" s="16">
        <f>34774.7+197.81</f>
        <v>34972.509999999995</v>
      </c>
      <c r="J382" s="10"/>
      <c r="K382" s="10"/>
      <c r="N382" s="11"/>
    </row>
    <row r="383" spans="4:14" ht="12.75">
      <c r="D383" s="2" t="s">
        <v>16</v>
      </c>
      <c r="E383">
        <v>1562</v>
      </c>
      <c r="G383" s="7"/>
      <c r="H383" s="7"/>
      <c r="I383" s="21">
        <f>H382</f>
        <v>34972.509999999995</v>
      </c>
      <c r="J383" s="12"/>
      <c r="K383" s="12"/>
      <c r="N383" s="11"/>
    </row>
    <row r="384" spans="4:14" ht="12.75">
      <c r="D384" s="2"/>
      <c r="G384" s="7"/>
      <c r="H384" s="7"/>
      <c r="I384" s="12"/>
      <c r="J384" s="12"/>
      <c r="K384" s="12"/>
      <c r="N384" s="11"/>
    </row>
    <row r="385" spans="3:15" ht="12.75">
      <c r="C385" t="s">
        <v>14</v>
      </c>
      <c r="D385" s="3" t="s">
        <v>37</v>
      </c>
      <c r="E385" s="3"/>
      <c r="F385" s="3"/>
      <c r="G385" s="7"/>
      <c r="H385" s="7"/>
      <c r="I385" s="11"/>
      <c r="J385" s="11"/>
      <c r="K385" s="11"/>
      <c r="N385" s="11">
        <f>L377*7.25%/12</f>
        <v>169.15965833333425</v>
      </c>
      <c r="O385" s="10">
        <f>O375+N385</f>
        <v>10806.739679166678</v>
      </c>
    </row>
    <row r="386" spans="4:15" ht="12.75">
      <c r="D386" s="2"/>
      <c r="E386" s="2"/>
      <c r="F386" s="2"/>
      <c r="G386" s="7"/>
      <c r="H386" s="7"/>
      <c r="I386" s="11"/>
      <c r="J386" s="11"/>
      <c r="K386" s="11"/>
      <c r="N386" s="11"/>
      <c r="O386" s="12"/>
    </row>
    <row r="387" spans="9:14" ht="12.75">
      <c r="I387" s="11"/>
      <c r="J387" s="11"/>
      <c r="K387" s="11"/>
      <c r="L387" s="24">
        <f>F379-I383+L377</f>
        <v>23816.08000000016</v>
      </c>
      <c r="M387" s="11"/>
      <c r="N387" s="11"/>
    </row>
    <row r="388" spans="9:14" ht="12.75">
      <c r="I388" s="11"/>
      <c r="J388" s="11"/>
      <c r="K388" s="11"/>
      <c r="L388" s="11"/>
      <c r="M388" s="11"/>
      <c r="N388" s="11"/>
    </row>
    <row r="389" spans="1:14" ht="12.75">
      <c r="A389">
        <v>2004</v>
      </c>
      <c r="B389" t="s">
        <v>11</v>
      </c>
      <c r="C389" t="s">
        <v>12</v>
      </c>
      <c r="D389" t="s">
        <v>15</v>
      </c>
      <c r="E389" s="3">
        <v>1562</v>
      </c>
      <c r="F389" s="16">
        <f>$E$7/12</f>
        <v>30789.75</v>
      </c>
      <c r="H389" s="7"/>
      <c r="I389" s="11"/>
      <c r="J389" s="11"/>
      <c r="K389" s="11"/>
      <c r="N389" s="11"/>
    </row>
    <row r="390" spans="4:14" ht="12.75">
      <c r="D390" s="2" t="s">
        <v>16</v>
      </c>
      <c r="E390" s="2">
        <v>1563</v>
      </c>
      <c r="F390" s="2"/>
      <c r="G390" s="20">
        <f>F389</f>
        <v>30789.75</v>
      </c>
      <c r="H390" s="7"/>
      <c r="I390" s="11"/>
      <c r="J390" s="11"/>
      <c r="K390" s="11"/>
      <c r="N390" s="11"/>
    </row>
    <row r="391" spans="4:14" ht="12.75">
      <c r="D391" s="2"/>
      <c r="E391" s="2"/>
      <c r="F391" s="2"/>
      <c r="G391" s="8"/>
      <c r="H391" s="7"/>
      <c r="I391" s="11"/>
      <c r="J391" s="11"/>
      <c r="K391" s="11"/>
      <c r="N391" s="11"/>
    </row>
    <row r="392" spans="3:14" ht="12.75">
      <c r="C392" t="s">
        <v>13</v>
      </c>
      <c r="D392" t="s">
        <v>15</v>
      </c>
      <c r="E392" s="3">
        <v>1563</v>
      </c>
      <c r="F392" s="3"/>
      <c r="G392" s="7"/>
      <c r="H392" s="16">
        <v>31331</v>
      </c>
      <c r="J392" s="10"/>
      <c r="K392" s="10"/>
      <c r="N392" s="11"/>
    </row>
    <row r="393" spans="4:14" ht="12.75">
      <c r="D393" s="2" t="s">
        <v>16</v>
      </c>
      <c r="E393">
        <v>1562</v>
      </c>
      <c r="G393" s="7"/>
      <c r="H393" s="7"/>
      <c r="I393" s="21">
        <f>H392</f>
        <v>31331</v>
      </c>
      <c r="J393" s="12"/>
      <c r="K393" s="12"/>
      <c r="N393" s="11"/>
    </row>
    <row r="394" spans="4:14" ht="12.75">
      <c r="D394" s="2"/>
      <c r="G394" s="7"/>
      <c r="H394" s="7"/>
      <c r="I394" s="12"/>
      <c r="J394" s="12"/>
      <c r="K394" s="12"/>
      <c r="N394" s="11"/>
    </row>
    <row r="395" spans="3:15" ht="12.75">
      <c r="C395" t="s">
        <v>14</v>
      </c>
      <c r="D395" s="3" t="s">
        <v>37</v>
      </c>
      <c r="E395" s="3"/>
      <c r="F395" s="3"/>
      <c r="G395" s="7"/>
      <c r="H395" s="7"/>
      <c r="I395" s="11"/>
      <c r="J395" s="11"/>
      <c r="K395" s="11"/>
      <c r="N395" s="11">
        <f>L387*7.25%/12</f>
        <v>143.88881666666762</v>
      </c>
      <c r="O395" s="10">
        <f>O385+N395</f>
        <v>10950.628495833345</v>
      </c>
    </row>
    <row r="396" spans="4:15" ht="12.75">
      <c r="D396" s="2"/>
      <c r="E396" s="2"/>
      <c r="F396" s="2"/>
      <c r="G396" s="7"/>
      <c r="H396" s="7"/>
      <c r="I396" s="11"/>
      <c r="J396" s="11"/>
      <c r="K396" s="11"/>
      <c r="N396" s="11"/>
      <c r="O396" s="12"/>
    </row>
    <row r="397" spans="9:14" ht="12.75">
      <c r="I397" s="11"/>
      <c r="J397" s="11"/>
      <c r="K397" s="11"/>
      <c r="L397" s="24">
        <f>F389-I393+L387</f>
        <v>23274.83000000016</v>
      </c>
      <c r="M397" s="11"/>
      <c r="N397" s="11"/>
    </row>
    <row r="398" spans="9:14" ht="12.75">
      <c r="I398" s="11"/>
      <c r="J398" s="11"/>
      <c r="K398" s="11"/>
      <c r="L398" s="11"/>
      <c r="M398" s="11"/>
      <c r="N398" s="11"/>
    </row>
    <row r="399" spans="1:14" ht="12.75">
      <c r="A399">
        <v>2004</v>
      </c>
      <c r="B399" t="s">
        <v>18</v>
      </c>
      <c r="C399" t="s">
        <v>12</v>
      </c>
      <c r="D399" t="s">
        <v>15</v>
      </c>
      <c r="E399" s="3">
        <v>1562</v>
      </c>
      <c r="F399" s="16">
        <f>$E$7/12</f>
        <v>30789.75</v>
      </c>
      <c r="H399" s="7"/>
      <c r="I399" s="11"/>
      <c r="J399" s="11"/>
      <c r="K399" s="11"/>
      <c r="N399" s="11"/>
    </row>
    <row r="400" spans="4:14" ht="12.75">
      <c r="D400" s="2" t="s">
        <v>16</v>
      </c>
      <c r="E400" s="2">
        <v>1563</v>
      </c>
      <c r="F400" s="2"/>
      <c r="G400" s="20">
        <f>F399</f>
        <v>30789.75</v>
      </c>
      <c r="H400" s="7"/>
      <c r="I400" s="11"/>
      <c r="J400" s="11"/>
      <c r="K400" s="11"/>
      <c r="N400" s="11"/>
    </row>
    <row r="401" spans="4:14" ht="12.75">
      <c r="D401" s="2"/>
      <c r="E401" s="2"/>
      <c r="F401" s="2"/>
      <c r="G401" s="8"/>
      <c r="H401" s="7"/>
      <c r="I401" s="11"/>
      <c r="J401" s="11"/>
      <c r="K401" s="11"/>
      <c r="N401" s="11"/>
    </row>
    <row r="402" spans="3:14" ht="12.75">
      <c r="C402" t="s">
        <v>13</v>
      </c>
      <c r="D402" t="s">
        <v>15</v>
      </c>
      <c r="E402" s="3">
        <v>1563</v>
      </c>
      <c r="F402" s="3"/>
      <c r="G402" s="7"/>
      <c r="H402" s="16">
        <f>29506.34-182.27</f>
        <v>29324.07</v>
      </c>
      <c r="J402" s="10"/>
      <c r="K402" s="10"/>
      <c r="N402" s="11"/>
    </row>
    <row r="403" spans="4:14" ht="12.75">
      <c r="D403" s="2" t="s">
        <v>16</v>
      </c>
      <c r="E403">
        <v>1562</v>
      </c>
      <c r="G403" s="7"/>
      <c r="H403" s="7"/>
      <c r="I403" s="21">
        <f>H402</f>
        <v>29324.07</v>
      </c>
      <c r="J403" s="12"/>
      <c r="K403" s="12"/>
      <c r="N403" s="11"/>
    </row>
    <row r="404" spans="4:14" ht="12.75">
      <c r="D404" s="2"/>
      <c r="G404" s="7"/>
      <c r="H404" s="7"/>
      <c r="I404" s="12"/>
      <c r="J404" s="12"/>
      <c r="K404" s="12"/>
      <c r="N404" s="11"/>
    </row>
    <row r="405" spans="3:15" ht="12.75">
      <c r="C405" t="s">
        <v>14</v>
      </c>
      <c r="D405" s="3" t="s">
        <v>37</v>
      </c>
      <c r="E405" s="3"/>
      <c r="F405" s="3"/>
      <c r="G405" s="7"/>
      <c r="H405" s="7"/>
      <c r="I405" s="11"/>
      <c r="J405" s="11"/>
      <c r="K405" s="11"/>
      <c r="N405" s="11">
        <f>L397*7.25%/12</f>
        <v>140.6187645833343</v>
      </c>
      <c r="O405" s="10">
        <f>O395+N405</f>
        <v>11091.24726041668</v>
      </c>
    </row>
    <row r="406" spans="4:15" ht="12.75">
      <c r="D406" s="2"/>
      <c r="E406" s="2"/>
      <c r="F406" s="2"/>
      <c r="G406" s="7"/>
      <c r="H406" s="7"/>
      <c r="I406" s="11"/>
      <c r="J406" s="11"/>
      <c r="K406" s="11"/>
      <c r="N406" s="11"/>
      <c r="O406" s="12"/>
    </row>
    <row r="407" spans="9:14" ht="12.75">
      <c r="I407" s="11"/>
      <c r="J407" s="11"/>
      <c r="K407" s="11"/>
      <c r="L407" s="24">
        <f>F399-I403+L397</f>
        <v>24740.510000000162</v>
      </c>
      <c r="M407" s="11"/>
      <c r="N407" s="11"/>
    </row>
    <row r="408" spans="9:14" ht="12.75">
      <c r="I408" s="11"/>
      <c r="J408" s="11"/>
      <c r="K408" s="11"/>
      <c r="L408" s="11"/>
      <c r="M408" s="11"/>
      <c r="N408" s="11"/>
    </row>
    <row r="409" spans="1:14" ht="12.75">
      <c r="A409">
        <v>2004</v>
      </c>
      <c r="B409" t="s">
        <v>19</v>
      </c>
      <c r="C409" t="s">
        <v>12</v>
      </c>
      <c r="D409" t="s">
        <v>15</v>
      </c>
      <c r="E409" s="3">
        <v>1562</v>
      </c>
      <c r="F409" s="16">
        <f>$E$7/12</f>
        <v>30789.75</v>
      </c>
      <c r="H409" s="7"/>
      <c r="I409" s="11"/>
      <c r="J409" s="11"/>
      <c r="K409" s="11"/>
      <c r="N409" s="11"/>
    </row>
    <row r="410" spans="4:14" ht="12.75">
      <c r="D410" s="2" t="s">
        <v>16</v>
      </c>
      <c r="E410" s="2">
        <v>1563</v>
      </c>
      <c r="F410" s="2"/>
      <c r="G410" s="20">
        <f>F409</f>
        <v>30789.75</v>
      </c>
      <c r="H410" s="7"/>
      <c r="I410" s="11"/>
      <c r="J410" s="11"/>
      <c r="K410" s="11"/>
      <c r="N410" s="11"/>
    </row>
    <row r="411" spans="4:14" ht="12.75">
      <c r="D411" s="2"/>
      <c r="E411" s="2"/>
      <c r="F411" s="2"/>
      <c r="G411" s="8"/>
      <c r="H411" s="7"/>
      <c r="I411" s="11"/>
      <c r="J411" s="11"/>
      <c r="K411" s="11"/>
      <c r="N411" s="11"/>
    </row>
    <row r="412" spans="3:14" ht="12.75">
      <c r="C412" t="s">
        <v>13</v>
      </c>
      <c r="D412" t="s">
        <v>15</v>
      </c>
      <c r="E412" s="3">
        <v>1563</v>
      </c>
      <c r="F412" s="3"/>
      <c r="G412" s="7"/>
      <c r="H412" s="16">
        <f>31037.39-74.64</f>
        <v>30962.75</v>
      </c>
      <c r="J412" s="10"/>
      <c r="K412" s="10"/>
      <c r="N412" s="11"/>
    </row>
    <row r="413" spans="4:14" ht="12.75">
      <c r="D413" s="2" t="s">
        <v>16</v>
      </c>
      <c r="E413">
        <v>1562</v>
      </c>
      <c r="G413" s="7"/>
      <c r="H413" s="7"/>
      <c r="I413" s="21">
        <f>H412</f>
        <v>30962.75</v>
      </c>
      <c r="J413" s="12"/>
      <c r="K413" s="12"/>
      <c r="N413" s="11"/>
    </row>
    <row r="414" spans="4:14" ht="12.75">
      <c r="D414" s="2"/>
      <c r="G414" s="7"/>
      <c r="H414" s="7"/>
      <c r="I414" s="12"/>
      <c r="J414" s="12"/>
      <c r="K414" s="12"/>
      <c r="N414" s="11"/>
    </row>
    <row r="415" spans="3:15" ht="12.75">
      <c r="C415" t="s">
        <v>14</v>
      </c>
      <c r="D415" s="3" t="s">
        <v>37</v>
      </c>
      <c r="E415" s="3"/>
      <c r="F415" s="3"/>
      <c r="G415" s="7"/>
      <c r="H415" s="7"/>
      <c r="I415" s="11"/>
      <c r="J415" s="11"/>
      <c r="K415" s="11"/>
      <c r="N415" s="11">
        <f>L407*7.25%/12</f>
        <v>149.4739145833343</v>
      </c>
      <c r="O415" s="10">
        <f>O405+N415</f>
        <v>11240.721175000013</v>
      </c>
    </row>
    <row r="416" spans="4:15" ht="12.75">
      <c r="D416" s="2"/>
      <c r="E416" s="2"/>
      <c r="F416" s="2"/>
      <c r="G416" s="7"/>
      <c r="H416" s="7"/>
      <c r="I416" s="11"/>
      <c r="J416" s="11"/>
      <c r="K416" s="11"/>
      <c r="N416" s="11"/>
      <c r="O416" s="12"/>
    </row>
    <row r="417" spans="9:14" ht="12.75">
      <c r="I417" s="11"/>
      <c r="J417" s="11"/>
      <c r="K417" s="11"/>
      <c r="L417" s="24">
        <f>F409-I413+L407</f>
        <v>24567.510000000162</v>
      </c>
      <c r="M417" s="11"/>
      <c r="N417" s="11"/>
    </row>
    <row r="418" spans="9:14" ht="12.75">
      <c r="I418" s="11"/>
      <c r="J418" s="11"/>
      <c r="K418" s="11"/>
      <c r="L418" s="11"/>
      <c r="M418" s="11"/>
      <c r="N418" s="11"/>
    </row>
    <row r="419" spans="1:14" ht="12.75">
      <c r="A419">
        <v>2005</v>
      </c>
      <c r="B419" t="s">
        <v>20</v>
      </c>
      <c r="C419" t="s">
        <v>12</v>
      </c>
      <c r="D419" t="s">
        <v>15</v>
      </c>
      <c r="E419" s="3">
        <v>1562</v>
      </c>
      <c r="F419" s="16">
        <f>$E$7/12</f>
        <v>30789.75</v>
      </c>
      <c r="H419" s="7"/>
      <c r="I419" s="11"/>
      <c r="J419" s="11"/>
      <c r="K419" s="11"/>
      <c r="N419" s="11"/>
    </row>
    <row r="420" spans="4:14" ht="12.75">
      <c r="D420" s="2" t="s">
        <v>16</v>
      </c>
      <c r="E420" s="2">
        <v>1563</v>
      </c>
      <c r="F420" s="2"/>
      <c r="G420" s="20">
        <f>F419</f>
        <v>30789.75</v>
      </c>
      <c r="H420" s="7"/>
      <c r="I420" s="11"/>
      <c r="J420" s="11"/>
      <c r="K420" s="11"/>
      <c r="N420" s="11"/>
    </row>
    <row r="421" spans="4:14" ht="12.75">
      <c r="D421" s="2"/>
      <c r="E421" s="2"/>
      <c r="F421" s="2"/>
      <c r="G421" s="8"/>
      <c r="H421" s="7"/>
      <c r="I421" s="11"/>
      <c r="J421" s="11"/>
      <c r="K421" s="11"/>
      <c r="N421" s="11"/>
    </row>
    <row r="422" spans="3:14" ht="12.75">
      <c r="C422" t="s">
        <v>13</v>
      </c>
      <c r="D422" t="s">
        <v>15</v>
      </c>
      <c r="E422" s="3">
        <v>1563</v>
      </c>
      <c r="F422" s="3"/>
      <c r="G422" s="7"/>
      <c r="H422" s="19">
        <v>31015.42</v>
      </c>
      <c r="I422" s="10"/>
      <c r="J422" s="10"/>
      <c r="K422" s="10"/>
      <c r="N422" s="11"/>
    </row>
    <row r="423" spans="4:14" ht="12.75">
      <c r="D423" s="2" t="s">
        <v>16</v>
      </c>
      <c r="E423">
        <v>1562</v>
      </c>
      <c r="G423" s="7"/>
      <c r="H423" s="11"/>
      <c r="I423" s="21">
        <f>H422</f>
        <v>31015.42</v>
      </c>
      <c r="J423" s="12"/>
      <c r="K423" s="12"/>
      <c r="N423" s="11"/>
    </row>
    <row r="424" spans="4:14" ht="12.75">
      <c r="D424" s="2"/>
      <c r="G424" s="7"/>
      <c r="H424" s="11"/>
      <c r="I424" s="12"/>
      <c r="J424" s="12"/>
      <c r="K424" s="12"/>
      <c r="N424" s="11"/>
    </row>
    <row r="425" spans="3:15" ht="12.75">
      <c r="C425" t="s">
        <v>14</v>
      </c>
      <c r="D425" s="3" t="s">
        <v>37</v>
      </c>
      <c r="E425" s="3"/>
      <c r="F425" s="3"/>
      <c r="G425" s="7"/>
      <c r="H425" s="11"/>
      <c r="I425" s="11"/>
      <c r="J425" s="11"/>
      <c r="K425" s="11"/>
      <c r="N425" s="11">
        <f>L417*7.25%/12</f>
        <v>148.42870625000097</v>
      </c>
      <c r="O425" s="10">
        <f>O415+N425</f>
        <v>11389.149881250014</v>
      </c>
    </row>
    <row r="426" spans="4:15" ht="12.75">
      <c r="D426" s="2"/>
      <c r="E426" s="2"/>
      <c r="F426" s="2"/>
      <c r="G426" s="7"/>
      <c r="H426" s="11"/>
      <c r="I426" s="11"/>
      <c r="J426" s="11"/>
      <c r="K426" s="11"/>
      <c r="N426" s="11"/>
      <c r="O426" s="12"/>
    </row>
    <row r="427" spans="8:14" ht="12.75">
      <c r="H427" s="11"/>
      <c r="I427" s="11"/>
      <c r="J427" s="11"/>
      <c r="K427" s="11"/>
      <c r="L427" s="24">
        <f>F419-I423+L417</f>
        <v>24341.840000000164</v>
      </c>
      <c r="M427" s="11"/>
      <c r="N427" s="11"/>
    </row>
    <row r="428" spans="8:14" ht="12.75">
      <c r="H428" s="11"/>
      <c r="I428" s="11"/>
      <c r="J428" s="11"/>
      <c r="K428" s="11"/>
      <c r="L428" s="11"/>
      <c r="M428" s="11"/>
      <c r="N428" s="11"/>
    </row>
    <row r="429" spans="1:14" ht="12.75">
      <c r="A429">
        <v>2005</v>
      </c>
      <c r="B429" t="s">
        <v>21</v>
      </c>
      <c r="C429" t="s">
        <v>12</v>
      </c>
      <c r="D429" t="s">
        <v>15</v>
      </c>
      <c r="E429" s="3">
        <v>1562</v>
      </c>
      <c r="F429" s="16">
        <f>$E$7/12</f>
        <v>30789.75</v>
      </c>
      <c r="H429" s="11"/>
      <c r="I429" s="11"/>
      <c r="J429" s="11"/>
      <c r="K429" s="11"/>
      <c r="N429" s="11"/>
    </row>
    <row r="430" spans="4:14" ht="12.75">
      <c r="D430" s="2" t="s">
        <v>16</v>
      </c>
      <c r="E430" s="2">
        <v>1563</v>
      </c>
      <c r="F430" s="2"/>
      <c r="G430" s="20">
        <f>F429</f>
        <v>30789.75</v>
      </c>
      <c r="H430" s="11"/>
      <c r="I430" s="11"/>
      <c r="J430" s="11"/>
      <c r="K430" s="11"/>
      <c r="N430" s="11"/>
    </row>
    <row r="431" spans="4:14" ht="12.75">
      <c r="D431" s="2"/>
      <c r="E431" s="2"/>
      <c r="F431" s="2"/>
      <c r="G431" s="8"/>
      <c r="H431" s="11"/>
      <c r="I431" s="11"/>
      <c r="J431" s="11"/>
      <c r="K431" s="11"/>
      <c r="N431" s="11"/>
    </row>
    <row r="432" spans="3:14" ht="12.75">
      <c r="C432" t="s">
        <v>13</v>
      </c>
      <c r="D432" t="s">
        <v>15</v>
      </c>
      <c r="E432" s="3">
        <v>1563</v>
      </c>
      <c r="F432" s="3"/>
      <c r="G432" s="7"/>
      <c r="H432" s="19">
        <v>35195.35</v>
      </c>
      <c r="I432" s="10"/>
      <c r="J432" s="10"/>
      <c r="K432" s="10"/>
      <c r="N432" s="11"/>
    </row>
    <row r="433" spans="4:14" ht="12.75">
      <c r="D433" s="2" t="s">
        <v>16</v>
      </c>
      <c r="E433">
        <v>1562</v>
      </c>
      <c r="G433" s="7"/>
      <c r="H433" s="11"/>
      <c r="I433" s="21">
        <f>H432</f>
        <v>35195.35</v>
      </c>
      <c r="J433" s="12"/>
      <c r="K433" s="12"/>
      <c r="N433" s="11"/>
    </row>
    <row r="434" spans="4:14" ht="12.75">
      <c r="D434" s="2"/>
      <c r="G434" s="7"/>
      <c r="H434" s="11"/>
      <c r="I434" s="12"/>
      <c r="J434" s="12"/>
      <c r="K434" s="12"/>
      <c r="N434" s="11"/>
    </row>
    <row r="435" spans="3:15" ht="12.75">
      <c r="C435" t="s">
        <v>14</v>
      </c>
      <c r="D435" s="3" t="s">
        <v>37</v>
      </c>
      <c r="E435" s="3"/>
      <c r="F435" s="3"/>
      <c r="G435" s="7"/>
      <c r="H435" s="11"/>
      <c r="I435" s="11"/>
      <c r="J435" s="11"/>
      <c r="K435" s="11"/>
      <c r="N435" s="11">
        <f>L427*7.25%/12</f>
        <v>147.06528333333432</v>
      </c>
      <c r="O435" s="10">
        <f>O425+N435</f>
        <v>11536.21516458335</v>
      </c>
    </row>
    <row r="436" spans="4:15" ht="12.75">
      <c r="D436" s="2"/>
      <c r="E436" s="2"/>
      <c r="F436" s="2"/>
      <c r="G436" s="7"/>
      <c r="H436" s="11"/>
      <c r="I436" s="11"/>
      <c r="J436" s="11"/>
      <c r="K436" s="11"/>
      <c r="N436" s="11"/>
      <c r="O436" s="12"/>
    </row>
    <row r="437" spans="8:14" ht="12.75">
      <c r="H437" s="11"/>
      <c r="I437" s="11"/>
      <c r="J437" s="11"/>
      <c r="K437" s="11"/>
      <c r="L437" s="24">
        <f>F429-I433+L427</f>
        <v>19936.240000000165</v>
      </c>
      <c r="M437" s="11"/>
      <c r="N437" s="11"/>
    </row>
    <row r="438" spans="8:14" ht="12.75">
      <c r="H438" s="11"/>
      <c r="I438" s="11"/>
      <c r="J438" s="11"/>
      <c r="K438" s="11"/>
      <c r="L438" s="11"/>
      <c r="M438" s="11"/>
      <c r="N438" s="11"/>
    </row>
    <row r="439" spans="1:14" ht="12.75">
      <c r="A439">
        <v>2005</v>
      </c>
      <c r="B439" t="s">
        <v>22</v>
      </c>
      <c r="C439" t="s">
        <v>12</v>
      </c>
      <c r="D439" t="s">
        <v>15</v>
      </c>
      <c r="E439" s="3">
        <v>1562</v>
      </c>
      <c r="F439" s="16">
        <f>$E$7/12</f>
        <v>30789.75</v>
      </c>
      <c r="H439" s="11"/>
      <c r="I439" s="11"/>
      <c r="J439" s="11"/>
      <c r="K439" s="11"/>
      <c r="N439" s="11"/>
    </row>
    <row r="440" spans="4:14" ht="12.75">
      <c r="D440" s="2" t="s">
        <v>16</v>
      </c>
      <c r="E440" s="2">
        <v>1563</v>
      </c>
      <c r="F440" s="2"/>
      <c r="G440" s="20">
        <f>F439</f>
        <v>30789.75</v>
      </c>
      <c r="H440" s="11"/>
      <c r="I440" s="11"/>
      <c r="J440" s="11"/>
      <c r="K440" s="11"/>
      <c r="N440" s="11"/>
    </row>
    <row r="441" spans="4:14" ht="12.75">
      <c r="D441" s="2"/>
      <c r="E441" s="2"/>
      <c r="F441" s="2"/>
      <c r="G441" s="8"/>
      <c r="H441" s="11"/>
      <c r="I441" s="11"/>
      <c r="J441" s="11"/>
      <c r="K441" s="11"/>
      <c r="N441" s="11"/>
    </row>
    <row r="442" spans="3:14" ht="12.75">
      <c r="C442" t="s">
        <v>13</v>
      </c>
      <c r="D442" t="s">
        <v>15</v>
      </c>
      <c r="E442" s="3">
        <v>1563</v>
      </c>
      <c r="F442" s="3"/>
      <c r="G442" s="7"/>
      <c r="H442" s="19">
        <v>35203.09</v>
      </c>
      <c r="I442" s="10"/>
      <c r="J442" s="10"/>
      <c r="K442" s="10"/>
      <c r="N442" s="11"/>
    </row>
    <row r="443" spans="4:14" ht="12.75">
      <c r="D443" s="2" t="s">
        <v>16</v>
      </c>
      <c r="E443">
        <v>1562</v>
      </c>
      <c r="G443" s="7"/>
      <c r="H443" s="11"/>
      <c r="I443" s="21">
        <f>H442</f>
        <v>35203.09</v>
      </c>
      <c r="J443" s="12"/>
      <c r="K443" s="12"/>
      <c r="N443" s="11"/>
    </row>
    <row r="444" spans="4:14" ht="12.75">
      <c r="D444" s="2"/>
      <c r="G444" s="7"/>
      <c r="H444" s="11"/>
      <c r="I444" s="12"/>
      <c r="J444" s="12"/>
      <c r="K444" s="12"/>
      <c r="N444" s="11"/>
    </row>
    <row r="445" spans="3:15" ht="12.75">
      <c r="C445" t="s">
        <v>14</v>
      </c>
      <c r="D445" s="3" t="s">
        <v>37</v>
      </c>
      <c r="E445" s="3"/>
      <c r="F445" s="3"/>
      <c r="G445" s="7"/>
      <c r="H445" s="11"/>
      <c r="I445" s="11"/>
      <c r="J445" s="11"/>
      <c r="K445" s="11"/>
      <c r="N445" s="11">
        <f>L437*7.25%/12</f>
        <v>120.44811666666766</v>
      </c>
      <c r="O445" s="10">
        <f>O435+N445</f>
        <v>11656.663281250017</v>
      </c>
    </row>
    <row r="446" spans="4:15" ht="12.75">
      <c r="D446" s="2"/>
      <c r="E446" s="2"/>
      <c r="F446" s="2"/>
      <c r="G446" s="7"/>
      <c r="H446" s="11"/>
      <c r="I446" s="11"/>
      <c r="J446" s="11"/>
      <c r="K446" s="11"/>
      <c r="N446" s="11"/>
      <c r="O446" s="12"/>
    </row>
    <row r="447" spans="8:14" ht="12.75">
      <c r="H447" s="11"/>
      <c r="I447" s="11"/>
      <c r="J447" s="11"/>
      <c r="K447" s="11"/>
      <c r="L447" s="24">
        <f>F439-I443+L437</f>
        <v>15522.900000000169</v>
      </c>
      <c r="M447" s="11"/>
      <c r="N447" s="11"/>
    </row>
    <row r="448" spans="8:14" ht="12.75">
      <c r="H448" s="11"/>
      <c r="I448" s="11"/>
      <c r="J448" s="11"/>
      <c r="K448" s="11"/>
      <c r="L448" s="11"/>
      <c r="M448" s="11"/>
      <c r="N448" s="11"/>
    </row>
    <row r="449" spans="1:14" ht="12.75">
      <c r="A449">
        <v>2005</v>
      </c>
      <c r="B449" t="s">
        <v>23</v>
      </c>
      <c r="C449" t="s">
        <v>12</v>
      </c>
      <c r="D449" t="s">
        <v>15</v>
      </c>
      <c r="E449" s="3">
        <v>1562</v>
      </c>
      <c r="F449" s="16">
        <f>($E$12/13)</f>
        <v>25938.615384615383</v>
      </c>
      <c r="H449" s="11"/>
      <c r="I449" s="11"/>
      <c r="J449" s="11"/>
      <c r="K449" s="11"/>
      <c r="N449" s="11"/>
    </row>
    <row r="450" spans="4:14" ht="12.75">
      <c r="D450" s="2" t="s">
        <v>16</v>
      </c>
      <c r="E450" s="2">
        <v>1563</v>
      </c>
      <c r="F450" s="2"/>
      <c r="G450" s="20">
        <f>F449</f>
        <v>25938.615384615383</v>
      </c>
      <c r="H450" s="11"/>
      <c r="I450" s="11"/>
      <c r="J450" s="11"/>
      <c r="K450" s="11"/>
      <c r="N450" s="11"/>
    </row>
    <row r="451" spans="4:14" ht="12.75">
      <c r="D451" s="2"/>
      <c r="E451" s="2"/>
      <c r="F451" s="2"/>
      <c r="G451" s="8"/>
      <c r="H451" s="11"/>
      <c r="I451" s="11"/>
      <c r="J451" s="11"/>
      <c r="K451" s="11"/>
      <c r="N451" s="11"/>
    </row>
    <row r="452" spans="3:14" ht="12.75">
      <c r="C452" t="s">
        <v>13</v>
      </c>
      <c r="D452" t="s">
        <v>15</v>
      </c>
      <c r="E452" s="3">
        <v>1563</v>
      </c>
      <c r="F452" s="3"/>
      <c r="G452" s="7"/>
      <c r="H452" s="19">
        <f>5318.74+27828.48</f>
        <v>33147.22</v>
      </c>
      <c r="I452" s="10"/>
      <c r="J452" s="10"/>
      <c r="K452" s="10"/>
      <c r="N452" s="11"/>
    </row>
    <row r="453" spans="4:14" ht="12.75">
      <c r="D453" s="2" t="s">
        <v>16</v>
      </c>
      <c r="E453">
        <v>1562</v>
      </c>
      <c r="G453" s="7"/>
      <c r="H453" s="11"/>
      <c r="I453" s="21">
        <f>H452</f>
        <v>33147.22</v>
      </c>
      <c r="J453" s="12"/>
      <c r="K453" s="12"/>
      <c r="N453" s="11"/>
    </row>
    <row r="454" spans="4:14" ht="12.75">
      <c r="D454" s="2"/>
      <c r="G454" s="7"/>
      <c r="H454" s="11"/>
      <c r="I454" s="12"/>
      <c r="J454" s="12"/>
      <c r="K454" s="12"/>
      <c r="N454" s="11"/>
    </row>
    <row r="455" spans="3:15" ht="12.75">
      <c r="C455" t="s">
        <v>14</v>
      </c>
      <c r="D455" s="3" t="s">
        <v>37</v>
      </c>
      <c r="E455" s="3"/>
      <c r="F455" s="3"/>
      <c r="G455" s="7"/>
      <c r="H455" s="11"/>
      <c r="I455" s="11"/>
      <c r="J455" s="11"/>
      <c r="K455" s="11"/>
      <c r="N455" s="11">
        <f>L447*7.25%/12</f>
        <v>93.78418750000101</v>
      </c>
      <c r="O455" s="10">
        <f>O445+N455</f>
        <v>11750.447468750019</v>
      </c>
    </row>
    <row r="456" spans="4:15" ht="12.75">
      <c r="D456" s="2"/>
      <c r="E456" s="2"/>
      <c r="F456" s="2"/>
      <c r="G456" s="7"/>
      <c r="H456" s="11"/>
      <c r="I456" s="11"/>
      <c r="J456" s="11"/>
      <c r="K456" s="11"/>
      <c r="N456" s="11"/>
      <c r="O456" s="12"/>
    </row>
    <row r="457" spans="8:14" ht="12.75">
      <c r="H457" s="11"/>
      <c r="I457" s="11"/>
      <c r="J457" s="11"/>
      <c r="K457" s="11"/>
      <c r="L457" s="24">
        <f>F449-I453+L447</f>
        <v>8314.29538461555</v>
      </c>
      <c r="M457" s="11"/>
      <c r="N457" s="11"/>
    </row>
    <row r="458" spans="8:14" ht="12.75">
      <c r="H458" s="11"/>
      <c r="I458" s="11"/>
      <c r="J458" s="11"/>
      <c r="K458" s="11"/>
      <c r="L458" s="11"/>
      <c r="M458" s="11"/>
      <c r="N458" s="11"/>
    </row>
    <row r="459" spans="1:14" ht="12.75">
      <c r="A459">
        <v>2005</v>
      </c>
      <c r="B459" t="s">
        <v>24</v>
      </c>
      <c r="C459" t="s">
        <v>12</v>
      </c>
      <c r="D459" t="s">
        <v>15</v>
      </c>
      <c r="E459" s="3">
        <v>1562</v>
      </c>
      <c r="F459" s="16">
        <f>($E$12/13)</f>
        <v>25938.615384615383</v>
      </c>
      <c r="H459" s="11"/>
      <c r="I459" s="11"/>
      <c r="J459" s="11"/>
      <c r="K459" s="11"/>
      <c r="N459" s="11"/>
    </row>
    <row r="460" spans="4:14" ht="12.75">
      <c r="D460" s="2" t="s">
        <v>16</v>
      </c>
      <c r="E460" s="2">
        <v>1563</v>
      </c>
      <c r="F460" s="2"/>
      <c r="G460" s="20">
        <f>F459</f>
        <v>25938.615384615383</v>
      </c>
      <c r="H460" s="11"/>
      <c r="I460" s="11"/>
      <c r="J460" s="11"/>
      <c r="K460" s="11"/>
      <c r="N460" s="11"/>
    </row>
    <row r="461" spans="4:14" ht="12.75">
      <c r="D461" s="2"/>
      <c r="E461" s="2"/>
      <c r="F461" s="2"/>
      <c r="G461" s="8"/>
      <c r="H461" s="11"/>
      <c r="I461" s="11"/>
      <c r="J461" s="11"/>
      <c r="K461" s="11"/>
      <c r="N461" s="11"/>
    </row>
    <row r="462" spans="3:14" ht="12.75">
      <c r="C462" t="s">
        <v>13</v>
      </c>
      <c r="D462" t="s">
        <v>15</v>
      </c>
      <c r="E462" s="3">
        <v>1563</v>
      </c>
      <c r="F462" s="3"/>
      <c r="G462" s="7"/>
      <c r="H462" s="19">
        <f>22457.39+1712.15</f>
        <v>24169.54</v>
      </c>
      <c r="I462" s="10"/>
      <c r="J462" s="10"/>
      <c r="K462" s="10"/>
      <c r="N462" s="11"/>
    </row>
    <row r="463" spans="4:14" ht="12.75">
      <c r="D463" s="2" t="s">
        <v>16</v>
      </c>
      <c r="E463">
        <v>1562</v>
      </c>
      <c r="G463" s="7"/>
      <c r="H463" s="11"/>
      <c r="I463" s="21">
        <f>H462</f>
        <v>24169.54</v>
      </c>
      <c r="J463" s="12"/>
      <c r="K463" s="12"/>
      <c r="N463" s="11"/>
    </row>
    <row r="464" spans="4:14" ht="12.75">
      <c r="D464" s="2"/>
      <c r="G464" s="7"/>
      <c r="H464" s="11"/>
      <c r="I464" s="12"/>
      <c r="J464" s="12"/>
      <c r="K464" s="12"/>
      <c r="N464" s="11"/>
    </row>
    <row r="465" spans="3:15" ht="12.75">
      <c r="C465" t="s">
        <v>14</v>
      </c>
      <c r="D465" s="3" t="s">
        <v>37</v>
      </c>
      <c r="E465" s="3"/>
      <c r="F465" s="3"/>
      <c r="G465" s="7"/>
      <c r="H465" s="11"/>
      <c r="I465" s="11"/>
      <c r="J465" s="11"/>
      <c r="K465" s="11"/>
      <c r="N465" s="11">
        <f>L457*7.25%/12</f>
        <v>50.23220128205228</v>
      </c>
      <c r="O465" s="10">
        <f>O455+N465</f>
        <v>11800.67967003207</v>
      </c>
    </row>
    <row r="466" spans="4:15" ht="12.75">
      <c r="D466" s="2"/>
      <c r="E466" s="2"/>
      <c r="F466" s="2"/>
      <c r="G466" s="7"/>
      <c r="H466" s="11"/>
      <c r="I466" s="11"/>
      <c r="J466" s="11"/>
      <c r="K466" s="11"/>
      <c r="N466" s="11"/>
      <c r="O466" s="12"/>
    </row>
    <row r="467" spans="8:14" ht="12.75">
      <c r="H467" s="11"/>
      <c r="I467" s="11"/>
      <c r="J467" s="11"/>
      <c r="K467" s="11"/>
      <c r="L467" s="24">
        <f>F459-I463+L457</f>
        <v>10083.370769230933</v>
      </c>
      <c r="M467" s="11"/>
      <c r="N467" s="11"/>
    </row>
    <row r="468" spans="8:14" ht="12.75">
      <c r="H468" s="11"/>
      <c r="I468" s="11"/>
      <c r="J468" s="11"/>
      <c r="K468" s="11"/>
      <c r="L468" s="11"/>
      <c r="M468" s="11"/>
      <c r="N468" s="11"/>
    </row>
    <row r="469" spans="1:14" ht="12.75">
      <c r="A469">
        <v>2005</v>
      </c>
      <c r="B469" t="s">
        <v>25</v>
      </c>
      <c r="C469" t="s">
        <v>12</v>
      </c>
      <c r="D469" t="s">
        <v>15</v>
      </c>
      <c r="E469" s="3">
        <v>1562</v>
      </c>
      <c r="F469" s="16">
        <f>($E$12/13)</f>
        <v>25938.615384615383</v>
      </c>
      <c r="H469" s="11"/>
      <c r="I469" s="11"/>
      <c r="J469" s="11"/>
      <c r="K469" s="11"/>
      <c r="N469" s="11"/>
    </row>
    <row r="470" spans="4:14" ht="12.75">
      <c r="D470" s="2" t="s">
        <v>16</v>
      </c>
      <c r="E470" s="2">
        <v>1563</v>
      </c>
      <c r="F470" s="2"/>
      <c r="G470" s="20">
        <f>F469</f>
        <v>25938.615384615383</v>
      </c>
      <c r="H470" s="11"/>
      <c r="I470" s="11"/>
      <c r="J470" s="11"/>
      <c r="K470" s="11"/>
      <c r="N470" s="11"/>
    </row>
    <row r="471" spans="4:14" ht="12.75">
      <c r="D471" s="2"/>
      <c r="E471" s="2"/>
      <c r="F471" s="2"/>
      <c r="G471" s="8"/>
      <c r="H471" s="22"/>
      <c r="I471" s="11"/>
      <c r="J471" s="11"/>
      <c r="K471" s="11"/>
      <c r="N471" s="11"/>
    </row>
    <row r="472" spans="3:14" ht="12.75">
      <c r="C472" t="s">
        <v>13</v>
      </c>
      <c r="D472" t="s">
        <v>15</v>
      </c>
      <c r="E472" s="3">
        <v>1563</v>
      </c>
      <c r="F472" s="3"/>
      <c r="G472" s="7"/>
      <c r="H472" s="19">
        <v>27497.3187665464</v>
      </c>
      <c r="I472" s="10"/>
      <c r="J472" s="10"/>
      <c r="K472" s="10"/>
      <c r="N472" s="11"/>
    </row>
    <row r="473" spans="4:14" ht="12.75">
      <c r="D473" s="2" t="s">
        <v>16</v>
      </c>
      <c r="E473">
        <v>1562</v>
      </c>
      <c r="G473" s="7"/>
      <c r="H473" s="11"/>
      <c r="I473" s="12">
        <f>H472</f>
        <v>27497.3187665464</v>
      </c>
      <c r="J473" s="12"/>
      <c r="K473" s="12"/>
      <c r="N473" s="11"/>
    </row>
    <row r="474" spans="4:14" ht="12.75">
      <c r="D474" s="2"/>
      <c r="G474" s="7"/>
      <c r="H474" s="11"/>
      <c r="I474" s="12"/>
      <c r="J474" s="12"/>
      <c r="K474" s="12"/>
      <c r="N474" s="11"/>
    </row>
    <row r="475" spans="3:15" ht="12.75">
      <c r="C475" t="s">
        <v>14</v>
      </c>
      <c r="D475" s="3" t="s">
        <v>37</v>
      </c>
      <c r="E475" s="3"/>
      <c r="F475" s="3"/>
      <c r="G475" s="7"/>
      <c r="H475" s="11"/>
      <c r="I475" s="11"/>
      <c r="J475" s="11"/>
      <c r="K475" s="11"/>
      <c r="N475" s="11">
        <f>L467*7.25%/12</f>
        <v>60.92036506410355</v>
      </c>
      <c r="O475" s="10">
        <f>O465+N475</f>
        <v>11861.600035096173</v>
      </c>
    </row>
    <row r="476" spans="4:15" ht="12.75">
      <c r="D476" s="3"/>
      <c r="E476" s="3"/>
      <c r="F476" s="3"/>
      <c r="G476" s="7"/>
      <c r="H476" s="11"/>
      <c r="I476" s="11"/>
      <c r="J476" s="11"/>
      <c r="K476" s="11"/>
      <c r="N476" s="11"/>
      <c r="O476" s="10"/>
    </row>
    <row r="477" spans="3:15" ht="12.75">
      <c r="C477" t="s">
        <v>30</v>
      </c>
      <c r="D477" s="3" t="s">
        <v>15</v>
      </c>
      <c r="E477" s="3">
        <v>1562</v>
      </c>
      <c r="F477" s="2"/>
      <c r="G477" s="7"/>
      <c r="H477" s="7"/>
      <c r="I477" s="11"/>
      <c r="J477" s="19">
        <v>61764</v>
      </c>
      <c r="N477" s="11"/>
      <c r="O477" s="10"/>
    </row>
    <row r="478" spans="4:15" ht="12.75">
      <c r="D478" s="2" t="s">
        <v>16</v>
      </c>
      <c r="E478" s="2">
        <v>1563</v>
      </c>
      <c r="F478" s="2"/>
      <c r="G478" s="7"/>
      <c r="H478" s="7"/>
      <c r="I478" s="11"/>
      <c r="J478" s="11"/>
      <c r="K478" s="22">
        <f>J477</f>
        <v>61764</v>
      </c>
      <c r="N478" s="11"/>
      <c r="O478" s="10"/>
    </row>
    <row r="479" spans="4:15" ht="12.75">
      <c r="D479" s="2"/>
      <c r="E479" s="2"/>
      <c r="F479" s="2"/>
      <c r="G479" s="7"/>
      <c r="H479" s="7"/>
      <c r="I479" s="11"/>
      <c r="J479" s="11"/>
      <c r="K479" s="11"/>
      <c r="L479" s="24">
        <f>F469-I473+L467+J477</f>
        <v>70288.66738729991</v>
      </c>
      <c r="N479" s="11"/>
      <c r="O479" s="12"/>
    </row>
    <row r="480" spans="4:15" ht="12.75">
      <c r="D480" s="2"/>
      <c r="E480" s="2"/>
      <c r="F480" s="2"/>
      <c r="G480" s="7"/>
      <c r="H480" s="7"/>
      <c r="I480" s="11"/>
      <c r="J480" s="11"/>
      <c r="K480" s="11"/>
      <c r="N480" s="7"/>
      <c r="O480" s="12"/>
    </row>
    <row r="481" spans="12:13" ht="12.75">
      <c r="L481" s="22"/>
      <c r="M481" s="11"/>
    </row>
    <row r="484" spans="6:14" ht="13.5" thickBot="1">
      <c r="F484" s="15">
        <f>SUM(F22:F479)</f>
        <v>1582901.5961538467</v>
      </c>
      <c r="G484" s="15">
        <f>SUM(G22:G479)</f>
        <v>1582901.5961538467</v>
      </c>
      <c r="H484" s="15">
        <f>SUM(H22:H479)</f>
        <v>1557731.9287665465</v>
      </c>
      <c r="I484" s="15">
        <f>SUM(I22:I479)</f>
        <v>1557731.9287665465</v>
      </c>
      <c r="J484" s="15"/>
      <c r="K484" s="15"/>
      <c r="N484" s="15">
        <f>SUM(N22:N479)</f>
        <v>11861.600035096173</v>
      </c>
    </row>
    <row r="485" ht="13.5" thickTop="1"/>
    <row r="487" spans="11:12" ht="12.75">
      <c r="K487" s="28" t="s">
        <v>39</v>
      </c>
      <c r="L487" s="29">
        <f>L479</f>
        <v>70288.66738729991</v>
      </c>
    </row>
    <row r="488" spans="11:12" ht="12.75">
      <c r="K488" s="28" t="s">
        <v>14</v>
      </c>
      <c r="L488" s="29">
        <f>N484</f>
        <v>11861.600035096173</v>
      </c>
    </row>
    <row r="489" spans="11:14" ht="13.5" thickBot="1">
      <c r="K489" s="28" t="s">
        <v>40</v>
      </c>
      <c r="L489" s="30">
        <f>SUM(L487:L488)</f>
        <v>82150.26742239608</v>
      </c>
      <c r="N489" t="s">
        <v>41</v>
      </c>
    </row>
    <row r="490" ht="13.5" thickTop="1"/>
  </sheetData>
  <sheetProtection/>
  <mergeCells count="5">
    <mergeCell ref="J20:K20"/>
    <mergeCell ref="G3:H3"/>
    <mergeCell ref="D20:E20"/>
    <mergeCell ref="F20:G20"/>
    <mergeCell ref="H20:I20"/>
  </mergeCells>
  <printOptions/>
  <pageMargins left="0.25" right="0.25" top="0.25" bottom="0.5" header="0.5" footer="0.5"/>
  <pageSetup horizontalDpi="600" verticalDpi="600" orientation="portrait" scale="65" r:id="rId1"/>
  <rowBreaks count="7" manualBreakCount="7">
    <brk id="50" max="255" man="1"/>
    <brk id="113" max="255" man="1"/>
    <brk id="173" max="255" man="1"/>
    <brk id="236" max="255" man="1"/>
    <brk id="296" max="255" man="1"/>
    <brk id="358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14.28125" style="0" customWidth="1"/>
    <col min="4" max="4" width="12.28125" style="0" customWidth="1"/>
    <col min="5" max="5" width="11.8515625" style="0" customWidth="1"/>
    <col min="6" max="6" width="12.7109375" style="0" bestFit="1" customWidth="1"/>
    <col min="7" max="7" width="12.57421875" style="0" customWidth="1"/>
    <col min="8" max="8" width="11.00390625" style="0" bestFit="1" customWidth="1"/>
    <col min="9" max="9" width="11.8515625" style="0" customWidth="1"/>
    <col min="10" max="10" width="16.00390625" style="0" customWidth="1"/>
  </cols>
  <sheetData>
    <row r="1" spans="1:10" ht="12.75">
      <c r="A1" s="102" t="s">
        <v>42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7:10" ht="12.75">
      <c r="G3" s="17"/>
      <c r="H3" s="17"/>
      <c r="I3" s="92"/>
      <c r="J3" s="17"/>
    </row>
    <row r="4" spans="1:2" ht="12.75">
      <c r="A4" t="s">
        <v>106</v>
      </c>
      <c r="B4" s="79" t="s">
        <v>107</v>
      </c>
    </row>
    <row r="5" spans="4:7" ht="26.25">
      <c r="D5" s="94" t="s">
        <v>109</v>
      </c>
      <c r="E5" s="79" t="s">
        <v>111</v>
      </c>
      <c r="G5" s="79" t="s">
        <v>113</v>
      </c>
    </row>
    <row r="6" spans="2:10" s="78" customFormat="1" ht="26.25">
      <c r="B6" s="95" t="s">
        <v>108</v>
      </c>
      <c r="C6" s="94" t="s">
        <v>117</v>
      </c>
      <c r="D6" s="94" t="s">
        <v>110</v>
      </c>
      <c r="E6" s="96" t="s">
        <v>112</v>
      </c>
      <c r="F6" s="96" t="s">
        <v>38</v>
      </c>
      <c r="G6" s="97" t="s">
        <v>114</v>
      </c>
      <c r="H6" s="97" t="s">
        <v>112</v>
      </c>
      <c r="I6" s="97" t="s">
        <v>38</v>
      </c>
      <c r="J6" s="97" t="s">
        <v>115</v>
      </c>
    </row>
    <row r="7" spans="1:10" ht="12.75">
      <c r="A7" s="79" t="s">
        <v>11</v>
      </c>
      <c r="B7" s="87">
        <f>'Pils 2010-2011'!F35</f>
        <v>26620.333333333332</v>
      </c>
      <c r="C7" s="87">
        <f>'Pils 2010-2011'!H47</f>
        <v>0</v>
      </c>
      <c r="D7" s="87"/>
      <c r="E7" s="87">
        <f>SUM(B7:D7)</f>
        <v>26620.333333333332</v>
      </c>
      <c r="F7" s="87">
        <f>E7</f>
        <v>26620.333333333332</v>
      </c>
      <c r="G7" s="84">
        <v>0.0725</v>
      </c>
      <c r="H7" s="87">
        <v>0</v>
      </c>
      <c r="I7" s="87">
        <f>H7</f>
        <v>0</v>
      </c>
      <c r="J7" s="87">
        <f>F7+I7</f>
        <v>26620.333333333332</v>
      </c>
    </row>
    <row r="8" spans="1:10" ht="12.75">
      <c r="A8" s="79" t="s">
        <v>18</v>
      </c>
      <c r="B8" s="87">
        <f>'Pils 2010-2011'!F44</f>
        <v>26620.333333333332</v>
      </c>
      <c r="C8" s="87">
        <f>'Pils 2010-2011'!H77</f>
        <v>0</v>
      </c>
      <c r="D8" s="87"/>
      <c r="E8" s="87">
        <f>SUM(B8:D8)</f>
        <v>26620.333333333332</v>
      </c>
      <c r="F8" s="87">
        <f>F7+E8</f>
        <v>53240.666666666664</v>
      </c>
      <c r="G8" s="84">
        <v>0.0725</v>
      </c>
      <c r="H8" s="87">
        <f>F7*G8*30/365</f>
        <v>158.62801369863013</v>
      </c>
      <c r="I8" s="87">
        <f>I7+H8</f>
        <v>158.62801369863013</v>
      </c>
      <c r="J8" s="87">
        <f>F8+I8</f>
        <v>53399.294680365296</v>
      </c>
    </row>
    <row r="9" spans="1:10" ht="12.75">
      <c r="A9" s="79" t="s">
        <v>19</v>
      </c>
      <c r="B9" s="88">
        <f>'Pils 2010-2011'!F54</f>
        <v>26620.333333333332</v>
      </c>
      <c r="C9" s="88">
        <f>'Pils 2010-2011'!H57</f>
        <v>0</v>
      </c>
      <c r="D9" s="88"/>
      <c r="E9" s="88">
        <f>SUM(B9:D9)</f>
        <v>26620.333333333332</v>
      </c>
      <c r="F9" s="88">
        <f>F8+E9</f>
        <v>79861</v>
      </c>
      <c r="G9" s="85">
        <v>0.0725</v>
      </c>
      <c r="H9" s="88">
        <f>F8*G9*31/365</f>
        <v>327.83122831050224</v>
      </c>
      <c r="I9" s="88">
        <f>I8+H9</f>
        <v>486.45924200913237</v>
      </c>
      <c r="J9" s="88">
        <f>F9+I9</f>
        <v>80347.45924200914</v>
      </c>
    </row>
    <row r="10" spans="1:10" ht="12.75">
      <c r="A10" s="79" t="s">
        <v>116</v>
      </c>
      <c r="B10" s="87">
        <f>SUM(B7:B9)</f>
        <v>79861</v>
      </c>
      <c r="C10" s="87">
        <f aca="true" t="shared" si="0" ref="C10:H10">SUM(C7:C9)</f>
        <v>0</v>
      </c>
      <c r="D10" s="87">
        <f t="shared" si="0"/>
        <v>0</v>
      </c>
      <c r="E10" s="87">
        <f t="shared" si="0"/>
        <v>79861</v>
      </c>
      <c r="F10" s="87"/>
      <c r="G10" s="82"/>
      <c r="H10" s="87">
        <f t="shared" si="0"/>
        <v>486.45924200913237</v>
      </c>
      <c r="I10" s="87"/>
      <c r="J10" s="87"/>
    </row>
    <row r="12" spans="1:2" ht="12.75">
      <c r="A12" t="s">
        <v>106</v>
      </c>
      <c r="B12" s="3">
        <v>2002</v>
      </c>
    </row>
    <row r="13" spans="4:7" ht="26.25">
      <c r="D13" s="94" t="s">
        <v>109</v>
      </c>
      <c r="E13" s="79" t="s">
        <v>111</v>
      </c>
      <c r="G13" s="79" t="s">
        <v>113</v>
      </c>
    </row>
    <row r="14" spans="2:10" s="78" customFormat="1" ht="26.25">
      <c r="B14" s="95" t="s">
        <v>108</v>
      </c>
      <c r="C14" s="94" t="s">
        <v>117</v>
      </c>
      <c r="D14" s="94" t="s">
        <v>110</v>
      </c>
      <c r="E14" s="96" t="s">
        <v>112</v>
      </c>
      <c r="F14" s="96" t="s">
        <v>38</v>
      </c>
      <c r="G14" s="97" t="s">
        <v>114</v>
      </c>
      <c r="H14" s="97" t="s">
        <v>112</v>
      </c>
      <c r="I14" s="97" t="s">
        <v>38</v>
      </c>
      <c r="J14" s="97" t="s">
        <v>115</v>
      </c>
    </row>
    <row r="15" spans="1:10" ht="12.75">
      <c r="A15" s="79" t="s">
        <v>20</v>
      </c>
      <c r="B15" s="87">
        <f>'Pils 2010-2011'!F64</f>
        <v>22419.666666666668</v>
      </c>
      <c r="C15" s="87">
        <f>'Pils 2010-2011'!H67</f>
        <v>0</v>
      </c>
      <c r="D15" s="87"/>
      <c r="E15" s="87">
        <f>SUM(B15:D15)</f>
        <v>22419.666666666668</v>
      </c>
      <c r="F15" s="87">
        <f>F9+E15</f>
        <v>102280.66666666667</v>
      </c>
      <c r="G15" s="84">
        <f>G9</f>
        <v>0.0725</v>
      </c>
      <c r="H15" s="87">
        <f>F9*G15*31/365</f>
        <v>491.74684246575345</v>
      </c>
      <c r="I15" s="87">
        <f>I9+H15</f>
        <v>978.2060844748858</v>
      </c>
      <c r="J15" s="87">
        <f>F15+I15</f>
        <v>103258.87275114156</v>
      </c>
    </row>
    <row r="16" spans="1:10" ht="13.5">
      <c r="A16" s="79" t="s">
        <v>21</v>
      </c>
      <c r="B16" s="87">
        <f>'Pils 2010-2011'!F74</f>
        <v>22419.666666666668</v>
      </c>
      <c r="C16" s="87">
        <f>'Pils 2010-2011'!H77</f>
        <v>0</v>
      </c>
      <c r="D16" s="93"/>
      <c r="E16" s="87">
        <f aca="true" t="shared" si="1" ref="E16:E26">SUM(B16:D16)</f>
        <v>22419.666666666668</v>
      </c>
      <c r="F16" s="87">
        <f>F15+E16</f>
        <v>124700.33333333334</v>
      </c>
      <c r="G16" s="84">
        <v>0.0725</v>
      </c>
      <c r="H16" s="87">
        <f>F15*G16*28/365</f>
        <v>568.8486392694064</v>
      </c>
      <c r="I16" s="87">
        <f>I15+H16</f>
        <v>1547.054723744292</v>
      </c>
      <c r="J16" s="87">
        <f>F16+I16</f>
        <v>126247.38805707764</v>
      </c>
    </row>
    <row r="17" spans="1:10" ht="12.75">
      <c r="A17" s="79" t="s">
        <v>22</v>
      </c>
      <c r="B17" s="87">
        <f>'Pils 2010-2011'!F84</f>
        <v>22419.666666666668</v>
      </c>
      <c r="C17" s="87">
        <f>-'Pils 2010-2011'!H87</f>
        <v>-33472.18</v>
      </c>
      <c r="D17" s="87"/>
      <c r="E17" s="87">
        <f t="shared" si="1"/>
        <v>-11052.513333333332</v>
      </c>
      <c r="F17" s="87">
        <f aca="true" t="shared" si="2" ref="F17:F26">F16+E17</f>
        <v>113647.82</v>
      </c>
      <c r="G17" s="84">
        <v>0.0725</v>
      </c>
      <c r="H17" s="87">
        <f>F16*G17*31/365</f>
        <v>767.8465730593607</v>
      </c>
      <c r="I17" s="87">
        <f aca="true" t="shared" si="3" ref="I17:I26">I16+H17</f>
        <v>2314.9012968036527</v>
      </c>
      <c r="J17" s="87">
        <f aca="true" t="shared" si="4" ref="J17:J26">F17+I17</f>
        <v>115962.72129680366</v>
      </c>
    </row>
    <row r="18" spans="1:10" ht="12.75">
      <c r="A18" s="79" t="s">
        <v>23</v>
      </c>
      <c r="B18" s="87">
        <f>'Pils 2010-2011'!F94</f>
        <v>22419.666666666668</v>
      </c>
      <c r="C18" s="87">
        <f>-'Pils 2010-2011'!H97</f>
        <v>-33472.18</v>
      </c>
      <c r="D18" s="87"/>
      <c r="E18" s="87">
        <f t="shared" si="1"/>
        <v>-11052.513333333332</v>
      </c>
      <c r="F18" s="87">
        <f t="shared" si="2"/>
        <v>102595.30666666667</v>
      </c>
      <c r="G18" s="84">
        <v>0.0725</v>
      </c>
      <c r="H18" s="87">
        <f>F17*G18*30/365</f>
        <v>677.2164616438356</v>
      </c>
      <c r="I18" s="87">
        <f t="shared" si="3"/>
        <v>2992.117758447488</v>
      </c>
      <c r="J18" s="87">
        <f t="shared" si="4"/>
        <v>105587.42442511416</v>
      </c>
    </row>
    <row r="19" spans="1:10" ht="12.75">
      <c r="A19" s="79" t="s">
        <v>24</v>
      </c>
      <c r="B19" s="87">
        <f>'Pils 2010-2011'!F114</f>
        <v>22419.666666666668</v>
      </c>
      <c r="C19" s="87">
        <f>-'Pils 2010-2011'!H107</f>
        <v>-33472.18</v>
      </c>
      <c r="D19" s="87"/>
      <c r="E19" s="87">
        <f t="shared" si="1"/>
        <v>-11052.513333333332</v>
      </c>
      <c r="F19" s="87">
        <f t="shared" si="2"/>
        <v>91542.79333333333</v>
      </c>
      <c r="G19" s="84">
        <v>0.0725</v>
      </c>
      <c r="H19" s="87">
        <f>F18*G19*31/365</f>
        <v>631.7341143378995</v>
      </c>
      <c r="I19" s="87">
        <f t="shared" si="3"/>
        <v>3623.8518727853875</v>
      </c>
      <c r="J19" s="87">
        <f t="shared" si="4"/>
        <v>95166.64520611872</v>
      </c>
    </row>
    <row r="20" spans="1:10" ht="12.75">
      <c r="A20" s="79" t="s">
        <v>25</v>
      </c>
      <c r="B20" s="87">
        <f>'Pils 2010-2011'!F127</f>
        <v>22419.666666666668</v>
      </c>
      <c r="C20" s="87">
        <f>-'Pils 2010-2011'!H117</f>
        <v>-33472.18</v>
      </c>
      <c r="D20" s="87">
        <v>-4277</v>
      </c>
      <c r="E20" s="87">
        <f t="shared" si="1"/>
        <v>-15329.513333333332</v>
      </c>
      <c r="F20" s="87">
        <f t="shared" si="2"/>
        <v>76213.28</v>
      </c>
      <c r="G20" s="84">
        <v>0.0725</v>
      </c>
      <c r="H20" s="87">
        <f>F19*G20*30/365</f>
        <v>545.4947273972602</v>
      </c>
      <c r="I20" s="87">
        <f t="shared" si="3"/>
        <v>4169.346600182647</v>
      </c>
      <c r="J20" s="87">
        <f t="shared" si="4"/>
        <v>80382.62660018264</v>
      </c>
    </row>
    <row r="21" spans="1:10" ht="12.75">
      <c r="A21" s="79" t="s">
        <v>26</v>
      </c>
      <c r="B21" s="87">
        <f>'Pils 2010-2011'!F127</f>
        <v>22419.666666666668</v>
      </c>
      <c r="C21" s="87">
        <f>-'Pils 2010-2011'!H130</f>
        <v>-33472.18</v>
      </c>
      <c r="D21" s="87"/>
      <c r="E21" s="87">
        <f>SUM(B21:D21)</f>
        <v>-11052.513333333332</v>
      </c>
      <c r="F21" s="87">
        <f t="shared" si="2"/>
        <v>65160.76666666666</v>
      </c>
      <c r="G21" s="84">
        <v>0.0725</v>
      </c>
      <c r="H21" s="87">
        <f>F20*G21*31/365</f>
        <v>469.2858816438355</v>
      </c>
      <c r="I21" s="87">
        <f t="shared" si="3"/>
        <v>4638.632481826483</v>
      </c>
      <c r="J21" s="87">
        <f t="shared" si="4"/>
        <v>69799.39914849315</v>
      </c>
    </row>
    <row r="22" spans="1:10" ht="12.75">
      <c r="A22" s="79" t="s">
        <v>27</v>
      </c>
      <c r="B22" s="87">
        <f>'Pils 2010-2011'!F137</f>
        <v>22419.666666666668</v>
      </c>
      <c r="C22" s="87">
        <f>-'Pils 2010-2011'!H140</f>
        <v>-33472.18</v>
      </c>
      <c r="D22" s="87"/>
      <c r="E22" s="87">
        <f t="shared" si="1"/>
        <v>-11052.513333333332</v>
      </c>
      <c r="F22" s="87">
        <f t="shared" si="2"/>
        <v>54108.25333333333</v>
      </c>
      <c r="G22" s="84">
        <v>0.0725</v>
      </c>
      <c r="H22" s="87">
        <f>F21*G22*31/365</f>
        <v>401.2296522831049</v>
      </c>
      <c r="I22" s="87">
        <f t="shared" si="3"/>
        <v>5039.862134109588</v>
      </c>
      <c r="J22" s="87">
        <f t="shared" si="4"/>
        <v>59148.11546744291</v>
      </c>
    </row>
    <row r="23" spans="1:10" ht="12.75">
      <c r="A23" s="79" t="s">
        <v>28</v>
      </c>
      <c r="B23" s="87">
        <f>'Pils 2010-2011'!F147</f>
        <v>22419.666666666668</v>
      </c>
      <c r="C23" s="87">
        <f>-'Pils 2010-2011'!H150</f>
        <v>-33472.18</v>
      </c>
      <c r="D23" s="87"/>
      <c r="E23" s="87">
        <f t="shared" si="1"/>
        <v>-11052.513333333332</v>
      </c>
      <c r="F23" s="87">
        <f t="shared" si="2"/>
        <v>43055.73999999999</v>
      </c>
      <c r="G23" s="84">
        <v>0.0725</v>
      </c>
      <c r="H23" s="87">
        <f>F22*G23*30/365</f>
        <v>322.42589315068483</v>
      </c>
      <c r="I23" s="87">
        <f t="shared" si="3"/>
        <v>5362.288027260272</v>
      </c>
      <c r="J23" s="87">
        <f t="shared" si="4"/>
        <v>48418.02802726026</v>
      </c>
    </row>
    <row r="24" spans="1:10" ht="12.75">
      <c r="A24" s="79" t="s">
        <v>11</v>
      </c>
      <c r="B24" s="87">
        <f>'Pils 2010-2011'!F157</f>
        <v>22419.666666666668</v>
      </c>
      <c r="C24" s="87">
        <f>-'Pils 2010-2011'!H160</f>
        <v>-33472.18</v>
      </c>
      <c r="D24" s="87"/>
      <c r="E24" s="87">
        <f t="shared" si="1"/>
        <v>-11052.513333333332</v>
      </c>
      <c r="F24" s="87">
        <f t="shared" si="2"/>
        <v>32003.22666666666</v>
      </c>
      <c r="G24" s="84">
        <v>0.0725</v>
      </c>
      <c r="H24" s="87">
        <f>F23*G24*31/365</f>
        <v>265.1171935616437</v>
      </c>
      <c r="I24" s="87">
        <f t="shared" si="3"/>
        <v>5627.405220821916</v>
      </c>
      <c r="J24" s="87">
        <f t="shared" si="4"/>
        <v>37630.63188748858</v>
      </c>
    </row>
    <row r="25" spans="1:10" ht="12.75">
      <c r="A25" s="79" t="s">
        <v>18</v>
      </c>
      <c r="B25" s="87">
        <f>'Pils 2010-2011'!F167</f>
        <v>22419.666666666668</v>
      </c>
      <c r="C25" s="89">
        <f>-'Pils 2010-2011'!H170</f>
        <v>-33472.18</v>
      </c>
      <c r="D25" s="89"/>
      <c r="E25" s="87">
        <f t="shared" si="1"/>
        <v>-11052.513333333332</v>
      </c>
      <c r="F25" s="87">
        <f t="shared" si="2"/>
        <v>20950.713333333326</v>
      </c>
      <c r="G25" s="84">
        <v>0.0725</v>
      </c>
      <c r="H25" s="87">
        <f>F24*G25*30/365</f>
        <v>190.70415890410953</v>
      </c>
      <c r="I25" s="87">
        <f t="shared" si="3"/>
        <v>5818.1093797260255</v>
      </c>
      <c r="J25" s="87">
        <f t="shared" si="4"/>
        <v>26768.82271305935</v>
      </c>
    </row>
    <row r="26" spans="1:10" ht="12.75">
      <c r="A26" s="79" t="s">
        <v>19</v>
      </c>
      <c r="B26" s="88">
        <f>'Pils 2010-2011'!F177</f>
        <v>22419.666666666668</v>
      </c>
      <c r="C26" s="88">
        <f>-'Pils 2010-2011'!H180</f>
        <v>-33472.2</v>
      </c>
      <c r="D26" s="88"/>
      <c r="E26" s="88">
        <f t="shared" si="1"/>
        <v>-11052.53333333333</v>
      </c>
      <c r="F26" s="88">
        <f t="shared" si="2"/>
        <v>9898.179999999997</v>
      </c>
      <c r="G26" s="85">
        <v>0.0725</v>
      </c>
      <c r="H26" s="88">
        <f>F25*G26*31/365</f>
        <v>129.00473484018258</v>
      </c>
      <c r="I26" s="88">
        <f t="shared" si="3"/>
        <v>5947.114114566208</v>
      </c>
      <c r="J26" s="88">
        <f t="shared" si="4"/>
        <v>15845.294114566204</v>
      </c>
    </row>
    <row r="27" spans="1:10" ht="12.75">
      <c r="A27" s="79" t="s">
        <v>116</v>
      </c>
      <c r="B27" s="89">
        <f>SUM(B15:B26)</f>
        <v>269035.99999999994</v>
      </c>
      <c r="C27" s="89">
        <f aca="true" t="shared" si="5" ref="C27:H27">SUM(C15:C26)</f>
        <v>-334721.82</v>
      </c>
      <c r="D27" s="89">
        <f t="shared" si="5"/>
        <v>-4277</v>
      </c>
      <c r="E27" s="89">
        <f t="shared" si="5"/>
        <v>-69962.81999999998</v>
      </c>
      <c r="F27" s="89"/>
      <c r="G27" s="83"/>
      <c r="H27" s="89">
        <f t="shared" si="5"/>
        <v>5460.654872557076</v>
      </c>
      <c r="I27" s="89"/>
      <c r="J27" s="89"/>
    </row>
    <row r="30" spans="1:2" ht="12.75">
      <c r="A30" t="s">
        <v>106</v>
      </c>
      <c r="B30" s="3">
        <v>2003</v>
      </c>
    </row>
    <row r="31" spans="4:7" ht="26.25">
      <c r="D31" s="94" t="s">
        <v>109</v>
      </c>
      <c r="E31" s="79" t="s">
        <v>111</v>
      </c>
      <c r="G31" s="79" t="s">
        <v>113</v>
      </c>
    </row>
    <row r="32" spans="2:10" s="78" customFormat="1" ht="26.25">
      <c r="B32" s="95" t="s">
        <v>108</v>
      </c>
      <c r="C32" s="94" t="s">
        <v>117</v>
      </c>
      <c r="D32" s="94" t="s">
        <v>110</v>
      </c>
      <c r="E32" s="96" t="s">
        <v>112</v>
      </c>
      <c r="F32" s="96" t="s">
        <v>38</v>
      </c>
      <c r="G32" s="97" t="s">
        <v>114</v>
      </c>
      <c r="H32" s="97" t="s">
        <v>112</v>
      </c>
      <c r="I32" s="97" t="s">
        <v>38</v>
      </c>
      <c r="J32" s="97" t="s">
        <v>115</v>
      </c>
    </row>
    <row r="33" spans="1:10" ht="12.75">
      <c r="A33" s="79" t="s">
        <v>20</v>
      </c>
      <c r="B33" s="87">
        <f>'Pils 2010-2011'!F187</f>
        <v>29074.75</v>
      </c>
      <c r="C33" s="87">
        <f>-'Pils 2010-2011'!H190</f>
        <v>-4205.23</v>
      </c>
      <c r="D33" s="87"/>
      <c r="E33" s="87">
        <f>SUM(B33:D33)</f>
        <v>24869.52</v>
      </c>
      <c r="F33" s="87">
        <f>F26+E33</f>
        <v>34767.7</v>
      </c>
      <c r="G33" s="84">
        <v>0.0725</v>
      </c>
      <c r="H33" s="87">
        <f>F26*G33*31/365</f>
        <v>60.948382328767096</v>
      </c>
      <c r="I33" s="87">
        <f>I26+H33</f>
        <v>6008.062496894975</v>
      </c>
      <c r="J33" s="87">
        <f>F33+I33</f>
        <v>40775.762496894975</v>
      </c>
    </row>
    <row r="34" spans="1:10" ht="12.75">
      <c r="A34" s="79" t="s">
        <v>21</v>
      </c>
      <c r="B34" s="87">
        <f>'Pils 2010-2011'!F197</f>
        <v>29074.75</v>
      </c>
      <c r="C34" s="87">
        <f>-'Pils 2010-2011'!H200</f>
        <v>-24887.63</v>
      </c>
      <c r="D34" s="87"/>
      <c r="E34" s="87">
        <f aca="true" t="shared" si="6" ref="E34:E44">SUM(B34:D34)</f>
        <v>4187.119999999999</v>
      </c>
      <c r="F34" s="87">
        <f>F33+E34</f>
        <v>38954.81999999999</v>
      </c>
      <c r="G34" s="84">
        <v>0.0725</v>
      </c>
      <c r="H34" s="87">
        <f>F33*G34*28/365</f>
        <v>193.3655643835616</v>
      </c>
      <c r="I34" s="87">
        <f>I33+H34</f>
        <v>6201.428061278537</v>
      </c>
      <c r="J34" s="87">
        <f aca="true" t="shared" si="7" ref="J34:J44">F34+I34</f>
        <v>45156.24806127853</v>
      </c>
    </row>
    <row r="35" spans="1:10" ht="12.75">
      <c r="A35" s="79" t="s">
        <v>22</v>
      </c>
      <c r="B35" s="87">
        <f>'Pils 2010-2011'!F207</f>
        <v>29074.75</v>
      </c>
      <c r="C35" s="87">
        <f>-'Pils 2010-2011'!H210</f>
        <v>-29598.86</v>
      </c>
      <c r="D35" s="87"/>
      <c r="E35" s="87">
        <f t="shared" si="6"/>
        <v>-524.1100000000006</v>
      </c>
      <c r="F35" s="87">
        <f aca="true" t="shared" si="8" ref="F35:F44">F34+E35</f>
        <v>38430.70999999999</v>
      </c>
      <c r="G35" s="84">
        <v>0.0725</v>
      </c>
      <c r="H35" s="87">
        <f>F34*G35*31/365</f>
        <v>239.86563821917804</v>
      </c>
      <c r="I35" s="87">
        <f aca="true" t="shared" si="9" ref="I35:I44">I34+H35</f>
        <v>6441.293699497715</v>
      </c>
      <c r="J35" s="87">
        <f t="shared" si="7"/>
        <v>44872.003699497705</v>
      </c>
    </row>
    <row r="36" spans="1:10" ht="12.75">
      <c r="A36" s="79" t="s">
        <v>23</v>
      </c>
      <c r="B36" s="87">
        <f>'Pils 2010-2011'!F217</f>
        <v>29074.75</v>
      </c>
      <c r="C36" s="87">
        <f>-'Pils 2010-2011'!H220</f>
        <v>-22337.57</v>
      </c>
      <c r="D36" s="87"/>
      <c r="E36" s="87">
        <f t="shared" si="6"/>
        <v>6737.18</v>
      </c>
      <c r="F36" s="87">
        <f t="shared" si="8"/>
        <v>45167.88999999999</v>
      </c>
      <c r="G36" s="84">
        <v>0.0725</v>
      </c>
      <c r="H36" s="87">
        <f>F35*G36*30/365</f>
        <v>229.0049157534246</v>
      </c>
      <c r="I36" s="87">
        <f t="shared" si="9"/>
        <v>6670.29861525114</v>
      </c>
      <c r="J36" s="87">
        <f t="shared" si="7"/>
        <v>51838.18861525113</v>
      </c>
    </row>
    <row r="37" spans="1:10" ht="12.75">
      <c r="A37" s="79" t="s">
        <v>24</v>
      </c>
      <c r="B37" s="87">
        <f>'Pils 2010-2011'!F227</f>
        <v>29074.75</v>
      </c>
      <c r="C37" s="87">
        <f>-'Pils 2010-2011'!H230</f>
        <v>-33730.02</v>
      </c>
      <c r="D37" s="87"/>
      <c r="E37" s="87">
        <f t="shared" si="6"/>
        <v>-4655.269999999997</v>
      </c>
      <c r="F37" s="87">
        <f t="shared" si="8"/>
        <v>40512.619999999995</v>
      </c>
      <c r="G37" s="84">
        <v>0.0725</v>
      </c>
      <c r="H37" s="87">
        <f>F36*G37*31/365</f>
        <v>278.1228295205479</v>
      </c>
      <c r="I37" s="87">
        <f t="shared" si="9"/>
        <v>6948.421444771689</v>
      </c>
      <c r="J37" s="87">
        <f t="shared" si="7"/>
        <v>47461.04144477168</v>
      </c>
    </row>
    <row r="38" spans="1:10" ht="12.75">
      <c r="A38" s="79" t="s">
        <v>25</v>
      </c>
      <c r="B38" s="87">
        <f>'Pils 2010-2011'!F237</f>
        <v>29074.75</v>
      </c>
      <c r="C38" s="87">
        <f>-'Pils 2010-2011'!H240</f>
        <v>-25326.44</v>
      </c>
      <c r="D38" s="87">
        <v>-29494</v>
      </c>
      <c r="E38" s="87">
        <f t="shared" si="6"/>
        <v>-25745.69</v>
      </c>
      <c r="F38" s="87">
        <f t="shared" si="8"/>
        <v>14766.929999999997</v>
      </c>
      <c r="G38" s="84">
        <v>0.0725</v>
      </c>
      <c r="H38" s="87">
        <f>F37*G38*30/365</f>
        <v>241.41081780821912</v>
      </c>
      <c r="I38" s="87">
        <f t="shared" si="9"/>
        <v>7189.832262579907</v>
      </c>
      <c r="J38" s="87">
        <f t="shared" si="7"/>
        <v>21956.762262579905</v>
      </c>
    </row>
    <row r="39" spans="1:10" ht="12.75">
      <c r="A39" s="79" t="s">
        <v>26</v>
      </c>
      <c r="B39" s="87">
        <f>'Pils 2010-2011'!F250</f>
        <v>29074.75</v>
      </c>
      <c r="C39" s="87">
        <f>-'Pils 2010-2011'!H253</f>
        <v>-30384.86</v>
      </c>
      <c r="D39" s="87"/>
      <c r="E39" s="87">
        <f>SUM(B39:D39)</f>
        <v>-1310.1100000000006</v>
      </c>
      <c r="F39" s="87">
        <f t="shared" si="8"/>
        <v>13456.819999999996</v>
      </c>
      <c r="G39" s="84">
        <v>0.0725</v>
      </c>
      <c r="H39" s="87">
        <f>F38*G39*31/365</f>
        <v>90.9278771917808</v>
      </c>
      <c r="I39" s="87">
        <f t="shared" si="9"/>
        <v>7280.760139771688</v>
      </c>
      <c r="J39" s="87">
        <f t="shared" si="7"/>
        <v>20737.580139771686</v>
      </c>
    </row>
    <row r="40" spans="1:10" ht="12.75">
      <c r="A40" s="79" t="s">
        <v>27</v>
      </c>
      <c r="B40" s="87">
        <f>'Pils 2010-2011'!F265</f>
        <v>29074.75</v>
      </c>
      <c r="C40" s="87">
        <f>-'Pils 2010-2011'!H268</f>
        <v>-25968.42</v>
      </c>
      <c r="D40" s="87"/>
      <c r="E40" s="87">
        <f t="shared" si="6"/>
        <v>3106.3300000000017</v>
      </c>
      <c r="F40" s="87">
        <f t="shared" si="8"/>
        <v>16563.149999999998</v>
      </c>
      <c r="G40" s="84">
        <v>0.0725</v>
      </c>
      <c r="H40" s="87">
        <f>F39*G40*31/365</f>
        <v>82.86082999999998</v>
      </c>
      <c r="I40" s="87">
        <f t="shared" si="9"/>
        <v>7363.620969771688</v>
      </c>
      <c r="J40" s="87">
        <f t="shared" si="7"/>
        <v>23926.770969771685</v>
      </c>
    </row>
    <row r="41" spans="1:10" ht="12.75">
      <c r="A41" s="79" t="s">
        <v>28</v>
      </c>
      <c r="B41" s="87">
        <f>'Pils 2010-2011'!F275</f>
        <v>29074.75</v>
      </c>
      <c r="C41" s="87">
        <f>-'Pils 2010-2011'!H278</f>
        <v>-29372.95</v>
      </c>
      <c r="D41" s="87"/>
      <c r="E41" s="87">
        <f t="shared" si="6"/>
        <v>-298.2000000000007</v>
      </c>
      <c r="F41" s="87">
        <f t="shared" si="8"/>
        <v>16264.949999999997</v>
      </c>
      <c r="G41" s="84">
        <v>0.0725</v>
      </c>
      <c r="H41" s="87">
        <f>F40*G41*30/365</f>
        <v>98.6982226027397</v>
      </c>
      <c r="I41" s="87">
        <f t="shared" si="9"/>
        <v>7462.319192374427</v>
      </c>
      <c r="J41" s="87">
        <f t="shared" si="7"/>
        <v>23727.269192374424</v>
      </c>
    </row>
    <row r="42" spans="1:10" ht="12.75">
      <c r="A42" s="79" t="s">
        <v>11</v>
      </c>
      <c r="B42" s="87">
        <f>'Pils 2010-2011'!F285</f>
        <v>29074.75</v>
      </c>
      <c r="C42" s="87">
        <f>-'Pils 2010-2011'!H288</f>
        <v>-21694.87</v>
      </c>
      <c r="D42" s="87"/>
      <c r="E42" s="87">
        <f t="shared" si="6"/>
        <v>7379.880000000001</v>
      </c>
      <c r="F42" s="87">
        <f t="shared" si="8"/>
        <v>23644.829999999998</v>
      </c>
      <c r="G42" s="84">
        <v>0.0725</v>
      </c>
      <c r="H42" s="87">
        <f>F41*G42*31/365</f>
        <v>100.15198664383561</v>
      </c>
      <c r="I42" s="87">
        <f t="shared" si="9"/>
        <v>7562.471179018263</v>
      </c>
      <c r="J42" s="87">
        <f t="shared" si="7"/>
        <v>31207.30117901826</v>
      </c>
    </row>
    <row r="43" spans="1:10" ht="12.75">
      <c r="A43" s="79" t="s">
        <v>18</v>
      </c>
      <c r="B43" s="87">
        <f>'Pils 2010-2011'!F295</f>
        <v>29074.75</v>
      </c>
      <c r="C43" s="87">
        <f>-'Pils 2010-2011'!H298</f>
        <v>-25067.03</v>
      </c>
      <c r="D43" s="89"/>
      <c r="E43" s="89">
        <f t="shared" si="6"/>
        <v>4007.720000000001</v>
      </c>
      <c r="F43" s="87">
        <f t="shared" si="8"/>
        <v>27652.55</v>
      </c>
      <c r="G43" s="84">
        <v>0.0725</v>
      </c>
      <c r="H43" s="87">
        <f>F42*G43*30/365</f>
        <v>140.8972746575342</v>
      </c>
      <c r="I43" s="87">
        <f t="shared" si="9"/>
        <v>7703.368453675797</v>
      </c>
      <c r="J43" s="87">
        <f t="shared" si="7"/>
        <v>35355.9184536758</v>
      </c>
    </row>
    <row r="44" spans="1:10" ht="12.75">
      <c r="A44" s="79" t="s">
        <v>19</v>
      </c>
      <c r="B44" s="88">
        <f>'Pils 2010-2011'!F305</f>
        <v>29074.75</v>
      </c>
      <c r="C44" s="88">
        <f>-'Pils 2010-2011'!H308</f>
        <v>-58059.8</v>
      </c>
      <c r="D44" s="88"/>
      <c r="E44" s="88">
        <f t="shared" si="6"/>
        <v>-28985.050000000003</v>
      </c>
      <c r="F44" s="88">
        <f t="shared" si="8"/>
        <v>-1332.5000000000036</v>
      </c>
      <c r="G44" s="85">
        <v>0.0725</v>
      </c>
      <c r="H44" s="88">
        <f>F43*G44*31/365</f>
        <v>170.27152363013698</v>
      </c>
      <c r="I44" s="88">
        <f t="shared" si="9"/>
        <v>7873.639977305935</v>
      </c>
      <c r="J44" s="88">
        <f t="shared" si="7"/>
        <v>6541.139977305931</v>
      </c>
    </row>
    <row r="45" spans="1:10" ht="12.75">
      <c r="A45" s="79" t="s">
        <v>116</v>
      </c>
      <c r="B45" s="89">
        <f>SUM(B33:B44)</f>
        <v>348897</v>
      </c>
      <c r="C45" s="89">
        <f>SUM(C33:C44)</f>
        <v>-330633.68</v>
      </c>
      <c r="D45" s="89">
        <f>SUM(D33:D44)</f>
        <v>-29494</v>
      </c>
      <c r="E45" s="89">
        <f>SUM(E33:E44)</f>
        <v>-11230.679999999997</v>
      </c>
      <c r="F45" s="89"/>
      <c r="G45" s="81"/>
      <c r="H45" s="89">
        <f>SUM(H33:H44)</f>
        <v>1926.5258627397254</v>
      </c>
      <c r="I45" s="89"/>
      <c r="J45" s="89"/>
    </row>
    <row r="47" ht="12.75" hidden="1"/>
    <row r="48" spans="1:2" ht="12.75">
      <c r="A48" t="s">
        <v>106</v>
      </c>
      <c r="B48" s="3">
        <v>2004</v>
      </c>
    </row>
    <row r="49" spans="4:7" ht="26.25">
      <c r="D49" s="94" t="s">
        <v>109</v>
      </c>
      <c r="E49" s="79" t="s">
        <v>111</v>
      </c>
      <c r="G49" s="79" t="s">
        <v>113</v>
      </c>
    </row>
    <row r="50" spans="2:10" s="78" customFormat="1" ht="26.25">
      <c r="B50" s="95" t="s">
        <v>108</v>
      </c>
      <c r="C50" s="94" t="s">
        <v>117</v>
      </c>
      <c r="D50" s="94" t="s">
        <v>110</v>
      </c>
      <c r="E50" s="96" t="s">
        <v>112</v>
      </c>
      <c r="F50" s="96" t="s">
        <v>38</v>
      </c>
      <c r="G50" s="97" t="s">
        <v>114</v>
      </c>
      <c r="H50" s="97" t="s">
        <v>112</v>
      </c>
      <c r="I50" s="97" t="s">
        <v>38</v>
      </c>
      <c r="J50" s="97" t="s">
        <v>115</v>
      </c>
    </row>
    <row r="51" spans="1:10" ht="12.75">
      <c r="A51" s="79" t="s">
        <v>20</v>
      </c>
      <c r="B51" s="87">
        <f>'Pils 2010-2011'!F407</f>
        <v>29074.75</v>
      </c>
      <c r="C51" s="87">
        <f>-'Pils 2010-2011'!H318</f>
        <v>-743.32</v>
      </c>
      <c r="D51" s="87"/>
      <c r="E51" s="87">
        <f>SUM(B51:D51)</f>
        <v>28331.43</v>
      </c>
      <c r="F51" s="87">
        <f>F44+E51</f>
        <v>26998.929999999997</v>
      </c>
      <c r="G51" s="84">
        <v>0.0725</v>
      </c>
      <c r="H51" s="87">
        <f>F44*G51*31/366</f>
        <v>-8.182496584699475</v>
      </c>
      <c r="I51" s="87">
        <f>I44+H51</f>
        <v>7865.457480721236</v>
      </c>
      <c r="J51" s="87">
        <f>F51+I51</f>
        <v>34864.387480721234</v>
      </c>
    </row>
    <row r="52" spans="1:10" ht="12.75">
      <c r="A52" s="79" t="s">
        <v>21</v>
      </c>
      <c r="B52" s="87">
        <f>B51</f>
        <v>29074.75</v>
      </c>
      <c r="C52" s="87">
        <f>-'Pils 2010-2011'!H328</f>
        <v>-31092.63</v>
      </c>
      <c r="D52" s="87"/>
      <c r="E52" s="87">
        <f aca="true" t="shared" si="10" ref="E52:E62">SUM(B52:D52)</f>
        <v>-2017.880000000001</v>
      </c>
      <c r="F52" s="87">
        <f>F51+E52</f>
        <v>24981.049999999996</v>
      </c>
      <c r="G52" s="84">
        <v>0.0725</v>
      </c>
      <c r="H52" s="87">
        <f>F51*G52*29/366</f>
        <v>155.09631236338794</v>
      </c>
      <c r="I52" s="87">
        <f>I51+H52</f>
        <v>8020.553793084624</v>
      </c>
      <c r="J52" s="87">
        <f aca="true" t="shared" si="11" ref="J52:J62">F52+I52</f>
        <v>33001.60379308462</v>
      </c>
    </row>
    <row r="53" spans="1:10" ht="12.75">
      <c r="A53" s="79" t="s">
        <v>22</v>
      </c>
      <c r="B53" s="87">
        <f aca="true" t="shared" si="12" ref="B53:B59">B52</f>
        <v>29074.75</v>
      </c>
      <c r="C53" s="87">
        <f>-'Pils 2010-2011'!H338</f>
        <v>-33951.74</v>
      </c>
      <c r="D53" s="87"/>
      <c r="E53" s="87">
        <f t="shared" si="10"/>
        <v>-4876.989999999998</v>
      </c>
      <c r="F53" s="87">
        <f aca="true" t="shared" si="13" ref="F53:F62">F52+E53</f>
        <v>20104.059999999998</v>
      </c>
      <c r="G53" s="84">
        <v>0.0725</v>
      </c>
      <c r="H53" s="87">
        <f>F52*G53*31/366</f>
        <v>153.40139310109285</v>
      </c>
      <c r="I53" s="87">
        <f aca="true" t="shared" si="14" ref="I53:I62">I52+H53</f>
        <v>8173.955186185717</v>
      </c>
      <c r="J53" s="87">
        <f t="shared" si="11"/>
        <v>28278.015186185716</v>
      </c>
    </row>
    <row r="54" spans="1:10" ht="12.75">
      <c r="A54" s="79" t="s">
        <v>23</v>
      </c>
      <c r="B54" s="87">
        <f>'Pils 2010-2011'!F345</f>
        <v>22419.666666666668</v>
      </c>
      <c r="C54" s="87">
        <f>-'Pils 2010-2011'!H348</f>
        <v>-25985.52</v>
      </c>
      <c r="D54" s="87"/>
      <c r="E54" s="87">
        <f t="shared" si="10"/>
        <v>-3565.8533333333326</v>
      </c>
      <c r="F54" s="87">
        <f t="shared" si="13"/>
        <v>16538.206666666665</v>
      </c>
      <c r="G54" s="84">
        <v>0.0725</v>
      </c>
      <c r="H54" s="87">
        <f>F53*G54*30/366</f>
        <v>119.47084836065571</v>
      </c>
      <c r="I54" s="87">
        <f t="shared" si="14"/>
        <v>8293.426034546374</v>
      </c>
      <c r="J54" s="87">
        <f t="shared" si="11"/>
        <v>24831.63270121304</v>
      </c>
    </row>
    <row r="55" spans="1:10" ht="12.75">
      <c r="A55" s="79" t="s">
        <v>24</v>
      </c>
      <c r="B55" s="87">
        <f t="shared" si="12"/>
        <v>22419.666666666668</v>
      </c>
      <c r="C55" s="87">
        <f>-'Pils 2010-2011'!H358</f>
        <v>-16912.94</v>
      </c>
      <c r="D55" s="87"/>
      <c r="E55" s="87">
        <f t="shared" si="10"/>
        <v>5506.726666666669</v>
      </c>
      <c r="F55" s="87">
        <f t="shared" si="13"/>
        <v>22044.933333333334</v>
      </c>
      <c r="G55" s="84">
        <v>0.0725</v>
      </c>
      <c r="H55" s="87">
        <f>F54*G55*31/366</f>
        <v>101.55633738615664</v>
      </c>
      <c r="I55" s="87">
        <f t="shared" si="14"/>
        <v>8394.98237193253</v>
      </c>
      <c r="J55" s="87">
        <f t="shared" si="11"/>
        <v>30439.915705265863</v>
      </c>
    </row>
    <row r="56" spans="1:10" ht="12.75">
      <c r="A56" s="79" t="s">
        <v>25</v>
      </c>
      <c r="B56" s="87">
        <f t="shared" si="12"/>
        <v>22419.666666666668</v>
      </c>
      <c r="C56" s="87">
        <f>-'Pils 2010-2011'!H368</f>
        <v>-23397.09</v>
      </c>
      <c r="D56" s="87">
        <f>-62788</f>
        <v>-62788</v>
      </c>
      <c r="E56" s="87">
        <f t="shared" si="10"/>
        <v>-63765.42333333333</v>
      </c>
      <c r="F56" s="87">
        <f t="shared" si="13"/>
        <v>-41720.49</v>
      </c>
      <c r="G56" s="84">
        <v>0.0725</v>
      </c>
      <c r="H56" s="87">
        <f>F55*G56*30/366</f>
        <v>131.00472677595627</v>
      </c>
      <c r="I56" s="87">
        <f t="shared" si="14"/>
        <v>8525.987098708487</v>
      </c>
      <c r="J56" s="87">
        <f t="shared" si="11"/>
        <v>-33194.50290129151</v>
      </c>
    </row>
    <row r="57" spans="1:10" ht="12.75">
      <c r="A57" s="79" t="s">
        <v>26</v>
      </c>
      <c r="B57" s="87">
        <f t="shared" si="12"/>
        <v>22419.666666666668</v>
      </c>
      <c r="C57" s="87">
        <f>-'Pils 2010-2011'!H380</f>
        <v>-15901.36</v>
      </c>
      <c r="D57" s="87"/>
      <c r="E57" s="87">
        <f>SUM(B57:D57)</f>
        <v>6518.306666666667</v>
      </c>
      <c r="F57" s="87">
        <f t="shared" si="13"/>
        <v>-35202.183333333334</v>
      </c>
      <c r="G57" s="84">
        <v>0.0725</v>
      </c>
      <c r="H57" s="87">
        <f>F56*G57*31/366</f>
        <v>-256.19344610655736</v>
      </c>
      <c r="I57" s="87">
        <f t="shared" si="14"/>
        <v>8269.79365260193</v>
      </c>
      <c r="J57" s="87">
        <f t="shared" si="11"/>
        <v>-26932.389680731405</v>
      </c>
    </row>
    <row r="58" spans="1:10" ht="12.75">
      <c r="A58" s="79" t="s">
        <v>27</v>
      </c>
      <c r="B58" s="87">
        <f t="shared" si="12"/>
        <v>22419.666666666668</v>
      </c>
      <c r="C58" s="87">
        <f>-'Pils 2010-2011'!H390</f>
        <v>-27400.66</v>
      </c>
      <c r="D58" s="87"/>
      <c r="E58" s="87">
        <f t="shared" si="10"/>
        <v>-4980.993333333332</v>
      </c>
      <c r="F58" s="87">
        <f t="shared" si="13"/>
        <v>-40183.176666666666</v>
      </c>
      <c r="G58" s="84">
        <v>0.0725</v>
      </c>
      <c r="H58" s="87">
        <f>F57*G58*31/366</f>
        <v>-216.16641268214937</v>
      </c>
      <c r="I58" s="87">
        <f t="shared" si="14"/>
        <v>8053.62723991978</v>
      </c>
      <c r="J58" s="87">
        <f t="shared" si="11"/>
        <v>-32129.549426746886</v>
      </c>
    </row>
    <row r="59" spans="1:10" ht="12.75">
      <c r="A59" s="79" t="s">
        <v>28</v>
      </c>
      <c r="B59" s="87">
        <f t="shared" si="12"/>
        <v>22419.666666666668</v>
      </c>
      <c r="C59" s="87">
        <f>-'Pils 2010-2011'!H400</f>
        <v>-19761.08</v>
      </c>
      <c r="D59" s="87"/>
      <c r="E59" s="87">
        <f t="shared" si="10"/>
        <v>2658.586666666666</v>
      </c>
      <c r="F59" s="87">
        <f t="shared" si="13"/>
        <v>-37524.59</v>
      </c>
      <c r="G59" s="84">
        <v>0.0725</v>
      </c>
      <c r="H59" s="87">
        <f>F58*G59*30/366</f>
        <v>-238.79346789617486</v>
      </c>
      <c r="I59" s="87">
        <f t="shared" si="14"/>
        <v>7814.833772023605</v>
      </c>
      <c r="J59" s="87">
        <f t="shared" si="11"/>
        <v>-29709.75622797639</v>
      </c>
    </row>
    <row r="60" spans="1:10" ht="12.75">
      <c r="A60" s="79" t="s">
        <v>11</v>
      </c>
      <c r="B60" s="87">
        <f>'Pils 2010-2011'!F315</f>
        <v>22419.666666666668</v>
      </c>
      <c r="C60" s="87">
        <f>-'Pils 2010-2011'!H410</f>
        <v>-16480.42</v>
      </c>
      <c r="D60" s="87"/>
      <c r="E60" s="87">
        <f t="shared" si="10"/>
        <v>5939.24666666667</v>
      </c>
      <c r="F60" s="87">
        <f t="shared" si="13"/>
        <v>-31585.343333333327</v>
      </c>
      <c r="G60" s="84">
        <v>0.0725</v>
      </c>
      <c r="H60" s="87">
        <f>F59*G60*31/366</f>
        <v>-230.42763941256828</v>
      </c>
      <c r="I60" s="87">
        <f t="shared" si="14"/>
        <v>7584.406132611037</v>
      </c>
      <c r="J60" s="87">
        <f t="shared" si="11"/>
        <v>-24000.937200722292</v>
      </c>
    </row>
    <row r="61" spans="1:10" ht="12.75">
      <c r="A61" s="79" t="s">
        <v>18</v>
      </c>
      <c r="B61" s="89">
        <f>B60</f>
        <v>22419.666666666668</v>
      </c>
      <c r="C61" s="89">
        <f>-'Pils 2010-2011'!H420</f>
        <v>-24490.2</v>
      </c>
      <c r="D61" s="89"/>
      <c r="E61" s="89">
        <f t="shared" si="10"/>
        <v>-2070.533333333333</v>
      </c>
      <c r="F61" s="89">
        <f t="shared" si="13"/>
        <v>-33655.87666666666</v>
      </c>
      <c r="G61" s="90">
        <v>0.0725</v>
      </c>
      <c r="H61" s="89">
        <f>F60*G61*30/366</f>
        <v>-187.69978620218572</v>
      </c>
      <c r="I61" s="89">
        <f t="shared" si="14"/>
        <v>7396.7063464088515</v>
      </c>
      <c r="J61" s="89">
        <f t="shared" si="11"/>
        <v>-26259.170320257814</v>
      </c>
    </row>
    <row r="62" spans="1:10" ht="12.75">
      <c r="A62" s="79" t="s">
        <v>19</v>
      </c>
      <c r="B62" s="88">
        <f>B61</f>
        <v>22419.666666666668</v>
      </c>
      <c r="C62" s="88">
        <f>-'Pils 2010-2011'!H430</f>
        <v>-18072.53</v>
      </c>
      <c r="D62" s="88"/>
      <c r="E62" s="88">
        <f t="shared" si="10"/>
        <v>4347.136666666669</v>
      </c>
      <c r="F62" s="88">
        <f t="shared" si="13"/>
        <v>-29308.739999999994</v>
      </c>
      <c r="G62" s="85">
        <v>0.0725</v>
      </c>
      <c r="H62" s="88">
        <f>F61*G62*31/366</f>
        <v>-206.67099127959924</v>
      </c>
      <c r="I62" s="88">
        <f t="shared" si="14"/>
        <v>7190.035355129252</v>
      </c>
      <c r="J62" s="88">
        <f t="shared" si="11"/>
        <v>-22118.70464487074</v>
      </c>
    </row>
    <row r="63" spans="1:10" ht="12.75">
      <c r="A63" s="79" t="s">
        <v>116</v>
      </c>
      <c r="B63" s="89">
        <f>SUM(B51:B62)</f>
        <v>289001.25</v>
      </c>
      <c r="C63" s="89">
        <f>SUM(C51:C62)</f>
        <v>-254189.49000000002</v>
      </c>
      <c r="D63" s="89">
        <f>SUM(D51:D62)</f>
        <v>-62788</v>
      </c>
      <c r="E63" s="89">
        <f>SUM(E51:E62)</f>
        <v>-27976.239999999976</v>
      </c>
      <c r="F63" s="89"/>
      <c r="G63" s="81"/>
      <c r="H63" s="89">
        <f>SUM(H51:H62)</f>
        <v>-683.6046221766849</v>
      </c>
      <c r="I63" s="89"/>
      <c r="J63" s="89"/>
    </row>
    <row r="66" spans="1:2" ht="12.75">
      <c r="A66" t="s">
        <v>106</v>
      </c>
      <c r="B66" s="3">
        <v>2005</v>
      </c>
    </row>
    <row r="67" spans="4:7" ht="26.25">
      <c r="D67" s="94" t="s">
        <v>109</v>
      </c>
      <c r="E67" s="79" t="s">
        <v>111</v>
      </c>
      <c r="G67" s="79" t="s">
        <v>113</v>
      </c>
    </row>
    <row r="68" spans="2:10" s="78" customFormat="1" ht="26.25">
      <c r="B68" s="95" t="s">
        <v>108</v>
      </c>
      <c r="C68" s="94" t="s">
        <v>117</v>
      </c>
      <c r="D68" s="94" t="s">
        <v>110</v>
      </c>
      <c r="E68" s="96" t="s">
        <v>112</v>
      </c>
      <c r="F68" s="96" t="s">
        <v>38</v>
      </c>
      <c r="G68" s="97" t="s">
        <v>114</v>
      </c>
      <c r="H68" s="97" t="s">
        <v>112</v>
      </c>
      <c r="I68" s="97" t="s">
        <v>38</v>
      </c>
      <c r="J68" s="97" t="s">
        <v>115</v>
      </c>
    </row>
    <row r="69" spans="1:10" ht="12.75">
      <c r="A69" s="79" t="s">
        <v>20</v>
      </c>
      <c r="B69" s="87">
        <f>'Pils 2010-2011'!F437</f>
        <v>22419.666666666668</v>
      </c>
      <c r="C69" s="87">
        <f>-'Pils 2010-2011'!H440</f>
        <v>-26344.01</v>
      </c>
      <c r="D69" s="87"/>
      <c r="E69" s="87">
        <f>SUM(B69:D69)</f>
        <v>-3924.3433333333305</v>
      </c>
      <c r="F69" s="87">
        <f>F62+E69</f>
        <v>-33233.08333333333</v>
      </c>
      <c r="G69" s="84">
        <v>0.0725</v>
      </c>
      <c r="H69" s="87">
        <f>F62*G69*31/365</f>
        <v>-180.46957027397252</v>
      </c>
      <c r="I69" s="87">
        <f>I62+H69</f>
        <v>7009.565784855279</v>
      </c>
      <c r="J69" s="87">
        <f>F69+I69</f>
        <v>-26223.51754847805</v>
      </c>
    </row>
    <row r="70" spans="1:10" ht="12.75">
      <c r="A70" s="79" t="s">
        <v>21</v>
      </c>
      <c r="B70" s="87">
        <f>'Pils 2010-2011'!F447</f>
        <v>22419.666666666668</v>
      </c>
      <c r="C70" s="87">
        <f>-'Pils 2010-2011'!H450</f>
        <v>-28205.55</v>
      </c>
      <c r="D70" s="87"/>
      <c r="E70" s="87">
        <f aca="true" t="shared" si="15" ref="E70:E80">SUM(B70:D70)</f>
        <v>-5785.883333333331</v>
      </c>
      <c r="F70" s="87">
        <f>F69+E70</f>
        <v>-39018.96666666666</v>
      </c>
      <c r="G70" s="84">
        <v>0.0725</v>
      </c>
      <c r="H70" s="87">
        <f>F69*G70*28/365</f>
        <v>-184.8305730593607</v>
      </c>
      <c r="I70" s="87">
        <f>I69+H70</f>
        <v>6824.735211795918</v>
      </c>
      <c r="J70" s="87">
        <f aca="true" t="shared" si="16" ref="J70:J80">F70+I70</f>
        <v>-32194.231454870744</v>
      </c>
    </row>
    <row r="71" spans="1:10" ht="12.75">
      <c r="A71" s="79" t="s">
        <v>22</v>
      </c>
      <c r="B71" s="87">
        <f>'Pils 2010-2011'!F457</f>
        <v>22419.666666666668</v>
      </c>
      <c r="C71" s="87">
        <f>-'Pils 2010-2011'!H460</f>
        <v>-27466.39</v>
      </c>
      <c r="D71" s="87"/>
      <c r="E71" s="87">
        <f t="shared" si="15"/>
        <v>-5046.7233333333315</v>
      </c>
      <c r="F71" s="87">
        <f aca="true" t="shared" si="17" ref="F71:F80">F70+E71</f>
        <v>-44065.68999999999</v>
      </c>
      <c r="G71" s="84">
        <v>0.0725</v>
      </c>
      <c r="H71" s="87">
        <f>F70*G71*31/365</f>
        <v>-240.26062351598165</v>
      </c>
      <c r="I71" s="87">
        <f aca="true" t="shared" si="18" ref="I71:I80">I70+H71</f>
        <v>6584.474588279936</v>
      </c>
      <c r="J71" s="87">
        <f t="shared" si="16"/>
        <v>-37481.215411720055</v>
      </c>
    </row>
    <row r="72" spans="1:10" ht="12.75">
      <c r="A72" s="79" t="s">
        <v>23</v>
      </c>
      <c r="B72" s="87">
        <f>'Pils 2010-2011'!F467</f>
        <v>16637.333333333332</v>
      </c>
      <c r="C72" s="87">
        <f>-'Pils 2010-2011'!H470</f>
        <v>-20539.75</v>
      </c>
      <c r="D72" s="87"/>
      <c r="E72" s="87">
        <f t="shared" si="15"/>
        <v>-3902.416666666668</v>
      </c>
      <c r="F72" s="87">
        <f t="shared" si="17"/>
        <v>-47968.10666666666</v>
      </c>
      <c r="G72" s="84">
        <v>0.0725</v>
      </c>
      <c r="H72" s="87">
        <f>F71*G72*30/365</f>
        <v>-262.5832212328766</v>
      </c>
      <c r="I72" s="87">
        <f t="shared" si="18"/>
        <v>6321.891367047059</v>
      </c>
      <c r="J72" s="87">
        <f t="shared" si="16"/>
        <v>-41646.2152996196</v>
      </c>
    </row>
    <row r="73" spans="1:10" ht="12.75">
      <c r="A73" s="79" t="s">
        <v>24</v>
      </c>
      <c r="B73" s="87">
        <f>'Pils 2010-2011'!F477</f>
        <v>16637.333333333332</v>
      </c>
      <c r="C73" s="87">
        <f>-'Pils 2010-2011'!H480</f>
        <v>-17186.01</v>
      </c>
      <c r="D73" s="87"/>
      <c r="E73" s="87">
        <f t="shared" si="15"/>
        <v>-548.6766666666663</v>
      </c>
      <c r="F73" s="87">
        <f t="shared" si="17"/>
        <v>-48516.783333333326</v>
      </c>
      <c r="G73" s="84">
        <v>0.0725</v>
      </c>
      <c r="H73" s="87">
        <f>F72*G73*31/365</f>
        <v>-295.36525954337895</v>
      </c>
      <c r="I73" s="87">
        <f t="shared" si="18"/>
        <v>6026.526107503681</v>
      </c>
      <c r="J73" s="87">
        <f t="shared" si="16"/>
        <v>-42490.25722582964</v>
      </c>
    </row>
    <row r="74" spans="1:10" ht="12.75">
      <c r="A74" s="79" t="s">
        <v>25</v>
      </c>
      <c r="B74" s="87">
        <f>'Pils 2010-2011'!F487</f>
        <v>16637.333333333332</v>
      </c>
      <c r="C74" s="87">
        <f>-'Pils 2010-2011'!H490</f>
        <v>-17406.5</v>
      </c>
      <c r="D74" s="87">
        <f>-82795</f>
        <v>-82795</v>
      </c>
      <c r="E74" s="87">
        <f t="shared" si="15"/>
        <v>-83564.16666666667</v>
      </c>
      <c r="F74" s="87">
        <f t="shared" si="17"/>
        <v>-132080.95</v>
      </c>
      <c r="G74" s="84">
        <v>0.0725</v>
      </c>
      <c r="H74" s="87">
        <f>F73*G74*30/365</f>
        <v>-289.10685958904105</v>
      </c>
      <c r="I74" s="87">
        <f t="shared" si="18"/>
        <v>5737.4192479146395</v>
      </c>
      <c r="J74" s="87">
        <f t="shared" si="16"/>
        <v>-126343.53075208537</v>
      </c>
    </row>
    <row r="75" spans="1:10" ht="12.75">
      <c r="A75" s="79" t="s">
        <v>26</v>
      </c>
      <c r="B75" s="87">
        <f>'Pils 2010-2011'!F499</f>
        <v>16637.333333333332</v>
      </c>
      <c r="C75" s="87">
        <f>-'Pils 2010-2011'!H502</f>
        <v>-13123.16</v>
      </c>
      <c r="D75" s="87"/>
      <c r="E75" s="87">
        <f>SUM(B75:D75)</f>
        <v>3514.1733333333323</v>
      </c>
      <c r="F75" s="87">
        <f t="shared" si="17"/>
        <v>-128566.77666666667</v>
      </c>
      <c r="G75" s="84">
        <v>0.0725</v>
      </c>
      <c r="H75" s="87">
        <f>F74*G75*31/365</f>
        <v>-813.2929729452055</v>
      </c>
      <c r="I75" s="87">
        <f t="shared" si="18"/>
        <v>4924.126274969434</v>
      </c>
      <c r="J75" s="87">
        <f t="shared" si="16"/>
        <v>-123642.65039169724</v>
      </c>
    </row>
    <row r="76" spans="1:10" ht="12.75">
      <c r="A76" s="79" t="s">
        <v>27</v>
      </c>
      <c r="B76" s="87">
        <f>'Pils 2010-2011'!F509</f>
        <v>16637.333333333332</v>
      </c>
      <c r="C76" s="87">
        <f>-'Pils 2010-2011'!H512</f>
        <v>-23394.86</v>
      </c>
      <c r="D76" s="87"/>
      <c r="E76" s="87">
        <f t="shared" si="15"/>
        <v>-6757.5266666666685</v>
      </c>
      <c r="F76" s="87">
        <f t="shared" si="17"/>
        <v>-135324.30333333334</v>
      </c>
      <c r="G76" s="84">
        <v>0.0725</v>
      </c>
      <c r="H76" s="87">
        <f>F75*G76*31/365</f>
        <v>-791.6543302968036</v>
      </c>
      <c r="I76" s="87">
        <f t="shared" si="18"/>
        <v>4132.47194467263</v>
      </c>
      <c r="J76" s="87">
        <f t="shared" si="16"/>
        <v>-131191.8313886607</v>
      </c>
    </row>
    <row r="77" spans="1:10" ht="12.75">
      <c r="A77" s="79" t="s">
        <v>28</v>
      </c>
      <c r="B77" s="87">
        <f>'Pils 2010-2011'!F519</f>
        <v>16637.333333333332</v>
      </c>
      <c r="C77" s="87">
        <f>-'Pils 2010-2011'!H522</f>
        <v>-15339.38</v>
      </c>
      <c r="D77" s="87"/>
      <c r="E77" s="87">
        <f t="shared" si="15"/>
        <v>1297.953333333333</v>
      </c>
      <c r="F77" s="87">
        <f t="shared" si="17"/>
        <v>-134026.35</v>
      </c>
      <c r="G77" s="84">
        <v>0.0725</v>
      </c>
      <c r="H77" s="87">
        <f>F76*G77*30/365</f>
        <v>-806.384547260274</v>
      </c>
      <c r="I77" s="87">
        <f t="shared" si="18"/>
        <v>3326.0873974123565</v>
      </c>
      <c r="J77" s="87">
        <f t="shared" si="16"/>
        <v>-130700.26260258765</v>
      </c>
    </row>
    <row r="78" spans="1:10" ht="12.75">
      <c r="A78" s="79" t="s">
        <v>11</v>
      </c>
      <c r="B78" s="87">
        <f>'Pils 2010-2011'!F529</f>
        <v>16637.333333333332</v>
      </c>
      <c r="C78" s="87">
        <f>-'Pils 2010-2011'!H532</f>
        <v>-14413.33</v>
      </c>
      <c r="D78" s="87"/>
      <c r="E78" s="87">
        <f t="shared" si="15"/>
        <v>2224.003333333332</v>
      </c>
      <c r="F78" s="87">
        <f t="shared" si="17"/>
        <v>-131802.34666666668</v>
      </c>
      <c r="G78" s="84">
        <v>0.0725</v>
      </c>
      <c r="H78" s="87">
        <f>F77*G78*31/365</f>
        <v>-825.2718400684931</v>
      </c>
      <c r="I78" s="87">
        <f t="shared" si="18"/>
        <v>2500.8155573438635</v>
      </c>
      <c r="J78" s="87">
        <f t="shared" si="16"/>
        <v>-129301.53110932282</v>
      </c>
    </row>
    <row r="79" spans="1:10" ht="12.75">
      <c r="A79" s="79" t="s">
        <v>18</v>
      </c>
      <c r="B79" s="87">
        <f>'Pils 2010-2011'!F539</f>
        <v>16637.333333333332</v>
      </c>
      <c r="C79" s="87">
        <f>-'Pils 2010-2011'!H542</f>
        <v>-16722.62</v>
      </c>
      <c r="D79" s="87"/>
      <c r="E79" s="87">
        <f t="shared" si="15"/>
        <v>-85.28666666666686</v>
      </c>
      <c r="F79" s="87">
        <f t="shared" si="17"/>
        <v>-131887.63333333336</v>
      </c>
      <c r="G79" s="84">
        <v>0.0725</v>
      </c>
      <c r="H79" s="87">
        <f>F78*G79*30/365</f>
        <v>-785.3975452054794</v>
      </c>
      <c r="I79" s="87">
        <f t="shared" si="18"/>
        <v>1715.418012138384</v>
      </c>
      <c r="J79" s="87">
        <f t="shared" si="16"/>
        <v>-130172.21532119498</v>
      </c>
    </row>
    <row r="80" spans="1:10" ht="12.75">
      <c r="A80" s="79" t="s">
        <v>19</v>
      </c>
      <c r="B80" s="88">
        <f>'Pils 2010-2011'!F549</f>
        <v>16637.333333333332</v>
      </c>
      <c r="C80" s="88">
        <f>-'Pils 2010-2011'!H552</f>
        <v>-11426</v>
      </c>
      <c r="D80" s="88"/>
      <c r="E80" s="88">
        <f t="shared" si="15"/>
        <v>5211.333333333332</v>
      </c>
      <c r="F80" s="88">
        <f t="shared" si="17"/>
        <v>-126676.30000000003</v>
      </c>
      <c r="G80" s="85">
        <v>0.0725</v>
      </c>
      <c r="H80" s="88">
        <f>F79*G80*31/365</f>
        <v>-812.1026189497718</v>
      </c>
      <c r="I80" s="88">
        <f t="shared" si="18"/>
        <v>903.3153931886122</v>
      </c>
      <c r="J80" s="88">
        <f t="shared" si="16"/>
        <v>-125772.98460681141</v>
      </c>
    </row>
    <row r="81" spans="1:10" ht="12.75">
      <c r="A81" s="79" t="s">
        <v>116</v>
      </c>
      <c r="B81" s="89">
        <f>SUM(B69:B80)</f>
        <v>216995.00000000003</v>
      </c>
      <c r="C81" s="89">
        <f>SUM(C69:C80)</f>
        <v>-231567.55999999997</v>
      </c>
      <c r="D81" s="89">
        <f>SUM(D69:D80)</f>
        <v>-82795</v>
      </c>
      <c r="E81" s="89">
        <f>SUM(E69:E80)</f>
        <v>-97367.56</v>
      </c>
      <c r="F81" s="89"/>
      <c r="G81" s="81"/>
      <c r="H81" s="89">
        <f>SUM(H69:H80)</f>
        <v>-6286.719961940638</v>
      </c>
      <c r="I81" s="89"/>
      <c r="J81" s="89"/>
    </row>
    <row r="82" ht="12.75" hidden="1"/>
    <row r="84" spans="1:2" ht="12.75">
      <c r="A84" t="s">
        <v>106</v>
      </c>
      <c r="B84" s="3">
        <v>2006</v>
      </c>
    </row>
    <row r="85" spans="4:7" ht="26.25">
      <c r="D85" s="94" t="s">
        <v>109</v>
      </c>
      <c r="E85" s="79" t="s">
        <v>111</v>
      </c>
      <c r="G85" s="79" t="s">
        <v>113</v>
      </c>
    </row>
    <row r="86" spans="2:10" s="78" customFormat="1" ht="26.25">
      <c r="B86" s="95" t="s">
        <v>108</v>
      </c>
      <c r="C86" s="94" t="s">
        <v>117</v>
      </c>
      <c r="D86" s="94" t="s">
        <v>110</v>
      </c>
      <c r="E86" s="96" t="s">
        <v>112</v>
      </c>
      <c r="F86" s="96" t="s">
        <v>38</v>
      </c>
      <c r="G86" s="97" t="s">
        <v>114</v>
      </c>
      <c r="H86" s="97" t="s">
        <v>112</v>
      </c>
      <c r="I86" s="97" t="s">
        <v>38</v>
      </c>
      <c r="J86" s="97" t="s">
        <v>115</v>
      </c>
    </row>
    <row r="87" spans="1:10" ht="12.75">
      <c r="A87" s="79" t="s">
        <v>20</v>
      </c>
      <c r="B87" s="87">
        <f>'Pils 2010-2011'!F559</f>
        <v>16637.333333333332</v>
      </c>
      <c r="C87" s="87">
        <f>-'Pils 2010-2011'!H562</f>
        <v>-19496.33</v>
      </c>
      <c r="D87" s="87"/>
      <c r="E87" s="87">
        <f>SUM(B87:D87)</f>
        <v>-2858.9966666666696</v>
      </c>
      <c r="F87" s="87">
        <f>F80+E87</f>
        <v>-129535.2966666667</v>
      </c>
      <c r="G87" s="84">
        <v>0.0725</v>
      </c>
      <c r="H87" s="87">
        <f>F80*G87*31/365</f>
        <v>-780.0136554794522</v>
      </c>
      <c r="I87" s="87">
        <f>I80+H87</f>
        <v>123.30173770916008</v>
      </c>
      <c r="J87" s="87">
        <f>F87+I87</f>
        <v>-129411.99492895755</v>
      </c>
    </row>
    <row r="88" spans="1:10" ht="12.75">
      <c r="A88" s="79" t="s">
        <v>21</v>
      </c>
      <c r="B88" s="87">
        <f>'Pils 2010-2011'!F569</f>
        <v>16637.333333333332</v>
      </c>
      <c r="C88" s="87">
        <f>-'Pils 2010-2011'!H572</f>
        <v>-21625.37</v>
      </c>
      <c r="D88" s="87"/>
      <c r="E88" s="87">
        <f aca="true" t="shared" si="19" ref="E88:E98">SUM(B88:D88)</f>
        <v>-4988.036666666667</v>
      </c>
      <c r="F88" s="87">
        <f>F87+E88</f>
        <v>-134523.33333333337</v>
      </c>
      <c r="G88" s="84">
        <v>0.0725</v>
      </c>
      <c r="H88" s="87">
        <f>F87*G88*28/365</f>
        <v>-720.4291842009134</v>
      </c>
      <c r="I88" s="87">
        <f>I87+H88</f>
        <v>-597.1274464917533</v>
      </c>
      <c r="J88" s="87">
        <f aca="true" t="shared" si="20" ref="J88:J98">F88+I88</f>
        <v>-135120.46077982514</v>
      </c>
    </row>
    <row r="89" spans="1:10" ht="12.75">
      <c r="A89" s="79" t="s">
        <v>22</v>
      </c>
      <c r="B89" s="87">
        <f>'Pils 2010-2011'!F579</f>
        <v>16637.333333333332</v>
      </c>
      <c r="C89" s="87">
        <f>-'Pils 2010-2011'!H582</f>
        <v>-19568.37</v>
      </c>
      <c r="D89" s="87"/>
      <c r="E89" s="87">
        <f t="shared" si="19"/>
        <v>-2931.036666666667</v>
      </c>
      <c r="F89" s="87">
        <f aca="true" t="shared" si="21" ref="F89:F98">F88+E89</f>
        <v>-137454.37000000005</v>
      </c>
      <c r="G89" s="84">
        <v>0.0725</v>
      </c>
      <c r="H89" s="87">
        <f>F88*G89*31/365</f>
        <v>-828.3320319634706</v>
      </c>
      <c r="I89" s="87">
        <f aca="true" t="shared" si="22" ref="I89:I98">I88+H89</f>
        <v>-1425.459478455224</v>
      </c>
      <c r="J89" s="87">
        <f t="shared" si="20"/>
        <v>-138879.82947845527</v>
      </c>
    </row>
    <row r="90" spans="1:10" ht="12.75">
      <c r="A90" s="79" t="s">
        <v>23</v>
      </c>
      <c r="B90" s="87">
        <f>'Pils 2010-2011'!F589</f>
        <v>16637.333333333332</v>
      </c>
      <c r="C90" s="87">
        <f>-'Pils 2010-2011'!H592</f>
        <v>-30324.760000000002</v>
      </c>
      <c r="D90" s="87"/>
      <c r="E90" s="87">
        <f t="shared" si="19"/>
        <v>-13687.42666666667</v>
      </c>
      <c r="F90" s="87">
        <f t="shared" si="21"/>
        <v>-151141.79666666672</v>
      </c>
      <c r="G90" s="86">
        <v>0.0414</v>
      </c>
      <c r="H90" s="87">
        <f>F89*G90*30/365</f>
        <v>-467.72144531506865</v>
      </c>
      <c r="I90" s="87">
        <f t="shared" si="22"/>
        <v>-1893.1809237702926</v>
      </c>
      <c r="J90" s="87">
        <f t="shared" si="20"/>
        <v>-153034.97759043702</v>
      </c>
    </row>
    <row r="91" spans="1:10" ht="12.75">
      <c r="A91" s="79" t="s">
        <v>24</v>
      </c>
      <c r="B91" s="87">
        <f>'Pils 2010-2011'!F599</f>
        <v>0</v>
      </c>
      <c r="C91" s="87">
        <f>-'Pils 2010-2011'!H602</f>
        <v>0</v>
      </c>
      <c r="D91" s="87"/>
      <c r="E91" s="87">
        <f t="shared" si="19"/>
        <v>0</v>
      </c>
      <c r="F91" s="87">
        <f t="shared" si="21"/>
        <v>-151141.79666666672</v>
      </c>
      <c r="G91" s="84">
        <v>0.0414</v>
      </c>
      <c r="H91" s="87">
        <f>F90*G91*31/365</f>
        <v>-531.4394023068495</v>
      </c>
      <c r="I91" s="87">
        <f t="shared" si="22"/>
        <v>-2424.620326077142</v>
      </c>
      <c r="J91" s="87">
        <f t="shared" si="20"/>
        <v>-153566.41699274385</v>
      </c>
    </row>
    <row r="92" spans="1:10" ht="12.75">
      <c r="A92" s="79" t="s">
        <v>25</v>
      </c>
      <c r="B92" s="87">
        <f>'Pils 2010-2011'!F609</f>
        <v>0</v>
      </c>
      <c r="C92" s="87">
        <f>-'Pils 2010-2011'!H612</f>
        <v>0</v>
      </c>
      <c r="D92" s="87">
        <v>-11927</v>
      </c>
      <c r="E92" s="87">
        <f t="shared" si="19"/>
        <v>-11927</v>
      </c>
      <c r="F92" s="87">
        <f t="shared" si="21"/>
        <v>-163068.79666666672</v>
      </c>
      <c r="G92" s="84">
        <v>0.0414</v>
      </c>
      <c r="H92" s="87">
        <f>F91*G92*30/365</f>
        <v>-514.2961957808221</v>
      </c>
      <c r="I92" s="87">
        <f t="shared" si="22"/>
        <v>-2938.916521857964</v>
      </c>
      <c r="J92" s="87">
        <f t="shared" si="20"/>
        <v>-166007.71318852468</v>
      </c>
    </row>
    <row r="93" spans="1:10" ht="12.75">
      <c r="A93" s="79" t="s">
        <v>26</v>
      </c>
      <c r="B93" s="87">
        <f>'Pils 2010-2011'!F621</f>
        <v>0</v>
      </c>
      <c r="C93" s="87">
        <f>-'Pils 2010-2011'!H624</f>
        <v>0</v>
      </c>
      <c r="D93" s="87"/>
      <c r="E93" s="87">
        <f>SUM(B93:D93)</f>
        <v>0</v>
      </c>
      <c r="F93" s="87">
        <f t="shared" si="21"/>
        <v>-163068.79666666672</v>
      </c>
      <c r="G93" s="84">
        <v>0.0459</v>
      </c>
      <c r="H93" s="87">
        <f>F92*G93*31/365</f>
        <v>-635.7002487041099</v>
      </c>
      <c r="I93" s="87">
        <f t="shared" si="22"/>
        <v>-3574.616770562074</v>
      </c>
      <c r="J93" s="87">
        <f t="shared" si="20"/>
        <v>-166643.4134372288</v>
      </c>
    </row>
    <row r="94" spans="1:10" ht="12.75">
      <c r="A94" s="79" t="s">
        <v>27</v>
      </c>
      <c r="B94" s="87">
        <f>'Pils 2010-2011'!F631</f>
        <v>0</v>
      </c>
      <c r="C94" s="87">
        <f>'Pils 2010-2011'!H634</f>
        <v>0</v>
      </c>
      <c r="D94" s="87"/>
      <c r="E94" s="87">
        <f t="shared" si="19"/>
        <v>0</v>
      </c>
      <c r="F94" s="87">
        <f t="shared" si="21"/>
        <v>-163068.79666666672</v>
      </c>
      <c r="G94" s="84">
        <v>0.0459</v>
      </c>
      <c r="H94" s="87">
        <f>F93*G94*31/365</f>
        <v>-635.7002487041099</v>
      </c>
      <c r="I94" s="87">
        <f t="shared" si="22"/>
        <v>-4210.317019266184</v>
      </c>
      <c r="J94" s="87">
        <f t="shared" si="20"/>
        <v>-167279.1136859329</v>
      </c>
    </row>
    <row r="95" spans="1:10" ht="12.75">
      <c r="A95" s="79" t="s">
        <v>28</v>
      </c>
      <c r="B95" s="87">
        <f>'Pils 2010-2011'!F641</f>
        <v>0</v>
      </c>
      <c r="C95" s="87">
        <f>-'Pils 2010-2011'!H644</f>
        <v>0</v>
      </c>
      <c r="D95" s="87"/>
      <c r="E95" s="87">
        <f t="shared" si="19"/>
        <v>0</v>
      </c>
      <c r="F95" s="87">
        <f t="shared" si="21"/>
        <v>-163068.79666666672</v>
      </c>
      <c r="G95" s="84">
        <v>0.0459</v>
      </c>
      <c r="H95" s="87">
        <f>F94*G95*30/365</f>
        <v>-615.1937890684934</v>
      </c>
      <c r="I95" s="87">
        <f t="shared" si="22"/>
        <v>-4825.510808334677</v>
      </c>
      <c r="J95" s="87">
        <f t="shared" si="20"/>
        <v>-167894.3074750014</v>
      </c>
    </row>
    <row r="96" spans="1:10" ht="12.75">
      <c r="A96" s="79" t="s">
        <v>11</v>
      </c>
      <c r="B96" s="87">
        <f>'Pils 2010-2011'!F651</f>
        <v>0</v>
      </c>
      <c r="C96" s="87">
        <f>-'Pils 2010-2011'!H654</f>
        <v>0</v>
      </c>
      <c r="D96" s="87"/>
      <c r="E96" s="87">
        <f t="shared" si="19"/>
        <v>0</v>
      </c>
      <c r="F96" s="87">
        <f t="shared" si="21"/>
        <v>-163068.79666666672</v>
      </c>
      <c r="G96" s="84">
        <v>0.0459</v>
      </c>
      <c r="H96" s="87">
        <f>F95*G96*31/365</f>
        <v>-635.7002487041099</v>
      </c>
      <c r="I96" s="87">
        <f t="shared" si="22"/>
        <v>-5461.211057038787</v>
      </c>
      <c r="J96" s="87">
        <f t="shared" si="20"/>
        <v>-168530.0077237055</v>
      </c>
    </row>
    <row r="97" spans="1:10" ht="12.75">
      <c r="A97" s="79" t="s">
        <v>18</v>
      </c>
      <c r="B97" s="87">
        <f>'Pils 2010-2011'!F661</f>
        <v>0</v>
      </c>
      <c r="C97" s="89">
        <f>'Pils 2010-2011'!H664</f>
        <v>0</v>
      </c>
      <c r="D97" s="89"/>
      <c r="E97" s="87">
        <f t="shared" si="19"/>
        <v>0</v>
      </c>
      <c r="F97" s="87">
        <f t="shared" si="21"/>
        <v>-163068.79666666672</v>
      </c>
      <c r="G97" s="84">
        <v>0.0459</v>
      </c>
      <c r="H97" s="87">
        <f>F96*G97*30/365</f>
        <v>-615.1937890684934</v>
      </c>
      <c r="I97" s="87">
        <f t="shared" si="22"/>
        <v>-6076.40484610728</v>
      </c>
      <c r="J97" s="87">
        <f t="shared" si="20"/>
        <v>-169145.201512774</v>
      </c>
    </row>
    <row r="98" spans="1:10" ht="12.75">
      <c r="A98" s="79" t="s">
        <v>19</v>
      </c>
      <c r="B98" s="88">
        <f>'Pils 2010-2011'!F671</f>
        <v>0</v>
      </c>
      <c r="C98" s="88">
        <f>'Pils 2010-2011'!H674</f>
        <v>0</v>
      </c>
      <c r="D98" s="88"/>
      <c r="E98" s="88">
        <f t="shared" si="19"/>
        <v>0</v>
      </c>
      <c r="F98" s="88">
        <f t="shared" si="21"/>
        <v>-163068.79666666672</v>
      </c>
      <c r="G98" s="85">
        <v>0.0459</v>
      </c>
      <c r="H98" s="88">
        <f>F97*G98*31/365</f>
        <v>-635.7002487041099</v>
      </c>
      <c r="I98" s="88">
        <f t="shared" si="22"/>
        <v>-6712.10509481139</v>
      </c>
      <c r="J98" s="88">
        <f t="shared" si="20"/>
        <v>-169780.9017614781</v>
      </c>
    </row>
    <row r="99" spans="1:10" ht="12.75">
      <c r="A99" s="79" t="s">
        <v>116</v>
      </c>
      <c r="B99" s="89">
        <f>SUM(B87:B98)</f>
        <v>66549.33333333333</v>
      </c>
      <c r="C99" s="89">
        <f>SUM(C87:C98)</f>
        <v>-91014.82999999999</v>
      </c>
      <c r="D99" s="89">
        <f>SUM(D87:D98)</f>
        <v>-11927</v>
      </c>
      <c r="E99" s="89">
        <f>SUM(E87:E98)</f>
        <v>-36392.49666666667</v>
      </c>
      <c r="F99" s="89"/>
      <c r="G99" s="81"/>
      <c r="H99" s="89">
        <f>SUM(H87:H98)</f>
        <v>-7615.4204880000025</v>
      </c>
      <c r="I99" s="89"/>
      <c r="J99" s="89"/>
    </row>
    <row r="101" spans="1:2" ht="12.75">
      <c r="A101" t="s">
        <v>106</v>
      </c>
      <c r="B101" s="3">
        <v>2007</v>
      </c>
    </row>
    <row r="102" spans="4:7" ht="26.25">
      <c r="D102" s="94" t="s">
        <v>109</v>
      </c>
      <c r="E102" s="79" t="s">
        <v>111</v>
      </c>
      <c r="G102" s="79" t="s">
        <v>113</v>
      </c>
    </row>
    <row r="103" spans="2:10" s="78" customFormat="1" ht="26.25">
      <c r="B103" s="95" t="s">
        <v>108</v>
      </c>
      <c r="C103" s="94" t="s">
        <v>117</v>
      </c>
      <c r="D103" s="94" t="s">
        <v>110</v>
      </c>
      <c r="E103" s="96" t="s">
        <v>112</v>
      </c>
      <c r="F103" s="96" t="s">
        <v>38</v>
      </c>
      <c r="G103" s="97" t="s">
        <v>114</v>
      </c>
      <c r="H103" s="97" t="s">
        <v>112</v>
      </c>
      <c r="I103" s="97" t="s">
        <v>38</v>
      </c>
      <c r="J103" s="97" t="s">
        <v>115</v>
      </c>
    </row>
    <row r="104" spans="1:10" ht="12.75">
      <c r="A104" s="79" t="s">
        <v>20</v>
      </c>
      <c r="B104" s="87">
        <v>0</v>
      </c>
      <c r="C104" s="87">
        <v>0</v>
      </c>
      <c r="D104" s="87"/>
      <c r="E104" s="87">
        <f>SUM(B104:D104)</f>
        <v>0</v>
      </c>
      <c r="F104" s="87">
        <f>F98+E104</f>
        <v>-163068.79666666672</v>
      </c>
      <c r="G104" s="84">
        <v>0.0459</v>
      </c>
      <c r="H104" s="87">
        <f>F98*G104*31/365</f>
        <v>-635.7002487041099</v>
      </c>
      <c r="I104" s="87">
        <f>I98+H104</f>
        <v>-7347.8053435155</v>
      </c>
      <c r="J104" s="87">
        <f>F104+I104</f>
        <v>-170416.60201018222</v>
      </c>
    </row>
    <row r="105" spans="1:10" ht="12.75">
      <c r="A105" s="79" t="s">
        <v>21</v>
      </c>
      <c r="B105" s="87">
        <v>0</v>
      </c>
      <c r="C105" s="87">
        <v>0</v>
      </c>
      <c r="D105" s="87"/>
      <c r="E105" s="87">
        <f aca="true" t="shared" si="23" ref="E105:E115">SUM(B105:D105)</f>
        <v>0</v>
      </c>
      <c r="F105" s="87">
        <f>F104+E105</f>
        <v>-163068.79666666672</v>
      </c>
      <c r="G105" s="84">
        <v>0.0459</v>
      </c>
      <c r="H105" s="87">
        <f>F104*G105*28/365</f>
        <v>-574.1808697972606</v>
      </c>
      <c r="I105" s="87">
        <f>I104+H105</f>
        <v>-7921.986213312761</v>
      </c>
      <c r="J105" s="87">
        <f aca="true" t="shared" si="24" ref="J105:J115">F105+I105</f>
        <v>-170990.78287997947</v>
      </c>
    </row>
    <row r="106" spans="1:10" ht="12.75">
      <c r="A106" s="79" t="s">
        <v>22</v>
      </c>
      <c r="B106" s="87">
        <v>0</v>
      </c>
      <c r="C106" s="87">
        <v>0</v>
      </c>
      <c r="D106" s="87"/>
      <c r="E106" s="87">
        <f t="shared" si="23"/>
        <v>0</v>
      </c>
      <c r="F106" s="87">
        <f aca="true" t="shared" si="25" ref="F106:F115">F105+E106</f>
        <v>-163068.79666666672</v>
      </c>
      <c r="G106" s="84">
        <v>0.0459</v>
      </c>
      <c r="H106" s="87">
        <f>F105*G106*31/365</f>
        <v>-635.7002487041099</v>
      </c>
      <c r="I106" s="87">
        <f aca="true" t="shared" si="26" ref="I106:I115">I105+H106</f>
        <v>-8557.68646201687</v>
      </c>
      <c r="J106" s="87">
        <f t="shared" si="24"/>
        <v>-171626.48312868358</v>
      </c>
    </row>
    <row r="107" spans="1:10" ht="12.75">
      <c r="A107" s="79" t="s">
        <v>23</v>
      </c>
      <c r="B107" s="87">
        <v>0</v>
      </c>
      <c r="C107" s="87">
        <v>0</v>
      </c>
      <c r="D107" s="87"/>
      <c r="E107" s="87">
        <f t="shared" si="23"/>
        <v>0</v>
      </c>
      <c r="F107" s="87">
        <f t="shared" si="25"/>
        <v>-163068.79666666672</v>
      </c>
      <c r="G107" s="84">
        <v>0.0459</v>
      </c>
      <c r="H107" s="87">
        <f>F106*G107*30/365</f>
        <v>-615.1937890684934</v>
      </c>
      <c r="I107" s="87">
        <f t="shared" si="26"/>
        <v>-9172.880251085364</v>
      </c>
      <c r="J107" s="87">
        <f t="shared" si="24"/>
        <v>-172241.67691775208</v>
      </c>
    </row>
    <row r="108" spans="1:10" ht="12.75">
      <c r="A108" s="79" t="s">
        <v>24</v>
      </c>
      <c r="B108" s="87">
        <v>0</v>
      </c>
      <c r="C108" s="87">
        <v>0</v>
      </c>
      <c r="D108" s="87"/>
      <c r="E108" s="87">
        <f t="shared" si="23"/>
        <v>0</v>
      </c>
      <c r="F108" s="87">
        <f t="shared" si="25"/>
        <v>-163068.79666666672</v>
      </c>
      <c r="G108" s="84">
        <v>0.0459</v>
      </c>
      <c r="H108" s="87">
        <f>F107*G108*31/365</f>
        <v>-635.7002487041099</v>
      </c>
      <c r="I108" s="87">
        <f t="shared" si="26"/>
        <v>-9808.580499789474</v>
      </c>
      <c r="J108" s="87">
        <f t="shared" si="24"/>
        <v>-172877.3771664562</v>
      </c>
    </row>
    <row r="109" spans="1:10" ht="12.75">
      <c r="A109" s="79" t="s">
        <v>25</v>
      </c>
      <c r="B109" s="87">
        <v>0</v>
      </c>
      <c r="C109" s="87">
        <v>0</v>
      </c>
      <c r="D109" s="87"/>
      <c r="E109" s="87">
        <f t="shared" si="23"/>
        <v>0</v>
      </c>
      <c r="F109" s="87">
        <f t="shared" si="25"/>
        <v>-163068.79666666672</v>
      </c>
      <c r="G109" s="84">
        <v>0.0459</v>
      </c>
      <c r="H109" s="87">
        <f>F108*G109*30/365</f>
        <v>-615.1937890684934</v>
      </c>
      <c r="I109" s="87">
        <f t="shared" si="26"/>
        <v>-10423.774288857967</v>
      </c>
      <c r="J109" s="87">
        <f t="shared" si="24"/>
        <v>-173492.5709555247</v>
      </c>
    </row>
    <row r="110" spans="1:10" ht="12.75">
      <c r="A110" s="79" t="s">
        <v>26</v>
      </c>
      <c r="B110" s="87">
        <v>0</v>
      </c>
      <c r="C110" s="87">
        <v>0</v>
      </c>
      <c r="D110" s="87"/>
      <c r="E110" s="87">
        <f t="shared" si="23"/>
        <v>0</v>
      </c>
      <c r="F110" s="87">
        <f t="shared" si="25"/>
        <v>-163068.79666666672</v>
      </c>
      <c r="G110" s="84">
        <v>0.0459</v>
      </c>
      <c r="H110" s="87">
        <f>F109*G110*31/365</f>
        <v>-635.7002487041099</v>
      </c>
      <c r="I110" s="87">
        <f t="shared" si="26"/>
        <v>-11059.474537562077</v>
      </c>
      <c r="J110" s="87">
        <f t="shared" si="24"/>
        <v>-174128.2712042288</v>
      </c>
    </row>
    <row r="111" spans="1:10" ht="12.75">
      <c r="A111" s="79" t="s">
        <v>27</v>
      </c>
      <c r="B111" s="87">
        <v>0</v>
      </c>
      <c r="C111" s="87">
        <v>0</v>
      </c>
      <c r="D111" s="87"/>
      <c r="E111" s="87">
        <f t="shared" si="23"/>
        <v>0</v>
      </c>
      <c r="F111" s="87">
        <f t="shared" si="25"/>
        <v>-163068.79666666672</v>
      </c>
      <c r="G111" s="84">
        <v>0.0459</v>
      </c>
      <c r="H111" s="87">
        <f>F110*G111*31/365</f>
        <v>-635.7002487041099</v>
      </c>
      <c r="I111" s="87">
        <f t="shared" si="26"/>
        <v>-11695.174786266187</v>
      </c>
      <c r="J111" s="87">
        <f t="shared" si="24"/>
        <v>-174763.97145293292</v>
      </c>
    </row>
    <row r="112" spans="1:10" ht="12.75">
      <c r="A112" s="79" t="s">
        <v>28</v>
      </c>
      <c r="B112" s="87">
        <v>0</v>
      </c>
      <c r="C112" s="87">
        <v>0</v>
      </c>
      <c r="D112" s="87"/>
      <c r="E112" s="87">
        <f t="shared" si="23"/>
        <v>0</v>
      </c>
      <c r="F112" s="87">
        <f t="shared" si="25"/>
        <v>-163068.79666666672</v>
      </c>
      <c r="G112" s="84">
        <v>0.0459</v>
      </c>
      <c r="H112" s="87">
        <f>F111*G112*30/365</f>
        <v>-615.1937890684934</v>
      </c>
      <c r="I112" s="87">
        <f t="shared" si="26"/>
        <v>-12310.36857533468</v>
      </c>
      <c r="J112" s="87">
        <f t="shared" si="24"/>
        <v>-175379.1652420014</v>
      </c>
    </row>
    <row r="113" spans="1:10" ht="12.75">
      <c r="A113" s="79" t="s">
        <v>11</v>
      </c>
      <c r="B113" s="87">
        <v>0</v>
      </c>
      <c r="C113" s="87">
        <v>0</v>
      </c>
      <c r="D113" s="87"/>
      <c r="E113" s="87">
        <f t="shared" si="23"/>
        <v>0</v>
      </c>
      <c r="F113" s="87">
        <f t="shared" si="25"/>
        <v>-163068.79666666672</v>
      </c>
      <c r="G113" s="84">
        <v>0.0514</v>
      </c>
      <c r="H113" s="87">
        <f>F112*G113*31/365</f>
        <v>-711.873481119635</v>
      </c>
      <c r="I113" s="87">
        <f t="shared" si="26"/>
        <v>-13022.242056454315</v>
      </c>
      <c r="J113" s="87">
        <f t="shared" si="24"/>
        <v>-176091.03872312105</v>
      </c>
    </row>
    <row r="114" spans="1:10" ht="12.75">
      <c r="A114" s="79" t="s">
        <v>18</v>
      </c>
      <c r="B114" s="87">
        <v>0</v>
      </c>
      <c r="C114" s="87">
        <v>0</v>
      </c>
      <c r="D114" s="87"/>
      <c r="E114" s="87">
        <f t="shared" si="23"/>
        <v>0</v>
      </c>
      <c r="F114" s="87">
        <f t="shared" si="25"/>
        <v>-163068.79666666672</v>
      </c>
      <c r="G114" s="84">
        <v>0.0514</v>
      </c>
      <c r="H114" s="87">
        <f>F113*G114*30/365</f>
        <v>-688.9098204383564</v>
      </c>
      <c r="I114" s="87">
        <f t="shared" si="26"/>
        <v>-13711.151876892673</v>
      </c>
      <c r="J114" s="87">
        <f t="shared" si="24"/>
        <v>-176779.94854355938</v>
      </c>
    </row>
    <row r="115" spans="1:10" ht="12.75">
      <c r="A115" s="79" t="s">
        <v>19</v>
      </c>
      <c r="B115" s="88">
        <v>0</v>
      </c>
      <c r="C115" s="88">
        <v>0</v>
      </c>
      <c r="D115" s="88"/>
      <c r="E115" s="88">
        <f t="shared" si="23"/>
        <v>0</v>
      </c>
      <c r="F115" s="88">
        <f t="shared" si="25"/>
        <v>-163068.79666666672</v>
      </c>
      <c r="G115" s="85">
        <v>0.0514</v>
      </c>
      <c r="H115" s="88">
        <f>F114*G115*31/365</f>
        <v>-711.873481119635</v>
      </c>
      <c r="I115" s="88">
        <f t="shared" si="26"/>
        <v>-14423.025358012308</v>
      </c>
      <c r="J115" s="88">
        <f t="shared" si="24"/>
        <v>-177491.82202467902</v>
      </c>
    </row>
    <row r="116" spans="1:10" ht="12.75">
      <c r="A116" s="79" t="s">
        <v>116</v>
      </c>
      <c r="B116" s="89">
        <f>SUM(B104:B115)</f>
        <v>0</v>
      </c>
      <c r="C116" s="89">
        <f>SUM(C104:C115)</f>
        <v>0</v>
      </c>
      <c r="D116" s="89">
        <f>SUM(D104:D115)</f>
        <v>0</v>
      </c>
      <c r="E116" s="89">
        <f>SUM(E104:E115)</f>
        <v>0</v>
      </c>
      <c r="F116" s="89"/>
      <c r="G116" s="81"/>
      <c r="H116" s="89">
        <f>SUM(H104:H115)</f>
        <v>-7710.920263200916</v>
      </c>
      <c r="I116" s="89"/>
      <c r="J116" s="89"/>
    </row>
    <row r="117" ht="12.75" hidden="1"/>
    <row r="119" spans="1:2" ht="12.75">
      <c r="A119" t="s">
        <v>106</v>
      </c>
      <c r="B119" s="3">
        <v>2008</v>
      </c>
    </row>
    <row r="120" spans="4:7" ht="26.25">
      <c r="D120" s="94" t="s">
        <v>109</v>
      </c>
      <c r="E120" s="79" t="s">
        <v>111</v>
      </c>
      <c r="G120" s="79" t="s">
        <v>113</v>
      </c>
    </row>
    <row r="121" spans="2:10" s="78" customFormat="1" ht="26.25">
      <c r="B121" s="95" t="s">
        <v>108</v>
      </c>
      <c r="C121" s="94" t="s">
        <v>117</v>
      </c>
      <c r="D121" s="94" t="s">
        <v>110</v>
      </c>
      <c r="E121" s="96" t="s">
        <v>112</v>
      </c>
      <c r="F121" s="96" t="s">
        <v>38</v>
      </c>
      <c r="G121" s="97" t="s">
        <v>114</v>
      </c>
      <c r="H121" s="97" t="s">
        <v>112</v>
      </c>
      <c r="I121" s="97" t="s">
        <v>38</v>
      </c>
      <c r="J121" s="97" t="s">
        <v>115</v>
      </c>
    </row>
    <row r="122" spans="1:10" ht="12.75">
      <c r="A122" s="79" t="s">
        <v>20</v>
      </c>
      <c r="B122" s="87">
        <v>0</v>
      </c>
      <c r="C122" s="87">
        <v>0</v>
      </c>
      <c r="D122" s="87"/>
      <c r="E122" s="87">
        <f>SUM(B122:D122)</f>
        <v>0</v>
      </c>
      <c r="F122" s="87">
        <f>F115+E122</f>
        <v>-163068.79666666672</v>
      </c>
      <c r="G122" s="84">
        <v>0.0514</v>
      </c>
      <c r="H122" s="87">
        <f>F115*G122*31/366</f>
        <v>-709.9284716083791</v>
      </c>
      <c r="I122" s="87">
        <f>I115+H122</f>
        <v>-15132.953829620687</v>
      </c>
      <c r="J122" s="87">
        <f>F122+I122</f>
        <v>-178201.7504962874</v>
      </c>
    </row>
    <row r="123" spans="1:10" ht="12.75">
      <c r="A123" s="79" t="s">
        <v>21</v>
      </c>
      <c r="B123" s="87">
        <v>0</v>
      </c>
      <c r="C123" s="87">
        <v>0</v>
      </c>
      <c r="D123" s="87"/>
      <c r="E123" s="87">
        <f aca="true" t="shared" si="27" ref="E123:E133">SUM(B123:D123)</f>
        <v>0</v>
      </c>
      <c r="F123" s="87">
        <f>F122+E123</f>
        <v>-163068.79666666672</v>
      </c>
      <c r="G123" s="84">
        <v>0.0514</v>
      </c>
      <c r="H123" s="87">
        <f>F122*G123*29/366</f>
        <v>-664.1266347304193</v>
      </c>
      <c r="I123" s="87">
        <f>I122+H123</f>
        <v>-15797.080464351106</v>
      </c>
      <c r="J123" s="87">
        <f aca="true" t="shared" si="28" ref="J123:J133">F123+I123</f>
        <v>-178865.87713101783</v>
      </c>
    </row>
    <row r="124" spans="1:10" ht="12.75">
      <c r="A124" s="79" t="s">
        <v>22</v>
      </c>
      <c r="B124" s="87">
        <v>0</v>
      </c>
      <c r="C124" s="87">
        <v>0</v>
      </c>
      <c r="D124" s="87"/>
      <c r="E124" s="87">
        <f t="shared" si="27"/>
        <v>0</v>
      </c>
      <c r="F124" s="87">
        <f aca="true" t="shared" si="29" ref="F124:F133">F123+E124</f>
        <v>-163068.79666666672</v>
      </c>
      <c r="G124" s="84">
        <v>0.0514</v>
      </c>
      <c r="H124" s="87">
        <f>F123*G124*31/366</f>
        <v>-709.9284716083791</v>
      </c>
      <c r="I124" s="87">
        <f aca="true" t="shared" si="30" ref="I124:I133">I123+H124</f>
        <v>-16507.008935959486</v>
      </c>
      <c r="J124" s="87">
        <f t="shared" si="28"/>
        <v>-179575.8056026262</v>
      </c>
    </row>
    <row r="125" spans="1:10" ht="12.75">
      <c r="A125" s="79" t="s">
        <v>23</v>
      </c>
      <c r="B125" s="87">
        <v>0</v>
      </c>
      <c r="C125" s="87">
        <v>0</v>
      </c>
      <c r="D125" s="87"/>
      <c r="E125" s="87">
        <f t="shared" si="27"/>
        <v>0</v>
      </c>
      <c r="F125" s="87">
        <f t="shared" si="29"/>
        <v>-163068.79666666672</v>
      </c>
      <c r="G125" s="84">
        <v>0.0408</v>
      </c>
      <c r="H125" s="87">
        <f>F124*G125*30/366</f>
        <v>-545.3448281967214</v>
      </c>
      <c r="I125" s="87">
        <f t="shared" si="30"/>
        <v>-17052.353764156207</v>
      </c>
      <c r="J125" s="87">
        <f t="shared" si="28"/>
        <v>-180121.15043082292</v>
      </c>
    </row>
    <row r="126" spans="1:10" ht="12.75">
      <c r="A126" s="79" t="s">
        <v>24</v>
      </c>
      <c r="B126" s="87">
        <v>0</v>
      </c>
      <c r="C126" s="87">
        <v>0</v>
      </c>
      <c r="D126" s="87"/>
      <c r="E126" s="87">
        <f t="shared" si="27"/>
        <v>0</v>
      </c>
      <c r="F126" s="87">
        <f t="shared" si="29"/>
        <v>-163068.79666666672</v>
      </c>
      <c r="G126" s="84">
        <v>0.0408</v>
      </c>
      <c r="H126" s="87">
        <f>F125*G126*31/366</f>
        <v>-563.5229891366123</v>
      </c>
      <c r="I126" s="87">
        <f t="shared" si="30"/>
        <v>-17615.876753292818</v>
      </c>
      <c r="J126" s="87">
        <f t="shared" si="28"/>
        <v>-180684.67341995955</v>
      </c>
    </row>
    <row r="127" spans="1:10" ht="12.75">
      <c r="A127" s="79" t="s">
        <v>25</v>
      </c>
      <c r="B127" s="87">
        <v>0</v>
      </c>
      <c r="C127" s="87">
        <v>0</v>
      </c>
      <c r="D127" s="87"/>
      <c r="E127" s="87">
        <f t="shared" si="27"/>
        <v>0</v>
      </c>
      <c r="F127" s="87">
        <f t="shared" si="29"/>
        <v>-163068.79666666672</v>
      </c>
      <c r="G127" s="84">
        <v>0.0408</v>
      </c>
      <c r="H127" s="87">
        <f>F126*G127*30/366</f>
        <v>-545.3448281967214</v>
      </c>
      <c r="I127" s="87">
        <f t="shared" si="30"/>
        <v>-18161.22158148954</v>
      </c>
      <c r="J127" s="87">
        <f t="shared" si="28"/>
        <v>-181230.01824815627</v>
      </c>
    </row>
    <row r="128" spans="1:10" ht="12.75">
      <c r="A128" s="79" t="s">
        <v>26</v>
      </c>
      <c r="B128" s="87">
        <v>0</v>
      </c>
      <c r="C128" s="87">
        <v>0</v>
      </c>
      <c r="D128" s="87"/>
      <c r="E128" s="87">
        <f t="shared" si="27"/>
        <v>0</v>
      </c>
      <c r="F128" s="87">
        <f t="shared" si="29"/>
        <v>-163068.79666666672</v>
      </c>
      <c r="G128" s="84">
        <v>0.0335</v>
      </c>
      <c r="H128" s="87">
        <f>F127*G128*31/366</f>
        <v>-462.69657196265956</v>
      </c>
      <c r="I128" s="87">
        <f t="shared" si="30"/>
        <v>-18623.9181534522</v>
      </c>
      <c r="J128" s="87">
        <f t="shared" si="28"/>
        <v>-181692.7148201189</v>
      </c>
    </row>
    <row r="129" spans="1:10" ht="12.75">
      <c r="A129" s="79" t="s">
        <v>27</v>
      </c>
      <c r="B129" s="87">
        <v>0</v>
      </c>
      <c r="C129" s="87">
        <v>0</v>
      </c>
      <c r="D129" s="87"/>
      <c r="E129" s="87">
        <f t="shared" si="27"/>
        <v>0</v>
      </c>
      <c r="F129" s="87">
        <f t="shared" si="29"/>
        <v>-163068.79666666672</v>
      </c>
      <c r="G129" s="84">
        <v>0.0335</v>
      </c>
      <c r="H129" s="87">
        <f>F128*G129*31/366</f>
        <v>-462.69657196265956</v>
      </c>
      <c r="I129" s="87">
        <f t="shared" si="30"/>
        <v>-19086.61472541486</v>
      </c>
      <c r="J129" s="87">
        <f t="shared" si="28"/>
        <v>-182155.4113920816</v>
      </c>
    </row>
    <row r="130" spans="1:10" ht="12.75">
      <c r="A130" s="79" t="s">
        <v>28</v>
      </c>
      <c r="B130" s="87">
        <v>0</v>
      </c>
      <c r="C130" s="87">
        <v>0</v>
      </c>
      <c r="D130" s="87"/>
      <c r="E130" s="87">
        <f t="shared" si="27"/>
        <v>0</v>
      </c>
      <c r="F130" s="87">
        <f t="shared" si="29"/>
        <v>-163068.79666666672</v>
      </c>
      <c r="G130" s="84">
        <v>0.0335</v>
      </c>
      <c r="H130" s="87">
        <f>F129*G130*30/366</f>
        <v>-447.7708760928964</v>
      </c>
      <c r="I130" s="87">
        <f t="shared" si="30"/>
        <v>-19534.385601507758</v>
      </c>
      <c r="J130" s="87">
        <f t="shared" si="28"/>
        <v>-182603.18226817448</v>
      </c>
    </row>
    <row r="131" spans="1:10" ht="12.75">
      <c r="A131" s="79" t="s">
        <v>11</v>
      </c>
      <c r="B131" s="87">
        <v>0</v>
      </c>
      <c r="C131" s="87">
        <v>0</v>
      </c>
      <c r="D131" s="87"/>
      <c r="E131" s="87">
        <f t="shared" si="27"/>
        <v>0</v>
      </c>
      <c r="F131" s="87">
        <f t="shared" si="29"/>
        <v>-163068.79666666672</v>
      </c>
      <c r="G131" s="84">
        <v>0.0335</v>
      </c>
      <c r="H131" s="87">
        <f>F130*G131*31/366</f>
        <v>-462.69657196265956</v>
      </c>
      <c r="I131" s="87">
        <f t="shared" si="30"/>
        <v>-19997.08217347042</v>
      </c>
      <c r="J131" s="87">
        <f t="shared" si="28"/>
        <v>-183065.87884013713</v>
      </c>
    </row>
    <row r="132" spans="1:10" ht="12.75">
      <c r="A132" s="79" t="s">
        <v>18</v>
      </c>
      <c r="B132" s="87">
        <v>0</v>
      </c>
      <c r="C132" s="87">
        <v>0</v>
      </c>
      <c r="D132" s="87"/>
      <c r="E132" s="87">
        <f t="shared" si="27"/>
        <v>0</v>
      </c>
      <c r="F132" s="87">
        <f t="shared" si="29"/>
        <v>-163068.79666666672</v>
      </c>
      <c r="G132" s="84">
        <v>0.0335</v>
      </c>
      <c r="H132" s="87">
        <f>F131*G132*30/366</f>
        <v>-447.7708760928964</v>
      </c>
      <c r="I132" s="87">
        <f t="shared" si="30"/>
        <v>-20444.853049563317</v>
      </c>
      <c r="J132" s="87">
        <f t="shared" si="28"/>
        <v>-183513.64971623005</v>
      </c>
    </row>
    <row r="133" spans="1:10" ht="12.75">
      <c r="A133" s="79" t="s">
        <v>19</v>
      </c>
      <c r="B133" s="88">
        <v>0</v>
      </c>
      <c r="C133" s="88">
        <v>0</v>
      </c>
      <c r="D133" s="88"/>
      <c r="E133" s="88">
        <f t="shared" si="27"/>
        <v>0</v>
      </c>
      <c r="F133" s="88">
        <f t="shared" si="29"/>
        <v>-163068.79666666672</v>
      </c>
      <c r="G133" s="85">
        <v>0.0335</v>
      </c>
      <c r="H133" s="88">
        <f>F132*G133*31/366</f>
        <v>-462.69657196265956</v>
      </c>
      <c r="I133" s="88">
        <f t="shared" si="30"/>
        <v>-20907.549621525977</v>
      </c>
      <c r="J133" s="88">
        <f t="shared" si="28"/>
        <v>-183976.3462881927</v>
      </c>
    </row>
    <row r="134" spans="1:10" ht="12.75">
      <c r="A134" s="79" t="s">
        <v>116</v>
      </c>
      <c r="B134" s="89">
        <f>SUM(B122:B133)</f>
        <v>0</v>
      </c>
      <c r="C134" s="89">
        <f>SUM(C122:C133)</f>
        <v>0</v>
      </c>
      <c r="D134" s="89">
        <f>SUM(D122:D133)</f>
        <v>0</v>
      </c>
      <c r="E134" s="89">
        <f>SUM(E122:E133)</f>
        <v>0</v>
      </c>
      <c r="F134" s="89"/>
      <c r="G134" s="81"/>
      <c r="H134" s="89">
        <f>SUM(H122:H133)</f>
        <v>-6484.524263513664</v>
      </c>
      <c r="I134" s="89"/>
      <c r="J134" s="89"/>
    </row>
    <row r="137" spans="1:2" ht="12.75">
      <c r="A137" t="s">
        <v>106</v>
      </c>
      <c r="B137" s="3">
        <v>2009</v>
      </c>
    </row>
    <row r="138" spans="4:7" ht="26.25">
      <c r="D138" s="94" t="s">
        <v>109</v>
      </c>
      <c r="E138" s="79" t="s">
        <v>111</v>
      </c>
      <c r="G138" s="79" t="s">
        <v>113</v>
      </c>
    </row>
    <row r="139" spans="2:10" s="78" customFormat="1" ht="26.25">
      <c r="B139" s="95" t="s">
        <v>108</v>
      </c>
      <c r="C139" s="94" t="s">
        <v>117</v>
      </c>
      <c r="D139" s="94" t="s">
        <v>110</v>
      </c>
      <c r="E139" s="96" t="s">
        <v>112</v>
      </c>
      <c r="F139" s="96" t="s">
        <v>38</v>
      </c>
      <c r="G139" s="97" t="s">
        <v>114</v>
      </c>
      <c r="H139" s="97" t="s">
        <v>112</v>
      </c>
      <c r="I139" s="97" t="s">
        <v>38</v>
      </c>
      <c r="J139" s="97" t="s">
        <v>115</v>
      </c>
    </row>
    <row r="140" spans="1:10" ht="12.75">
      <c r="A140" s="79" t="s">
        <v>20</v>
      </c>
      <c r="B140" s="87">
        <v>0</v>
      </c>
      <c r="C140" s="87">
        <v>0</v>
      </c>
      <c r="D140" s="87"/>
      <c r="E140" s="87">
        <f>SUM(B140:D140)</f>
        <v>0</v>
      </c>
      <c r="F140" s="87">
        <f>F133+E140</f>
        <v>-163068.79666666672</v>
      </c>
      <c r="G140" s="84">
        <v>0.0245</v>
      </c>
      <c r="H140" s="87">
        <f>F133*G140*31/365</f>
        <v>-339.31712621461196</v>
      </c>
      <c r="I140" s="87">
        <f>I133+H140</f>
        <v>-21246.86674774059</v>
      </c>
      <c r="J140" s="87">
        <f>F140+I140</f>
        <v>-184315.66341440732</v>
      </c>
    </row>
    <row r="141" spans="1:10" ht="12.75">
      <c r="A141" s="79" t="s">
        <v>21</v>
      </c>
      <c r="B141" s="87">
        <v>0</v>
      </c>
      <c r="C141" s="87">
        <v>0</v>
      </c>
      <c r="D141" s="87"/>
      <c r="E141" s="87">
        <f aca="true" t="shared" si="31" ref="E141:E151">SUM(B141:D141)</f>
        <v>0</v>
      </c>
      <c r="F141" s="87">
        <f>F140+E141</f>
        <v>-163068.79666666672</v>
      </c>
      <c r="G141" s="84">
        <v>0.0245</v>
      </c>
      <c r="H141" s="87">
        <f>F140*G141*28/365</f>
        <v>-306.4799849680366</v>
      </c>
      <c r="I141" s="87">
        <f>I140+H141</f>
        <v>-21553.346732708625</v>
      </c>
      <c r="J141" s="87">
        <f aca="true" t="shared" si="32" ref="J141:J151">F141+I141</f>
        <v>-184622.14339937535</v>
      </c>
    </row>
    <row r="142" spans="1:10" ht="12.75">
      <c r="A142" s="79" t="s">
        <v>22</v>
      </c>
      <c r="B142" s="87">
        <v>0</v>
      </c>
      <c r="C142" s="87">
        <v>0</v>
      </c>
      <c r="D142" s="87"/>
      <c r="E142" s="87">
        <f t="shared" si="31"/>
        <v>0</v>
      </c>
      <c r="F142" s="87">
        <f aca="true" t="shared" si="33" ref="F142:F151">F141+E142</f>
        <v>-163068.79666666672</v>
      </c>
      <c r="G142" s="84">
        <v>0.0245</v>
      </c>
      <c r="H142" s="87">
        <f>F141*G142*31/365</f>
        <v>-339.31712621461196</v>
      </c>
      <c r="I142" s="87">
        <f aca="true" t="shared" si="34" ref="I142:I151">I141+H142</f>
        <v>-21892.66385892324</v>
      </c>
      <c r="J142" s="87">
        <f t="shared" si="32"/>
        <v>-184961.46052558997</v>
      </c>
    </row>
    <row r="143" spans="1:10" ht="12.75">
      <c r="A143" s="79" t="s">
        <v>23</v>
      </c>
      <c r="B143" s="87">
        <v>0</v>
      </c>
      <c r="C143" s="87">
        <v>0</v>
      </c>
      <c r="D143" s="87"/>
      <c r="E143" s="87">
        <f t="shared" si="31"/>
        <v>0</v>
      </c>
      <c r="F143" s="87">
        <f t="shared" si="33"/>
        <v>-163068.79666666672</v>
      </c>
      <c r="G143" s="84">
        <v>0.01</v>
      </c>
      <c r="H143" s="87">
        <f>F142*G143*30/365</f>
        <v>-134.02914794520552</v>
      </c>
      <c r="I143" s="87">
        <f t="shared" si="34"/>
        <v>-22026.693006868445</v>
      </c>
      <c r="J143" s="87">
        <f t="shared" si="32"/>
        <v>-185095.48967353516</v>
      </c>
    </row>
    <row r="144" spans="1:10" ht="12.75">
      <c r="A144" s="79" t="s">
        <v>24</v>
      </c>
      <c r="B144" s="87">
        <v>0</v>
      </c>
      <c r="C144" s="87">
        <v>0</v>
      </c>
      <c r="D144" s="87"/>
      <c r="E144" s="87">
        <f t="shared" si="31"/>
        <v>0</v>
      </c>
      <c r="F144" s="87">
        <f t="shared" si="33"/>
        <v>-163068.79666666672</v>
      </c>
      <c r="G144" s="84">
        <v>0.01</v>
      </c>
      <c r="H144" s="87">
        <f>F143*G144*31/365</f>
        <v>-138.4967862100457</v>
      </c>
      <c r="I144" s="87">
        <f t="shared" si="34"/>
        <v>-22165.18979307849</v>
      </c>
      <c r="J144" s="87">
        <f t="shared" si="32"/>
        <v>-185233.9864597452</v>
      </c>
    </row>
    <row r="145" spans="1:10" ht="12.75">
      <c r="A145" s="79" t="s">
        <v>25</v>
      </c>
      <c r="B145" s="87">
        <v>0</v>
      </c>
      <c r="C145" s="87">
        <v>0</v>
      </c>
      <c r="D145" s="87"/>
      <c r="E145" s="87">
        <f t="shared" si="31"/>
        <v>0</v>
      </c>
      <c r="F145" s="87">
        <f t="shared" si="33"/>
        <v>-163068.79666666672</v>
      </c>
      <c r="G145" s="84">
        <v>0.01</v>
      </c>
      <c r="H145" s="87">
        <f>F144*G145*30/365</f>
        <v>-134.02914794520552</v>
      </c>
      <c r="I145" s="87">
        <f t="shared" si="34"/>
        <v>-22299.218941023697</v>
      </c>
      <c r="J145" s="87">
        <f t="shared" si="32"/>
        <v>-185368.0156076904</v>
      </c>
    </row>
    <row r="146" spans="1:10" ht="12.75">
      <c r="A146" s="79" t="s">
        <v>26</v>
      </c>
      <c r="B146" s="87">
        <v>0</v>
      </c>
      <c r="C146" s="87">
        <v>0</v>
      </c>
      <c r="D146" s="87"/>
      <c r="E146" s="87">
        <f t="shared" si="31"/>
        <v>0</v>
      </c>
      <c r="F146" s="87">
        <f t="shared" si="33"/>
        <v>-163068.79666666672</v>
      </c>
      <c r="G146" s="84">
        <v>0.0055</v>
      </c>
      <c r="H146" s="87">
        <f>F145*G146*31/365</f>
        <v>-76.17323241552513</v>
      </c>
      <c r="I146" s="87">
        <f t="shared" si="34"/>
        <v>-22375.39217343922</v>
      </c>
      <c r="J146" s="87">
        <f t="shared" si="32"/>
        <v>-185444.18884010596</v>
      </c>
    </row>
    <row r="147" spans="1:10" ht="12.75">
      <c r="A147" s="79" t="s">
        <v>27</v>
      </c>
      <c r="B147" s="87">
        <v>0</v>
      </c>
      <c r="C147" s="87">
        <v>0</v>
      </c>
      <c r="D147" s="87"/>
      <c r="E147" s="87">
        <f t="shared" si="31"/>
        <v>0</v>
      </c>
      <c r="F147" s="87">
        <f t="shared" si="33"/>
        <v>-163068.79666666672</v>
      </c>
      <c r="G147" s="84">
        <v>0.0055</v>
      </c>
      <c r="H147" s="87">
        <f>F146*G147*31/365</f>
        <v>-76.17323241552513</v>
      </c>
      <c r="I147" s="87">
        <f t="shared" si="34"/>
        <v>-22451.565405854744</v>
      </c>
      <c r="J147" s="87">
        <f t="shared" si="32"/>
        <v>-185520.36207252147</v>
      </c>
    </row>
    <row r="148" spans="1:10" ht="12.75">
      <c r="A148" s="79" t="s">
        <v>28</v>
      </c>
      <c r="B148" s="87">
        <v>0</v>
      </c>
      <c r="C148" s="87">
        <v>0</v>
      </c>
      <c r="D148" s="87"/>
      <c r="E148" s="87">
        <f t="shared" si="31"/>
        <v>0</v>
      </c>
      <c r="F148" s="87">
        <f t="shared" si="33"/>
        <v>-163068.79666666672</v>
      </c>
      <c r="G148" s="84">
        <v>0.0055</v>
      </c>
      <c r="H148" s="87">
        <f>F147*G148*30/365</f>
        <v>-73.71603136986303</v>
      </c>
      <c r="I148" s="87">
        <f t="shared" si="34"/>
        <v>-22525.281437224607</v>
      </c>
      <c r="J148" s="87">
        <f t="shared" si="32"/>
        <v>-185594.07810389134</v>
      </c>
    </row>
    <row r="149" spans="1:10" ht="12.75">
      <c r="A149" s="79" t="s">
        <v>11</v>
      </c>
      <c r="B149" s="87">
        <v>0</v>
      </c>
      <c r="C149" s="87">
        <v>0</v>
      </c>
      <c r="D149" s="87"/>
      <c r="E149" s="87">
        <f t="shared" si="31"/>
        <v>0</v>
      </c>
      <c r="F149" s="87">
        <f t="shared" si="33"/>
        <v>-163068.79666666672</v>
      </c>
      <c r="G149" s="84">
        <v>0.0055</v>
      </c>
      <c r="H149" s="87">
        <f>F148*G149*31/365</f>
        <v>-76.17323241552513</v>
      </c>
      <c r="I149" s="87">
        <f t="shared" si="34"/>
        <v>-22601.45466964013</v>
      </c>
      <c r="J149" s="87">
        <f t="shared" si="32"/>
        <v>-185670.25133630686</v>
      </c>
    </row>
    <row r="150" spans="1:10" ht="12.75">
      <c r="A150" s="79" t="s">
        <v>18</v>
      </c>
      <c r="B150" s="89">
        <v>0</v>
      </c>
      <c r="C150" s="89">
        <v>0</v>
      </c>
      <c r="D150" s="89"/>
      <c r="E150" s="89">
        <f t="shared" si="31"/>
        <v>0</v>
      </c>
      <c r="F150" s="89">
        <f t="shared" si="33"/>
        <v>-163068.79666666672</v>
      </c>
      <c r="G150" s="90">
        <v>0.0055</v>
      </c>
      <c r="H150" s="89">
        <f>F149*G150*30/365</f>
        <v>-73.71603136986303</v>
      </c>
      <c r="I150" s="89">
        <f t="shared" si="34"/>
        <v>-22675.170701009993</v>
      </c>
      <c r="J150" s="89">
        <f t="shared" si="32"/>
        <v>-185743.96736767673</v>
      </c>
    </row>
    <row r="151" spans="1:10" ht="12.75">
      <c r="A151" s="79" t="s">
        <v>19</v>
      </c>
      <c r="B151" s="88">
        <v>0</v>
      </c>
      <c r="C151" s="88">
        <v>0</v>
      </c>
      <c r="D151" s="88"/>
      <c r="E151" s="88">
        <f t="shared" si="31"/>
        <v>0</v>
      </c>
      <c r="F151" s="88">
        <f t="shared" si="33"/>
        <v>-163068.79666666672</v>
      </c>
      <c r="G151" s="85">
        <v>0.0055</v>
      </c>
      <c r="H151" s="88">
        <f>F150*G151*31/365</f>
        <v>-76.17323241552513</v>
      </c>
      <c r="I151" s="88">
        <f t="shared" si="34"/>
        <v>-22751.343933425516</v>
      </c>
      <c r="J151" s="88">
        <f t="shared" si="32"/>
        <v>-185820.14060009224</v>
      </c>
    </row>
    <row r="152" spans="1:10" ht="12.75">
      <c r="A152" s="79" t="s">
        <v>116</v>
      </c>
      <c r="B152" s="89">
        <f>SUM(B140:B151)</f>
        <v>0</v>
      </c>
      <c r="C152" s="89">
        <f>SUM(C140:C151)</f>
        <v>0</v>
      </c>
      <c r="D152" s="89">
        <f>SUM(D140:D151)</f>
        <v>0</v>
      </c>
      <c r="E152" s="89">
        <f>SUM(E140:E151)</f>
        <v>0</v>
      </c>
      <c r="F152" s="89"/>
      <c r="G152" s="81"/>
      <c r="H152" s="89">
        <f>SUM(H140:H151)</f>
        <v>-1843.7943118995433</v>
      </c>
      <c r="I152" s="89"/>
      <c r="J152" s="89"/>
    </row>
    <row r="153" ht="12.75" hidden="1"/>
    <row r="155" spans="1:2" ht="12.75">
      <c r="A155" t="s">
        <v>106</v>
      </c>
      <c r="B155" s="3">
        <v>2010</v>
      </c>
    </row>
    <row r="156" spans="4:7" ht="26.25">
      <c r="D156" s="94" t="s">
        <v>109</v>
      </c>
      <c r="E156" s="79" t="s">
        <v>111</v>
      </c>
      <c r="G156" s="79" t="s">
        <v>113</v>
      </c>
    </row>
    <row r="157" spans="2:10" s="78" customFormat="1" ht="26.25">
      <c r="B157" s="95" t="s">
        <v>108</v>
      </c>
      <c r="C157" s="94" t="s">
        <v>117</v>
      </c>
      <c r="D157" s="94" t="s">
        <v>110</v>
      </c>
      <c r="E157" s="96" t="s">
        <v>112</v>
      </c>
      <c r="F157" s="96" t="s">
        <v>38</v>
      </c>
      <c r="G157" s="97" t="s">
        <v>114</v>
      </c>
      <c r="H157" s="97" t="s">
        <v>112</v>
      </c>
      <c r="I157" s="97" t="s">
        <v>38</v>
      </c>
      <c r="J157" s="97" t="s">
        <v>115</v>
      </c>
    </row>
    <row r="158" spans="1:10" ht="12.75">
      <c r="A158" s="79" t="s">
        <v>20</v>
      </c>
      <c r="B158" s="87">
        <v>0</v>
      </c>
      <c r="C158" s="87">
        <v>0</v>
      </c>
      <c r="D158" s="87"/>
      <c r="E158" s="87">
        <f>SUM(B158:D158)</f>
        <v>0</v>
      </c>
      <c r="F158" s="87">
        <f>F151+E159</f>
        <v>-163068.79666666672</v>
      </c>
      <c r="G158" s="84">
        <v>0.0055</v>
      </c>
      <c r="H158" s="87">
        <f>F151*G158*31/365</f>
        <v>-76.17323241552513</v>
      </c>
      <c r="I158" s="87">
        <f>I151+H158</f>
        <v>-22827.51716584104</v>
      </c>
      <c r="J158" s="87">
        <f>F158+I158</f>
        <v>-185896.31383250776</v>
      </c>
    </row>
    <row r="159" spans="1:10" ht="12.75">
      <c r="A159" s="79" t="s">
        <v>21</v>
      </c>
      <c r="B159" s="87">
        <v>0</v>
      </c>
      <c r="C159" s="87">
        <v>0</v>
      </c>
      <c r="D159" s="87"/>
      <c r="E159" s="87">
        <f aca="true" t="shared" si="35" ref="E159:E169">SUM(B159:D159)</f>
        <v>0</v>
      </c>
      <c r="F159" s="87">
        <f>F158+E159</f>
        <v>-163068.79666666672</v>
      </c>
      <c r="G159" s="84">
        <v>0.0055</v>
      </c>
      <c r="H159" s="87">
        <f>F158*G159*28/365</f>
        <v>-68.80162927853883</v>
      </c>
      <c r="I159" s="87">
        <f>I158+H159</f>
        <v>-22896.31879511958</v>
      </c>
      <c r="J159" s="87">
        <f aca="true" t="shared" si="36" ref="J159:J169">F159+I159</f>
        <v>-185965.1154617863</v>
      </c>
    </row>
    <row r="160" spans="1:10" ht="12.75">
      <c r="A160" s="79" t="s">
        <v>22</v>
      </c>
      <c r="B160" s="87">
        <v>0</v>
      </c>
      <c r="C160" s="87">
        <v>0</v>
      </c>
      <c r="D160" s="87"/>
      <c r="E160" s="87">
        <f t="shared" si="35"/>
        <v>0</v>
      </c>
      <c r="F160" s="87">
        <f aca="true" t="shared" si="37" ref="F160:F169">F159+E160</f>
        <v>-163068.79666666672</v>
      </c>
      <c r="G160" s="84">
        <v>0.0055</v>
      </c>
      <c r="H160" s="87">
        <f>F159*G160*31/365</f>
        <v>-76.17323241552513</v>
      </c>
      <c r="I160" s="87">
        <f aca="true" t="shared" si="38" ref="I160:I169">I159+H160</f>
        <v>-22972.492027535103</v>
      </c>
      <c r="J160" s="87">
        <f t="shared" si="36"/>
        <v>-186041.28869420182</v>
      </c>
    </row>
    <row r="161" spans="1:10" ht="12.75">
      <c r="A161" s="79" t="s">
        <v>23</v>
      </c>
      <c r="B161" s="87">
        <v>0</v>
      </c>
      <c r="C161" s="87">
        <v>0</v>
      </c>
      <c r="D161" s="87"/>
      <c r="E161" s="87">
        <f t="shared" si="35"/>
        <v>0</v>
      </c>
      <c r="F161" s="87">
        <f t="shared" si="37"/>
        <v>-163068.79666666672</v>
      </c>
      <c r="G161" s="84">
        <v>0.0055</v>
      </c>
      <c r="H161" s="87">
        <f>F160*G161*30/365</f>
        <v>-73.71603136986303</v>
      </c>
      <c r="I161" s="87">
        <f t="shared" si="38"/>
        <v>-23046.208058904966</v>
      </c>
      <c r="J161" s="87">
        <f t="shared" si="36"/>
        <v>-186115.0047255717</v>
      </c>
    </row>
    <row r="162" spans="1:10" ht="12.75">
      <c r="A162" s="79" t="s">
        <v>24</v>
      </c>
      <c r="B162" s="87">
        <v>0</v>
      </c>
      <c r="C162" s="87">
        <v>0</v>
      </c>
      <c r="D162" s="87"/>
      <c r="E162" s="87">
        <f t="shared" si="35"/>
        <v>0</v>
      </c>
      <c r="F162" s="87">
        <f t="shared" si="37"/>
        <v>-163068.79666666672</v>
      </c>
      <c r="G162" s="84">
        <v>0.0055</v>
      </c>
      <c r="H162" s="87">
        <f>F161*G162*31/365</f>
        <v>-76.17323241552513</v>
      </c>
      <c r="I162" s="87">
        <f t="shared" si="38"/>
        <v>-23122.38129132049</v>
      </c>
      <c r="J162" s="87">
        <f t="shared" si="36"/>
        <v>-186191.1779579872</v>
      </c>
    </row>
    <row r="163" spans="1:10" ht="12.75">
      <c r="A163" s="79" t="s">
        <v>25</v>
      </c>
      <c r="B163" s="87">
        <v>0</v>
      </c>
      <c r="C163" s="87">
        <v>0</v>
      </c>
      <c r="D163" s="87"/>
      <c r="E163" s="87">
        <f t="shared" si="35"/>
        <v>0</v>
      </c>
      <c r="F163" s="87">
        <f t="shared" si="37"/>
        <v>-163068.79666666672</v>
      </c>
      <c r="G163" s="84">
        <v>0.0055</v>
      </c>
      <c r="H163" s="87">
        <f>F162*G163*30/365</f>
        <v>-73.71603136986303</v>
      </c>
      <c r="I163" s="87">
        <f t="shared" si="38"/>
        <v>-23196.09732269035</v>
      </c>
      <c r="J163" s="87">
        <f t="shared" si="36"/>
        <v>-186264.89398935708</v>
      </c>
    </row>
    <row r="164" spans="1:10" ht="12.75">
      <c r="A164" s="79" t="s">
        <v>26</v>
      </c>
      <c r="B164" s="87">
        <v>0</v>
      </c>
      <c r="C164" s="87">
        <v>0</v>
      </c>
      <c r="D164" s="87"/>
      <c r="E164" s="87">
        <f t="shared" si="35"/>
        <v>0</v>
      </c>
      <c r="F164" s="87">
        <f t="shared" si="37"/>
        <v>-163068.79666666672</v>
      </c>
      <c r="G164" s="84">
        <v>0.0089</v>
      </c>
      <c r="H164" s="87">
        <f>F163*G164*31/365</f>
        <v>-123.26213972694067</v>
      </c>
      <c r="I164" s="87">
        <f t="shared" si="38"/>
        <v>-23319.35946241729</v>
      </c>
      <c r="J164" s="87">
        <f t="shared" si="36"/>
        <v>-186388.156129084</v>
      </c>
    </row>
    <row r="165" spans="1:10" ht="12.75">
      <c r="A165" s="79" t="s">
        <v>27</v>
      </c>
      <c r="B165" s="87">
        <v>0</v>
      </c>
      <c r="C165" s="87">
        <v>0</v>
      </c>
      <c r="D165" s="87"/>
      <c r="E165" s="87">
        <f t="shared" si="35"/>
        <v>0</v>
      </c>
      <c r="F165" s="87">
        <f t="shared" si="37"/>
        <v>-163068.79666666672</v>
      </c>
      <c r="G165" s="84">
        <v>0.0089</v>
      </c>
      <c r="H165" s="87">
        <f>F164*G165*31/365</f>
        <v>-123.26213972694067</v>
      </c>
      <c r="I165" s="87">
        <f t="shared" si="38"/>
        <v>-23442.62160214423</v>
      </c>
      <c r="J165" s="87">
        <f t="shared" si="36"/>
        <v>-186511.41826881096</v>
      </c>
    </row>
    <row r="166" spans="1:10" ht="12.75">
      <c r="A166" s="79" t="s">
        <v>28</v>
      </c>
      <c r="B166" s="87">
        <v>0</v>
      </c>
      <c r="C166" s="87">
        <v>0</v>
      </c>
      <c r="D166" s="87"/>
      <c r="E166" s="87">
        <f t="shared" si="35"/>
        <v>0</v>
      </c>
      <c r="F166" s="87">
        <f t="shared" si="37"/>
        <v>-163068.79666666672</v>
      </c>
      <c r="G166" s="84">
        <v>0.0089</v>
      </c>
      <c r="H166" s="87">
        <f>F165*G166*30/365</f>
        <v>-119.2859416712329</v>
      </c>
      <c r="I166" s="87">
        <f t="shared" si="38"/>
        <v>-23561.907543815465</v>
      </c>
      <c r="J166" s="87">
        <f t="shared" si="36"/>
        <v>-186630.7042104822</v>
      </c>
    </row>
    <row r="167" spans="1:10" ht="12.75">
      <c r="A167" s="79" t="s">
        <v>11</v>
      </c>
      <c r="B167" s="87">
        <v>0</v>
      </c>
      <c r="C167" s="87">
        <v>0</v>
      </c>
      <c r="D167" s="87"/>
      <c r="E167" s="87">
        <f t="shared" si="35"/>
        <v>0</v>
      </c>
      <c r="F167" s="87">
        <f t="shared" si="37"/>
        <v>-163068.79666666672</v>
      </c>
      <c r="G167" s="84">
        <v>0.012</v>
      </c>
      <c r="H167" s="87">
        <f>F166*G167*31/365</f>
        <v>-166.19614345205486</v>
      </c>
      <c r="I167" s="87">
        <f t="shared" si="38"/>
        <v>-23728.10368726752</v>
      </c>
      <c r="J167" s="87">
        <f t="shared" si="36"/>
        <v>-186796.90035393424</v>
      </c>
    </row>
    <row r="168" spans="1:10" ht="12.75">
      <c r="A168" s="79" t="s">
        <v>18</v>
      </c>
      <c r="B168" s="87">
        <v>0</v>
      </c>
      <c r="C168" s="87">
        <v>0</v>
      </c>
      <c r="D168" s="87"/>
      <c r="E168" s="87">
        <f t="shared" si="35"/>
        <v>0</v>
      </c>
      <c r="F168" s="87">
        <f t="shared" si="37"/>
        <v>-163068.79666666672</v>
      </c>
      <c r="G168" s="84">
        <v>0.012</v>
      </c>
      <c r="H168" s="87">
        <f>F167*G168*30/365</f>
        <v>-160.83497753424663</v>
      </c>
      <c r="I168" s="87">
        <f t="shared" si="38"/>
        <v>-23888.938664801768</v>
      </c>
      <c r="J168" s="87">
        <f t="shared" si="36"/>
        <v>-186957.7353314685</v>
      </c>
    </row>
    <row r="169" spans="1:10" ht="12.75">
      <c r="A169" s="79" t="s">
        <v>19</v>
      </c>
      <c r="B169" s="88">
        <v>0</v>
      </c>
      <c r="C169" s="88">
        <v>0</v>
      </c>
      <c r="D169" s="88"/>
      <c r="E169" s="88">
        <f t="shared" si="35"/>
        <v>0</v>
      </c>
      <c r="F169" s="88">
        <f t="shared" si="37"/>
        <v>-163068.79666666672</v>
      </c>
      <c r="G169" s="85">
        <v>0.012</v>
      </c>
      <c r="H169" s="88">
        <f>F168*G169*31/365</f>
        <v>-166.19614345205486</v>
      </c>
      <c r="I169" s="88">
        <f t="shared" si="38"/>
        <v>-24055.134808253824</v>
      </c>
      <c r="J169" s="88">
        <f t="shared" si="36"/>
        <v>-187123.93147492054</v>
      </c>
    </row>
    <row r="170" spans="1:10" ht="12.75">
      <c r="A170" s="79" t="s">
        <v>116</v>
      </c>
      <c r="B170" s="89">
        <f>SUM(B158:B169)</f>
        <v>0</v>
      </c>
      <c r="C170" s="89">
        <f>SUM(C158:C169)</f>
        <v>0</v>
      </c>
      <c r="D170" s="89">
        <f>SUM(D158:D169)</f>
        <v>0</v>
      </c>
      <c r="E170" s="89">
        <f>SUM(E158:E169)</f>
        <v>0</v>
      </c>
      <c r="F170" s="89"/>
      <c r="G170" s="81"/>
      <c r="H170" s="89">
        <f>SUM(H158:H169)</f>
        <v>-1303.790874828311</v>
      </c>
      <c r="I170" s="89"/>
      <c r="J170" s="89"/>
    </row>
    <row r="171" spans="8:10" ht="12.75" hidden="1">
      <c r="H171" s="87"/>
      <c r="I171" s="87"/>
      <c r="J171" s="87"/>
    </row>
    <row r="173" spans="1:2" ht="12.75">
      <c r="A173" t="s">
        <v>106</v>
      </c>
      <c r="B173" s="3">
        <v>2011</v>
      </c>
    </row>
    <row r="174" spans="4:7" ht="26.25">
      <c r="D174" s="94" t="s">
        <v>109</v>
      </c>
      <c r="E174" s="79" t="s">
        <v>111</v>
      </c>
      <c r="G174" s="79" t="s">
        <v>113</v>
      </c>
    </row>
    <row r="175" spans="2:10" s="78" customFormat="1" ht="26.25">
      <c r="B175" s="95" t="s">
        <v>108</v>
      </c>
      <c r="C175" s="94" t="s">
        <v>117</v>
      </c>
      <c r="D175" s="94" t="s">
        <v>110</v>
      </c>
      <c r="E175" s="96" t="s">
        <v>112</v>
      </c>
      <c r="F175" s="96" t="s">
        <v>38</v>
      </c>
      <c r="G175" s="97" t="s">
        <v>114</v>
      </c>
      <c r="H175" s="97" t="s">
        <v>112</v>
      </c>
      <c r="I175" s="97" t="s">
        <v>38</v>
      </c>
      <c r="J175" s="97" t="s">
        <v>115</v>
      </c>
    </row>
    <row r="176" spans="1:10" ht="12.75">
      <c r="A176" s="79" t="s">
        <v>20</v>
      </c>
      <c r="B176" s="87">
        <v>0</v>
      </c>
      <c r="C176" s="87">
        <v>0</v>
      </c>
      <c r="D176" s="87"/>
      <c r="E176" s="87">
        <f>SUM(B176:D176)</f>
        <v>0</v>
      </c>
      <c r="F176" s="87">
        <f>F169+E176</f>
        <v>-163068.79666666672</v>
      </c>
      <c r="G176" s="84">
        <v>0.0147</v>
      </c>
      <c r="H176" s="87">
        <f>F169*G176*31/365</f>
        <v>-203.59027572876718</v>
      </c>
      <c r="I176" s="87">
        <f>I169+H176</f>
        <v>-24258.72508398259</v>
      </c>
      <c r="J176" s="87">
        <f>F176+I176</f>
        <v>-187327.52175064932</v>
      </c>
    </row>
    <row r="177" spans="1:10" ht="12.75">
      <c r="A177" s="79" t="s">
        <v>21</v>
      </c>
      <c r="B177" s="87">
        <v>0</v>
      </c>
      <c r="C177" s="87">
        <v>0</v>
      </c>
      <c r="D177" s="87"/>
      <c r="E177" s="87">
        <f aca="true" t="shared" si="39" ref="E177:E187">SUM(B177:D177)</f>
        <v>0</v>
      </c>
      <c r="F177" s="87">
        <f>F176+E177</f>
        <v>-163068.79666666672</v>
      </c>
      <c r="G177" s="84">
        <v>0.0147</v>
      </c>
      <c r="H177" s="87">
        <f>F176*G177*28/365</f>
        <v>-183.88799098082197</v>
      </c>
      <c r="I177" s="87">
        <f>I176+H177</f>
        <v>-24442.61307496341</v>
      </c>
      <c r="J177" s="87">
        <f aca="true" t="shared" si="40" ref="J177:J187">F177+I177</f>
        <v>-187511.40974163014</v>
      </c>
    </row>
    <row r="178" spans="1:10" ht="12.75">
      <c r="A178" s="79" t="s">
        <v>22</v>
      </c>
      <c r="B178" s="87">
        <v>0</v>
      </c>
      <c r="C178" s="87">
        <v>0</v>
      </c>
      <c r="D178" s="87"/>
      <c r="E178" s="87">
        <f t="shared" si="39"/>
        <v>0</v>
      </c>
      <c r="F178" s="87">
        <f aca="true" t="shared" si="41" ref="F178:F187">F177+E178</f>
        <v>-163068.79666666672</v>
      </c>
      <c r="G178" s="84">
        <v>0.0147</v>
      </c>
      <c r="H178" s="87">
        <f>F177*G178*31/365</f>
        <v>-203.59027572876718</v>
      </c>
      <c r="I178" s="87">
        <f aca="true" t="shared" si="42" ref="I178:I187">I177+H178</f>
        <v>-24646.203350692176</v>
      </c>
      <c r="J178" s="87">
        <f t="shared" si="40"/>
        <v>-187715.0000173589</v>
      </c>
    </row>
    <row r="179" spans="1:10" ht="12.75">
      <c r="A179" s="79" t="s">
        <v>23</v>
      </c>
      <c r="B179" s="87">
        <v>0</v>
      </c>
      <c r="C179" s="87">
        <v>0</v>
      </c>
      <c r="D179" s="87"/>
      <c r="E179" s="87">
        <f t="shared" si="39"/>
        <v>0</v>
      </c>
      <c r="F179" s="87">
        <f t="shared" si="41"/>
        <v>-163068.79666666672</v>
      </c>
      <c r="G179" s="84">
        <v>0.0147</v>
      </c>
      <c r="H179" s="87">
        <f>F178*G179*30/365</f>
        <v>-197.0228474794521</v>
      </c>
      <c r="I179" s="87">
        <f t="shared" si="42"/>
        <v>-24843.22619817163</v>
      </c>
      <c r="J179" s="87">
        <f t="shared" si="40"/>
        <v>-187912.02286483836</v>
      </c>
    </row>
    <row r="180" spans="1:10" ht="12.75">
      <c r="A180" s="79" t="s">
        <v>24</v>
      </c>
      <c r="B180" s="87">
        <v>0</v>
      </c>
      <c r="C180" s="87">
        <v>0</v>
      </c>
      <c r="D180" s="87"/>
      <c r="E180" s="87">
        <f t="shared" si="39"/>
        <v>0</v>
      </c>
      <c r="F180" s="87">
        <f t="shared" si="41"/>
        <v>-163068.79666666672</v>
      </c>
      <c r="G180" s="84">
        <v>0.0147</v>
      </c>
      <c r="H180" s="87">
        <f>F179*G180*31/365</f>
        <v>-203.59027572876718</v>
      </c>
      <c r="I180" s="87">
        <f t="shared" si="42"/>
        <v>-25046.816473900395</v>
      </c>
      <c r="J180" s="87">
        <f t="shared" si="40"/>
        <v>-188115.61314056712</v>
      </c>
    </row>
    <row r="181" spans="1:10" ht="12.75">
      <c r="A181" s="79" t="s">
        <v>25</v>
      </c>
      <c r="B181" s="87">
        <v>0</v>
      </c>
      <c r="C181" s="87">
        <v>0</v>
      </c>
      <c r="D181" s="87"/>
      <c r="E181" s="87">
        <f t="shared" si="39"/>
        <v>0</v>
      </c>
      <c r="F181" s="87">
        <f t="shared" si="41"/>
        <v>-163068.79666666672</v>
      </c>
      <c r="G181" s="84">
        <v>0.0147</v>
      </c>
      <c r="H181" s="87">
        <f>F180*G181*30/365</f>
        <v>-197.0228474794521</v>
      </c>
      <c r="I181" s="87">
        <f t="shared" si="42"/>
        <v>-25243.839321379848</v>
      </c>
      <c r="J181" s="87">
        <f t="shared" si="40"/>
        <v>-188312.63598804656</v>
      </c>
    </row>
    <row r="182" spans="1:10" ht="12.75">
      <c r="A182" s="79" t="s">
        <v>26</v>
      </c>
      <c r="B182" s="87">
        <v>0</v>
      </c>
      <c r="C182" s="87">
        <v>0</v>
      </c>
      <c r="D182" s="87"/>
      <c r="E182" s="87">
        <f t="shared" si="39"/>
        <v>0</v>
      </c>
      <c r="F182" s="87">
        <f t="shared" si="41"/>
        <v>-163068.79666666672</v>
      </c>
      <c r="G182" s="84">
        <v>0.0147</v>
      </c>
      <c r="H182" s="87">
        <f>F181*G182*31/365</f>
        <v>-203.59027572876718</v>
      </c>
      <c r="I182" s="87">
        <f t="shared" si="42"/>
        <v>-25447.429597108614</v>
      </c>
      <c r="J182" s="87">
        <f t="shared" si="40"/>
        <v>-188516.22626377534</v>
      </c>
    </row>
    <row r="183" spans="1:10" ht="12.75">
      <c r="A183" s="79" t="s">
        <v>27</v>
      </c>
      <c r="B183" s="87">
        <v>0</v>
      </c>
      <c r="C183" s="87">
        <v>0</v>
      </c>
      <c r="D183" s="87"/>
      <c r="E183" s="87">
        <f t="shared" si="39"/>
        <v>0</v>
      </c>
      <c r="F183" s="87">
        <f t="shared" si="41"/>
        <v>-163068.79666666672</v>
      </c>
      <c r="G183" s="84">
        <v>0.0147</v>
      </c>
      <c r="H183" s="87">
        <f>F182*G183*31/365</f>
        <v>-203.59027572876718</v>
      </c>
      <c r="I183" s="87">
        <f t="shared" si="42"/>
        <v>-25651.01987283738</v>
      </c>
      <c r="J183" s="87">
        <f t="shared" si="40"/>
        <v>-188719.8165395041</v>
      </c>
    </row>
    <row r="184" spans="1:10" ht="12.75">
      <c r="A184" s="79" t="s">
        <v>28</v>
      </c>
      <c r="B184" s="87">
        <v>0</v>
      </c>
      <c r="C184" s="87">
        <v>0</v>
      </c>
      <c r="D184" s="87"/>
      <c r="E184" s="87">
        <f t="shared" si="39"/>
        <v>0</v>
      </c>
      <c r="F184" s="87">
        <f t="shared" si="41"/>
        <v>-163068.79666666672</v>
      </c>
      <c r="G184" s="84">
        <v>0.0147</v>
      </c>
      <c r="H184" s="87">
        <f>F183*G184*30/365</f>
        <v>-197.0228474794521</v>
      </c>
      <c r="I184" s="87">
        <f t="shared" si="42"/>
        <v>-25848.042720316833</v>
      </c>
      <c r="J184" s="87">
        <f t="shared" si="40"/>
        <v>-188916.83938698354</v>
      </c>
    </row>
    <row r="185" spans="1:10" ht="12.75">
      <c r="A185" s="79" t="s">
        <v>11</v>
      </c>
      <c r="B185" s="87">
        <v>0</v>
      </c>
      <c r="C185" s="87">
        <v>0</v>
      </c>
      <c r="D185" s="87"/>
      <c r="E185" s="87">
        <f t="shared" si="39"/>
        <v>0</v>
      </c>
      <c r="F185" s="87">
        <f t="shared" si="41"/>
        <v>-163068.79666666672</v>
      </c>
      <c r="G185" s="84">
        <v>0.0147</v>
      </c>
      <c r="H185" s="87">
        <f>F184*G185*31/365</f>
        <v>-203.59027572876718</v>
      </c>
      <c r="I185" s="87">
        <f t="shared" si="42"/>
        <v>-26051.6329960456</v>
      </c>
      <c r="J185" s="87">
        <f t="shared" si="40"/>
        <v>-189120.42966271233</v>
      </c>
    </row>
    <row r="186" spans="1:10" ht="12.75">
      <c r="A186" s="79" t="s">
        <v>18</v>
      </c>
      <c r="B186" s="87">
        <v>0</v>
      </c>
      <c r="C186" s="87">
        <v>0</v>
      </c>
      <c r="D186" s="87"/>
      <c r="E186" s="87">
        <f t="shared" si="39"/>
        <v>0</v>
      </c>
      <c r="F186" s="87">
        <f t="shared" si="41"/>
        <v>-163068.79666666672</v>
      </c>
      <c r="G186" s="84">
        <v>0.0147</v>
      </c>
      <c r="H186" s="87">
        <f>F185*G186*30/365</f>
        <v>-197.0228474794521</v>
      </c>
      <c r="I186" s="87">
        <f t="shared" si="42"/>
        <v>-26248.65584352505</v>
      </c>
      <c r="J186" s="87">
        <f t="shared" si="40"/>
        <v>-189317.45251019177</v>
      </c>
    </row>
    <row r="187" spans="1:10" ht="12.75">
      <c r="A187" s="79" t="s">
        <v>19</v>
      </c>
      <c r="B187" s="88">
        <v>0</v>
      </c>
      <c r="C187" s="88">
        <v>0</v>
      </c>
      <c r="D187" s="88"/>
      <c r="E187" s="88">
        <f t="shared" si="39"/>
        <v>0</v>
      </c>
      <c r="F187" s="88">
        <f t="shared" si="41"/>
        <v>-163068.79666666672</v>
      </c>
      <c r="G187" s="85">
        <v>0.0147</v>
      </c>
      <c r="H187" s="88">
        <f>F186*G187*31/365</f>
        <v>-203.59027572876718</v>
      </c>
      <c r="I187" s="88">
        <f t="shared" si="42"/>
        <v>-26452.246119253818</v>
      </c>
      <c r="J187" s="88">
        <f t="shared" si="40"/>
        <v>-189521.04278592055</v>
      </c>
    </row>
    <row r="188" spans="1:10" ht="12.75">
      <c r="A188" s="79" t="s">
        <v>116</v>
      </c>
      <c r="B188" s="89">
        <f>SUM(B176:B187)</f>
        <v>0</v>
      </c>
      <c r="C188" s="89">
        <f>SUM(C176:C187)</f>
        <v>0</v>
      </c>
      <c r="D188" s="89">
        <f>SUM(D176:D187)</f>
        <v>0</v>
      </c>
      <c r="E188" s="89">
        <f>SUM(E176:E187)</f>
        <v>0</v>
      </c>
      <c r="F188" s="89"/>
      <c r="G188" s="81"/>
      <c r="H188" s="89">
        <f>SUM(H176:H187)</f>
        <v>-2397.1113110000006</v>
      </c>
      <c r="I188" s="89"/>
      <c r="J188" s="89"/>
    </row>
    <row r="189" ht="12.75" hidden="1"/>
    <row r="191" spans="1:2" ht="12.75">
      <c r="A191" t="s">
        <v>106</v>
      </c>
      <c r="B191" s="3">
        <v>2012</v>
      </c>
    </row>
    <row r="192" spans="4:7" ht="26.25">
      <c r="D192" s="94" t="s">
        <v>109</v>
      </c>
      <c r="E192" s="79" t="s">
        <v>111</v>
      </c>
      <c r="G192" s="79" t="s">
        <v>113</v>
      </c>
    </row>
    <row r="193" spans="2:10" s="78" customFormat="1" ht="26.25">
      <c r="B193" s="95" t="s">
        <v>108</v>
      </c>
      <c r="C193" s="94" t="s">
        <v>117</v>
      </c>
      <c r="D193" s="94" t="s">
        <v>110</v>
      </c>
      <c r="E193" s="96" t="s">
        <v>112</v>
      </c>
      <c r="F193" s="96" t="s">
        <v>38</v>
      </c>
      <c r="G193" s="97" t="s">
        <v>114</v>
      </c>
      <c r="H193" s="97" t="s">
        <v>112</v>
      </c>
      <c r="I193" s="97" t="s">
        <v>38</v>
      </c>
      <c r="J193" s="97" t="s">
        <v>115</v>
      </c>
    </row>
    <row r="194" spans="1:10" ht="12.75">
      <c r="A194" s="79" t="s">
        <v>20</v>
      </c>
      <c r="B194" s="87">
        <v>0</v>
      </c>
      <c r="C194" s="87">
        <v>0</v>
      </c>
      <c r="D194" s="87"/>
      <c r="E194" s="87">
        <f>SUM(B194:D194)</f>
        <v>0</v>
      </c>
      <c r="F194" s="87">
        <f>F187+E194</f>
        <v>-163068.79666666672</v>
      </c>
      <c r="G194" s="84">
        <v>0.0147</v>
      </c>
      <c r="H194" s="87">
        <f>F187*G194*31/366</f>
        <v>-203.03401814480878</v>
      </c>
      <c r="I194" s="87">
        <f>I187+H194</f>
        <v>-26655.280137398626</v>
      </c>
      <c r="J194" s="87">
        <f>F194+I194</f>
        <v>-189724.07680406535</v>
      </c>
    </row>
    <row r="195" spans="1:10" ht="12.75">
      <c r="A195" s="79" t="s">
        <v>21</v>
      </c>
      <c r="B195" s="87">
        <v>0</v>
      </c>
      <c r="C195" s="87">
        <v>0</v>
      </c>
      <c r="D195" s="87"/>
      <c r="E195" s="87">
        <f>SUM(B195:D195)</f>
        <v>0</v>
      </c>
      <c r="F195" s="87">
        <f>F194+E195</f>
        <v>-163068.79666666672</v>
      </c>
      <c r="G195" s="84">
        <v>0.0147</v>
      </c>
      <c r="H195" s="87">
        <f>F194*G195*29/366</f>
        <v>-189.9350492322405</v>
      </c>
      <c r="I195" s="87">
        <f>I194+H195</f>
        <v>-26845.215186630867</v>
      </c>
      <c r="J195" s="87">
        <f>F195+I195</f>
        <v>-189914.0118532976</v>
      </c>
    </row>
    <row r="196" spans="1:10" ht="12.75">
      <c r="A196" s="79" t="s">
        <v>22</v>
      </c>
      <c r="B196" s="87">
        <v>0</v>
      </c>
      <c r="C196" s="87">
        <v>0</v>
      </c>
      <c r="D196" s="87"/>
      <c r="E196" s="87">
        <f>SUM(B196:D196)</f>
        <v>0</v>
      </c>
      <c r="F196" s="87">
        <f>F195+E196</f>
        <v>-163068.79666666672</v>
      </c>
      <c r="G196" s="84">
        <v>0.0147</v>
      </c>
      <c r="H196" s="87">
        <f>F195*G196*31/366</f>
        <v>-203.03401814480878</v>
      </c>
      <c r="I196" s="87">
        <f>I195+H196</f>
        <v>-27048.249204775675</v>
      </c>
      <c r="J196" s="87">
        <f>F196+I196</f>
        <v>-190117.0458714424</v>
      </c>
    </row>
    <row r="197" spans="1:10" ht="12.75">
      <c r="A197" s="79" t="s">
        <v>23</v>
      </c>
      <c r="B197" s="87">
        <v>0</v>
      </c>
      <c r="C197" s="87">
        <v>0</v>
      </c>
      <c r="D197" s="87"/>
      <c r="E197" s="87">
        <f>SUM(B197:D197)</f>
        <v>0</v>
      </c>
      <c r="F197" s="87">
        <f>F196+E197</f>
        <v>-163068.79666666672</v>
      </c>
      <c r="G197" s="84">
        <v>0.0147</v>
      </c>
      <c r="H197" s="87">
        <f>F196*G197*30/366</f>
        <v>-196.48453368852464</v>
      </c>
      <c r="I197" s="87">
        <f>I196+H197</f>
        <v>-27244.7337384642</v>
      </c>
      <c r="J197" s="87">
        <f>F197+I197</f>
        <v>-190313.53040513094</v>
      </c>
    </row>
    <row r="198" spans="1:10" ht="12.75">
      <c r="A198" s="79" t="s">
        <v>24</v>
      </c>
      <c r="B198" s="87"/>
      <c r="C198" s="87"/>
      <c r="D198" s="87"/>
      <c r="E198" s="87"/>
      <c r="F198" s="87"/>
      <c r="H198" s="87"/>
      <c r="I198" s="87"/>
      <c r="J198" s="87"/>
    </row>
    <row r="199" spans="1:10" ht="12.75">
      <c r="A199" s="79" t="s">
        <v>25</v>
      </c>
      <c r="B199" s="87"/>
      <c r="C199" s="87"/>
      <c r="D199" s="87"/>
      <c r="E199" s="87"/>
      <c r="F199" s="87"/>
      <c r="H199" s="87"/>
      <c r="I199" s="87"/>
      <c r="J199" s="87"/>
    </row>
    <row r="200" spans="1:10" ht="12.75">
      <c r="A200" s="79" t="s">
        <v>26</v>
      </c>
      <c r="B200" s="87"/>
      <c r="C200" s="87"/>
      <c r="D200" s="87"/>
      <c r="E200" s="87"/>
      <c r="F200" s="87"/>
      <c r="H200" s="87"/>
      <c r="I200" s="87"/>
      <c r="J200" s="87"/>
    </row>
    <row r="201" spans="1:10" ht="12.75">
      <c r="A201" s="79" t="s">
        <v>27</v>
      </c>
      <c r="B201" s="87"/>
      <c r="C201" s="87"/>
      <c r="D201" s="87"/>
      <c r="E201" s="87"/>
      <c r="F201" s="87"/>
      <c r="H201" s="87"/>
      <c r="I201" s="87"/>
      <c r="J201" s="87"/>
    </row>
    <row r="202" spans="1:10" ht="12.75">
      <c r="A202" s="79" t="s">
        <v>28</v>
      </c>
      <c r="B202" s="87"/>
      <c r="C202" s="87"/>
      <c r="D202" s="87"/>
      <c r="E202" s="87"/>
      <c r="F202" s="87"/>
      <c r="H202" s="87"/>
      <c r="I202" s="87"/>
      <c r="J202" s="87"/>
    </row>
    <row r="203" spans="1:10" ht="12.75">
      <c r="A203" s="79" t="s">
        <v>11</v>
      </c>
      <c r="B203" s="87"/>
      <c r="C203" s="87"/>
      <c r="D203" s="87"/>
      <c r="E203" s="87"/>
      <c r="F203" s="87"/>
      <c r="H203" s="87"/>
      <c r="I203" s="87"/>
      <c r="J203" s="87"/>
    </row>
    <row r="204" spans="1:10" ht="12.75">
      <c r="A204" s="79" t="s">
        <v>18</v>
      </c>
      <c r="B204" s="87"/>
      <c r="C204" s="87"/>
      <c r="D204" s="87"/>
      <c r="E204" s="87"/>
      <c r="F204" s="87"/>
      <c r="H204" s="87"/>
      <c r="I204" s="87"/>
      <c r="J204" s="87"/>
    </row>
    <row r="205" spans="1:10" ht="12.75">
      <c r="A205" s="79" t="s">
        <v>19</v>
      </c>
      <c r="B205" s="88"/>
      <c r="C205" s="88"/>
      <c r="D205" s="88"/>
      <c r="E205" s="88"/>
      <c r="F205" s="88"/>
      <c r="G205" s="80"/>
      <c r="H205" s="88"/>
      <c r="I205" s="88"/>
      <c r="J205" s="88"/>
    </row>
    <row r="206" spans="1:10" ht="12.75">
      <c r="A206" s="79" t="s">
        <v>116</v>
      </c>
      <c r="B206" s="89">
        <f>SUM(B194:B205)</f>
        <v>0</v>
      </c>
      <c r="C206" s="89">
        <f>SUM(C194:C205)</f>
        <v>0</v>
      </c>
      <c r="D206" s="89">
        <f>SUM(D194:D205)</f>
        <v>0</v>
      </c>
      <c r="E206" s="89">
        <f>SUM(E194:E205)</f>
        <v>0</v>
      </c>
      <c r="F206" s="89"/>
      <c r="G206" s="81"/>
      <c r="H206" s="89">
        <f>SUM(H194:H205)</f>
        <v>-792.4876192103827</v>
      </c>
      <c r="I206" s="89"/>
      <c r="J206" s="89"/>
    </row>
    <row r="207" ht="12.75" hidden="1"/>
    <row r="208" ht="12.75" hidden="1"/>
    <row r="210" spans="1:10" ht="13.5" thickBot="1">
      <c r="A210" s="79" t="s">
        <v>118</v>
      </c>
      <c r="B210" s="91">
        <f>B206+B188+B170+B152+B134+B116+B99+B81+B63+B45+B27+B10</f>
        <v>1270339.5833333333</v>
      </c>
      <c r="C210" s="91">
        <f aca="true" t="shared" si="43" ref="C210:H210">C206+C188+C170+C152+C134+C116+C99+C81+C63+C45+C27+C10</f>
        <v>-1242127.3800000001</v>
      </c>
      <c r="D210" s="91">
        <f t="shared" si="43"/>
        <v>-191281</v>
      </c>
      <c r="E210" s="91">
        <f t="shared" si="43"/>
        <v>-163068.7966666666</v>
      </c>
      <c r="F210" s="91"/>
      <c r="G210" s="91"/>
      <c r="H210" s="91">
        <f t="shared" si="43"/>
        <v>-27244.733738464212</v>
      </c>
      <c r="I210" s="91"/>
      <c r="J210" s="91">
        <f>E210+H210</f>
        <v>-190313.53040513082</v>
      </c>
    </row>
    <row r="211" ht="13.5" thickTop="1"/>
  </sheetData>
  <sheetProtection/>
  <mergeCells count="2">
    <mergeCell ref="A1:J1"/>
    <mergeCell ref="A2:J2"/>
  </mergeCells>
  <printOptions/>
  <pageMargins left="1.04" right="0.37" top="0.78" bottom="0.51" header="0.37" footer="0.25"/>
  <pageSetup fitToHeight="5" horizontalDpi="600" verticalDpi="600" orientation="portrait" scale="71" r:id="rId1"/>
  <headerFooter alignWithMargins="0">
    <oddHeader>&amp;RCentre Wellington Hydro Ltd.
EB-2011-0160
Account 1562 Deferred PILs
</oddHeader>
    <oddFooter>&amp;C&amp;A&amp;RPage &amp;P</oddFooter>
  </headerFooter>
  <rowBreaks count="2" manualBreakCount="2">
    <brk id="65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5"/>
  <sheetViews>
    <sheetView zoomScalePageLayoutView="0" workbookViewId="0" topLeftCell="A317">
      <selection activeCell="L618" sqref="L618"/>
    </sheetView>
  </sheetViews>
  <sheetFormatPr defaultColWidth="9.140625" defaultRowHeight="12.75"/>
  <cols>
    <col min="1" max="1" width="5.28125" style="34" customWidth="1"/>
    <col min="2" max="2" width="12.140625" style="34" customWidth="1"/>
    <col min="3" max="3" width="12.421875" style="34" customWidth="1"/>
    <col min="4" max="4" width="5.8515625" style="34" customWidth="1"/>
    <col min="5" max="5" width="12.57421875" style="34" customWidth="1"/>
    <col min="6" max="6" width="13.421875" style="34" customWidth="1"/>
    <col min="7" max="8" width="12.7109375" style="34" customWidth="1"/>
    <col min="9" max="9" width="12.57421875" style="34" customWidth="1"/>
    <col min="10" max="10" width="10.7109375" style="34" customWidth="1"/>
    <col min="11" max="11" width="10.8515625" style="34" customWidth="1"/>
    <col min="12" max="12" width="12.57421875" style="34" customWidth="1"/>
    <col min="13" max="13" width="1.7109375" style="34" customWidth="1"/>
    <col min="14" max="14" width="11.00390625" style="34" customWidth="1"/>
    <col min="15" max="15" width="11.7109375" style="35" customWidth="1"/>
    <col min="16" max="16" width="1.28515625" style="34" customWidth="1"/>
    <col min="17" max="17" width="12.00390625" style="34" customWidth="1"/>
    <col min="18" max="18" width="9.140625" style="34" customWidth="1"/>
    <col min="19" max="19" width="10.57421875" style="34" bestFit="1" customWidth="1"/>
    <col min="20" max="16384" width="9.140625" style="34" customWidth="1"/>
  </cols>
  <sheetData>
    <row r="1" spans="1:5" ht="12">
      <c r="A1" s="31" t="s">
        <v>0</v>
      </c>
      <c r="B1" s="31"/>
      <c r="C1" s="32" t="s">
        <v>42</v>
      </c>
      <c r="D1" s="33"/>
      <c r="E1" s="33"/>
    </row>
    <row r="2" ht="12.75" customHeight="1"/>
    <row r="3" spans="2:9" ht="24" customHeight="1">
      <c r="B3" s="31"/>
      <c r="E3" s="36" t="s">
        <v>1</v>
      </c>
      <c r="F3" s="34" t="s">
        <v>77</v>
      </c>
      <c r="G3" s="104" t="s">
        <v>36</v>
      </c>
      <c r="H3" s="104"/>
      <c r="I3" s="37"/>
    </row>
    <row r="4" spans="2:12" ht="12">
      <c r="B4" s="34" t="s">
        <v>64</v>
      </c>
      <c r="C4" s="31" t="s">
        <v>2</v>
      </c>
      <c r="D4" s="38">
        <v>2001</v>
      </c>
      <c r="E4" s="39">
        <v>71868</v>
      </c>
      <c r="F4" s="40">
        <v>79861</v>
      </c>
      <c r="G4" s="34" t="s">
        <v>55</v>
      </c>
      <c r="J4" s="34" t="s">
        <v>14</v>
      </c>
      <c r="K4" s="56">
        <v>0.0725</v>
      </c>
      <c r="L4" s="34" t="s">
        <v>74</v>
      </c>
    </row>
    <row r="5" spans="2:12" ht="12">
      <c r="B5" s="34" t="s">
        <v>65</v>
      </c>
      <c r="C5" s="31"/>
      <c r="D5" s="38">
        <v>2002</v>
      </c>
      <c r="E5" s="39">
        <v>234968</v>
      </c>
      <c r="F5" s="40">
        <v>269036</v>
      </c>
      <c r="K5" s="66">
        <v>0.0414</v>
      </c>
      <c r="L5" s="34" t="s">
        <v>73</v>
      </c>
    </row>
    <row r="6" spans="3:12" ht="12">
      <c r="C6" s="31"/>
      <c r="D6" s="38"/>
      <c r="E6" s="40">
        <v>71868</v>
      </c>
      <c r="F6" s="40"/>
      <c r="K6" s="66">
        <v>0.0459</v>
      </c>
      <c r="L6" s="34" t="s">
        <v>75</v>
      </c>
    </row>
    <row r="7" spans="1:12" ht="12">
      <c r="A7" s="34" t="s">
        <v>70</v>
      </c>
      <c r="B7" s="34" t="s">
        <v>69</v>
      </c>
      <c r="C7" s="31" t="s">
        <v>7</v>
      </c>
      <c r="D7" s="38"/>
      <c r="E7" s="39">
        <v>234968</v>
      </c>
      <c r="F7" s="40">
        <f>F5+F4</f>
        <v>348897</v>
      </c>
      <c r="G7" s="34" t="s">
        <v>6</v>
      </c>
      <c r="K7" s="66">
        <v>0.0459</v>
      </c>
      <c r="L7" s="34" t="s">
        <v>76</v>
      </c>
    </row>
    <row r="8" spans="3:12" ht="12">
      <c r="C8" s="31"/>
      <c r="D8" s="38"/>
      <c r="E8" s="40"/>
      <c r="F8" s="40"/>
      <c r="K8" s="66">
        <v>0.0459</v>
      </c>
      <c r="L8" s="34" t="s">
        <v>85</v>
      </c>
    </row>
    <row r="9" spans="3:12" ht="12">
      <c r="C9" s="31"/>
      <c r="D9" s="38"/>
      <c r="E9" s="40"/>
      <c r="F9" s="40"/>
      <c r="K9" s="56">
        <v>0.0514</v>
      </c>
      <c r="L9" s="34" t="s">
        <v>88</v>
      </c>
    </row>
    <row r="10" spans="2:12" ht="12">
      <c r="B10" s="34" t="s">
        <v>66</v>
      </c>
      <c r="C10" s="31" t="s">
        <v>3</v>
      </c>
      <c r="D10" s="38">
        <v>2004</v>
      </c>
      <c r="E10" s="39">
        <v>269036</v>
      </c>
      <c r="F10" s="40">
        <f>(F5/12*9)+(F7/12*3)</f>
        <v>289001.25</v>
      </c>
      <c r="G10" s="34" t="s">
        <v>71</v>
      </c>
      <c r="K10" s="66">
        <v>0.0408</v>
      </c>
      <c r="L10" s="34" t="s">
        <v>87</v>
      </c>
    </row>
    <row r="11" spans="3:12" ht="12">
      <c r="C11" s="31"/>
      <c r="D11" s="38"/>
      <c r="E11" s="40"/>
      <c r="F11" s="40"/>
      <c r="K11" s="56">
        <v>0.0335</v>
      </c>
      <c r="L11" s="34" t="s">
        <v>91</v>
      </c>
    </row>
    <row r="12" spans="2:12" ht="12">
      <c r="B12" s="34" t="s">
        <v>67</v>
      </c>
      <c r="C12" s="31" t="s">
        <v>4</v>
      </c>
      <c r="D12" s="38">
        <v>2005</v>
      </c>
      <c r="E12" s="39">
        <v>199648</v>
      </c>
      <c r="F12" s="40">
        <f>(F5/12*3)+(E12/12*9)</f>
        <v>216995</v>
      </c>
      <c r="G12" s="34" t="s">
        <v>9</v>
      </c>
      <c r="K12" s="56">
        <v>0.0245</v>
      </c>
      <c r="L12" s="34" t="s">
        <v>92</v>
      </c>
    </row>
    <row r="13" spans="2:12" ht="12">
      <c r="B13" s="34" t="s">
        <v>68</v>
      </c>
      <c r="C13" s="31" t="s">
        <v>56</v>
      </c>
      <c r="D13" s="31">
        <v>2006</v>
      </c>
      <c r="E13" s="39">
        <v>54544</v>
      </c>
      <c r="F13" s="40">
        <f>(E12/12*4)+(E13/12*8)</f>
        <v>102912</v>
      </c>
      <c r="G13" s="34" t="s">
        <v>57</v>
      </c>
      <c r="J13" s="34" t="s">
        <v>14</v>
      </c>
      <c r="K13" s="56">
        <v>0.01</v>
      </c>
      <c r="L13" s="34" t="s">
        <v>93</v>
      </c>
    </row>
    <row r="14" spans="3:12" ht="12">
      <c r="C14" s="31" t="s">
        <v>8</v>
      </c>
      <c r="K14" s="56">
        <v>0.0055</v>
      </c>
      <c r="L14" s="34" t="s">
        <v>94</v>
      </c>
    </row>
    <row r="15" spans="3:12" ht="12" thickBot="1">
      <c r="C15" s="31"/>
      <c r="E15" s="65">
        <f>SUM(E4:E14)</f>
        <v>1136900</v>
      </c>
      <c r="F15" s="65">
        <f>SUM(F4:F14)</f>
        <v>1306702.25</v>
      </c>
      <c r="K15" s="56">
        <v>0.0055</v>
      </c>
      <c r="L15" s="34" t="s">
        <v>95</v>
      </c>
    </row>
    <row r="16" spans="3:12" ht="12" thickTop="1">
      <c r="C16" s="31"/>
      <c r="E16" s="76"/>
      <c r="F16" s="76"/>
      <c r="K16" s="56">
        <v>0.0055</v>
      </c>
      <c r="L16" s="34" t="s">
        <v>96</v>
      </c>
    </row>
    <row r="17" spans="3:12" ht="12">
      <c r="C17" s="31"/>
      <c r="E17" s="76"/>
      <c r="F17" s="76"/>
      <c r="K17" s="56">
        <v>0.0055</v>
      </c>
      <c r="L17" s="34" t="s">
        <v>97</v>
      </c>
    </row>
    <row r="18" spans="3:12" ht="12">
      <c r="C18" s="31"/>
      <c r="E18" s="76"/>
      <c r="F18" s="76"/>
      <c r="K18" s="56">
        <v>0.0089</v>
      </c>
      <c r="L18" s="34" t="s">
        <v>98</v>
      </c>
    </row>
    <row r="19" spans="3:12" ht="12">
      <c r="C19" s="31"/>
      <c r="E19" s="76"/>
      <c r="F19" s="76"/>
      <c r="K19" s="56">
        <v>0.012</v>
      </c>
      <c r="L19" s="34" t="s">
        <v>99</v>
      </c>
    </row>
    <row r="20" spans="3:12" ht="12">
      <c r="C20" s="31"/>
      <c r="E20" s="76"/>
      <c r="F20" s="76"/>
      <c r="K20" s="56">
        <v>0.0147</v>
      </c>
      <c r="L20" s="34" t="s">
        <v>104</v>
      </c>
    </row>
    <row r="21" spans="3:12" ht="12">
      <c r="C21" s="31"/>
      <c r="E21" s="76"/>
      <c r="F21" s="76"/>
      <c r="K21" s="56">
        <v>0.0147</v>
      </c>
      <c r="L21" s="34" t="s">
        <v>100</v>
      </c>
    </row>
    <row r="22" spans="3:12" ht="12">
      <c r="C22" s="31"/>
      <c r="E22" s="76"/>
      <c r="F22" s="76"/>
      <c r="K22" s="56">
        <v>0.0147</v>
      </c>
      <c r="L22" s="34" t="s">
        <v>102</v>
      </c>
    </row>
    <row r="23" spans="3:14" ht="12">
      <c r="C23" s="31"/>
      <c r="E23" s="76"/>
      <c r="F23" s="76"/>
      <c r="K23" s="56">
        <v>0.0147</v>
      </c>
      <c r="L23" s="34" t="s">
        <v>103</v>
      </c>
      <c r="N23" s="34" t="s">
        <v>101</v>
      </c>
    </row>
    <row r="24" spans="11:14" ht="11.25">
      <c r="K24" s="66">
        <v>0.0147</v>
      </c>
      <c r="L24" s="34" t="s">
        <v>105</v>
      </c>
      <c r="N24" s="34" t="s">
        <v>101</v>
      </c>
    </row>
    <row r="29" spans="3:12" ht="12" customHeight="1">
      <c r="C29" s="33" t="s">
        <v>32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3:12" ht="12" customHeight="1">
      <c r="C30" s="33" t="s">
        <v>33</v>
      </c>
      <c r="D30" s="33"/>
      <c r="E30" s="33"/>
      <c r="F30" s="33"/>
      <c r="G30" s="33"/>
      <c r="H30" s="33"/>
      <c r="I30" s="33"/>
      <c r="L30" s="34" t="s">
        <v>89</v>
      </c>
    </row>
    <row r="31" spans="3:12" ht="12" customHeight="1">
      <c r="C31" s="33" t="s">
        <v>34</v>
      </c>
      <c r="D31" s="33"/>
      <c r="E31" s="33"/>
      <c r="F31" s="33"/>
      <c r="G31" s="33"/>
      <c r="H31" s="33"/>
      <c r="L31" s="34" t="s">
        <v>90</v>
      </c>
    </row>
    <row r="32" spans="3:12" ht="12" customHeight="1">
      <c r="C32" s="33" t="s">
        <v>35</v>
      </c>
      <c r="D32" s="33"/>
      <c r="E32" s="33"/>
      <c r="F32" s="33"/>
      <c r="G32" s="33"/>
      <c r="H32" s="33"/>
      <c r="L32" s="62">
        <v>1562</v>
      </c>
    </row>
    <row r="33" spans="4:17" ht="24">
      <c r="D33" s="103" t="s">
        <v>17</v>
      </c>
      <c r="E33" s="103"/>
      <c r="F33" s="103" t="s">
        <v>12</v>
      </c>
      <c r="G33" s="103"/>
      <c r="H33" s="103" t="s">
        <v>13</v>
      </c>
      <c r="I33" s="103"/>
      <c r="J33" s="103" t="s">
        <v>30</v>
      </c>
      <c r="K33" s="103"/>
      <c r="L33" s="41" t="s">
        <v>31</v>
      </c>
      <c r="M33" s="36"/>
      <c r="N33" s="38" t="s">
        <v>14</v>
      </c>
      <c r="O33" s="42" t="s">
        <v>44</v>
      </c>
      <c r="Q33" s="36" t="s">
        <v>43</v>
      </c>
    </row>
    <row r="34" spans="6:11" ht="12">
      <c r="F34" s="38" t="s">
        <v>15</v>
      </c>
      <c r="G34" s="38" t="s">
        <v>16</v>
      </c>
      <c r="H34" s="38" t="s">
        <v>15</v>
      </c>
      <c r="I34" s="38" t="s">
        <v>16</v>
      </c>
      <c r="J34" s="38" t="s">
        <v>15</v>
      </c>
      <c r="K34" s="38" t="s">
        <v>16</v>
      </c>
    </row>
    <row r="35" spans="1:14" ht="11.25">
      <c r="A35" s="34">
        <v>2001</v>
      </c>
      <c r="B35" s="34" t="s">
        <v>11</v>
      </c>
      <c r="C35" s="34" t="s">
        <v>12</v>
      </c>
      <c r="D35" s="34" t="s">
        <v>15</v>
      </c>
      <c r="E35" s="43">
        <v>1562</v>
      </c>
      <c r="F35" s="49">
        <f>$F$4/3</f>
        <v>26620.333333333332</v>
      </c>
      <c r="G35" s="54"/>
      <c r="H35" s="44"/>
      <c r="I35" s="44"/>
      <c r="J35" s="44"/>
      <c r="K35" s="44"/>
      <c r="N35" s="44"/>
    </row>
    <row r="36" spans="4:17" ht="11.25">
      <c r="D36" s="45" t="s">
        <v>16</v>
      </c>
      <c r="E36" s="45">
        <v>1563</v>
      </c>
      <c r="F36" s="51"/>
      <c r="G36" s="50">
        <f>F35</f>
        <v>26620.333333333332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4:17" ht="11.25">
      <c r="D37" s="45"/>
      <c r="E37" s="45"/>
      <c r="F37" s="48"/>
      <c r="G37" s="48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1.25">
      <c r="C38" s="34" t="s">
        <v>13</v>
      </c>
      <c r="D38" s="34" t="s">
        <v>15</v>
      </c>
      <c r="E38" s="43">
        <v>1563</v>
      </c>
      <c r="F38" s="47"/>
      <c r="G38" s="46"/>
      <c r="H38" s="53"/>
      <c r="I38" s="47"/>
      <c r="J38" s="47"/>
      <c r="K38" s="47"/>
      <c r="L38" s="46"/>
      <c r="M38" s="46"/>
      <c r="N38" s="46"/>
      <c r="O38" s="46"/>
      <c r="P38" s="46"/>
      <c r="Q38" s="46"/>
    </row>
    <row r="39" spans="4:17" ht="11.25">
      <c r="D39" s="45" t="s">
        <v>16</v>
      </c>
      <c r="E39" s="34">
        <v>1562</v>
      </c>
      <c r="F39" s="46"/>
      <c r="G39" s="46"/>
      <c r="H39" s="46"/>
      <c r="I39" s="51">
        <f>H38</f>
        <v>0</v>
      </c>
      <c r="J39" s="48"/>
      <c r="K39" s="48"/>
      <c r="L39" s="46"/>
      <c r="M39" s="46"/>
      <c r="N39" s="46"/>
      <c r="O39" s="46"/>
      <c r="P39" s="46"/>
      <c r="Q39" s="46"/>
    </row>
    <row r="40" spans="4:17" ht="11.25">
      <c r="D40" s="45"/>
      <c r="F40" s="46"/>
      <c r="G40" s="46"/>
      <c r="H40" s="46"/>
      <c r="I40" s="48"/>
      <c r="J40" s="48"/>
      <c r="K40" s="48"/>
      <c r="L40" s="46"/>
      <c r="M40" s="46"/>
      <c r="N40" s="46"/>
      <c r="O40" s="46"/>
      <c r="P40" s="46"/>
      <c r="Q40" s="46"/>
    </row>
    <row r="41" spans="3:17" ht="11.25">
      <c r="C41" s="34" t="s">
        <v>14</v>
      </c>
      <c r="D41" s="43" t="s">
        <v>37</v>
      </c>
      <c r="E41" s="43"/>
      <c r="F41" s="47"/>
      <c r="G41" s="46"/>
      <c r="H41" s="46"/>
      <c r="I41" s="46"/>
      <c r="J41" s="46"/>
      <c r="K41" s="46"/>
      <c r="L41" s="46"/>
      <c r="M41" s="46"/>
      <c r="N41" s="46"/>
      <c r="O41" s="47"/>
      <c r="P41" s="46"/>
      <c r="Q41" s="46"/>
    </row>
    <row r="42" spans="4:17" ht="11.25">
      <c r="D42" s="45"/>
      <c r="E42" s="45"/>
      <c r="F42" s="48"/>
      <c r="G42" s="46"/>
      <c r="H42" s="46"/>
      <c r="I42" s="46"/>
      <c r="J42" s="46"/>
      <c r="K42" s="46"/>
      <c r="L42" s="52">
        <f>F35-I39</f>
        <v>26620.333333333332</v>
      </c>
      <c r="M42" s="46"/>
      <c r="N42" s="46"/>
      <c r="O42" s="48"/>
      <c r="P42" s="46"/>
      <c r="Q42" s="46">
        <f>L42</f>
        <v>26620.333333333332</v>
      </c>
    </row>
    <row r="43" spans="6:17" ht="11.25"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11.25">
      <c r="A44" s="34">
        <v>2001</v>
      </c>
      <c r="B44" s="34" t="s">
        <v>18</v>
      </c>
      <c r="C44" s="34" t="s">
        <v>12</v>
      </c>
      <c r="D44" s="34" t="s">
        <v>15</v>
      </c>
      <c r="E44" s="43">
        <v>1562</v>
      </c>
      <c r="F44" s="49">
        <f>$F$4/3</f>
        <v>26620.333333333332</v>
      </c>
      <c r="G44" s="54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4:17" ht="11.25">
      <c r="D45" s="45" t="s">
        <v>16</v>
      </c>
      <c r="E45" s="45">
        <v>1563</v>
      </c>
      <c r="F45" s="51"/>
      <c r="G45" s="50">
        <f>F44</f>
        <v>26620.333333333332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4:17" ht="11.25">
      <c r="D46" s="45"/>
      <c r="E46" s="45"/>
      <c r="F46" s="48"/>
      <c r="G46" s="48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3:17" ht="11.25">
      <c r="C47" s="34" t="s">
        <v>13</v>
      </c>
      <c r="D47" s="34" t="s">
        <v>15</v>
      </c>
      <c r="E47" s="43">
        <v>1563</v>
      </c>
      <c r="F47" s="47"/>
      <c r="G47" s="46"/>
      <c r="H47" s="53"/>
      <c r="I47" s="47"/>
      <c r="J47" s="47"/>
      <c r="K47" s="47"/>
      <c r="L47" s="46"/>
      <c r="M47" s="46"/>
      <c r="N47" s="46"/>
      <c r="O47" s="46"/>
      <c r="P47" s="46"/>
      <c r="Q47" s="46"/>
    </row>
    <row r="48" spans="4:17" ht="11.25">
      <c r="D48" s="45" t="s">
        <v>16</v>
      </c>
      <c r="E48" s="34">
        <v>1562</v>
      </c>
      <c r="F48" s="46"/>
      <c r="G48" s="46"/>
      <c r="H48" s="46"/>
      <c r="I48" s="51">
        <f>H47</f>
        <v>0</v>
      </c>
      <c r="J48" s="48"/>
      <c r="K48" s="48"/>
      <c r="L48" s="46"/>
      <c r="M48" s="46"/>
      <c r="N48" s="46"/>
      <c r="O48" s="46"/>
      <c r="P48" s="46"/>
      <c r="Q48" s="46"/>
    </row>
    <row r="49" spans="4:17" ht="11.25">
      <c r="D49" s="45"/>
      <c r="F49" s="46"/>
      <c r="G49" s="46"/>
      <c r="H49" s="46"/>
      <c r="I49" s="48"/>
      <c r="J49" s="48"/>
      <c r="K49" s="48"/>
      <c r="L49" s="46"/>
      <c r="M49" s="46"/>
      <c r="N49" s="46"/>
      <c r="O49" s="46"/>
      <c r="P49" s="46"/>
      <c r="Q49" s="46"/>
    </row>
    <row r="50" spans="3:17" ht="11.25">
      <c r="C50" s="34" t="s">
        <v>14</v>
      </c>
      <c r="D50" s="43" t="s">
        <v>37</v>
      </c>
      <c r="E50" s="43"/>
      <c r="F50" s="47"/>
      <c r="G50" s="46"/>
      <c r="H50" s="46"/>
      <c r="I50" s="46"/>
      <c r="J50" s="46"/>
      <c r="K50" s="46"/>
      <c r="L50" s="46"/>
      <c r="M50" s="46"/>
      <c r="N50" s="46">
        <f>L42*7.25%/12</f>
        <v>160.83118055555553</v>
      </c>
      <c r="O50" s="47">
        <f>N50</f>
        <v>160.83118055555553</v>
      </c>
      <c r="P50" s="46"/>
      <c r="Q50" s="46"/>
    </row>
    <row r="51" spans="4:17" ht="11.25">
      <c r="D51" s="45"/>
      <c r="E51" s="45"/>
      <c r="F51" s="48"/>
      <c r="G51" s="46"/>
      <c r="H51" s="46"/>
      <c r="I51" s="46"/>
      <c r="J51" s="46"/>
      <c r="K51" s="46"/>
      <c r="L51" s="46"/>
      <c r="M51" s="46"/>
      <c r="N51" s="46"/>
      <c r="O51" s="48"/>
      <c r="P51" s="46"/>
      <c r="Q51" s="46"/>
    </row>
    <row r="52" spans="6:17" ht="11.25">
      <c r="F52" s="46"/>
      <c r="G52" s="46"/>
      <c r="H52" s="46"/>
      <c r="I52" s="46"/>
      <c r="J52" s="46"/>
      <c r="K52" s="46"/>
      <c r="L52" s="52">
        <f>F44-I48+L42</f>
        <v>53240.666666666664</v>
      </c>
      <c r="M52" s="46"/>
      <c r="N52" s="46"/>
      <c r="O52" s="46"/>
      <c r="P52" s="46"/>
      <c r="Q52" s="46">
        <f>L52+O50</f>
        <v>53401.49784722222</v>
      </c>
    </row>
    <row r="53" spans="6:17" ht="11.2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1.25">
      <c r="A54" s="34">
        <v>2001</v>
      </c>
      <c r="B54" s="34" t="s">
        <v>19</v>
      </c>
      <c r="C54" s="34" t="s">
        <v>12</v>
      </c>
      <c r="D54" s="34" t="s">
        <v>15</v>
      </c>
      <c r="E54" s="43">
        <v>1562</v>
      </c>
      <c r="F54" s="49">
        <f>$F$4/3</f>
        <v>26620.333333333332</v>
      </c>
      <c r="G54" s="54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4:17" ht="11.25">
      <c r="D55" s="45" t="s">
        <v>16</v>
      </c>
      <c r="E55" s="45">
        <v>1563</v>
      </c>
      <c r="F55" s="51"/>
      <c r="G55" s="50">
        <f>F54</f>
        <v>26620.333333333332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4:17" ht="11.25">
      <c r="D56" s="45"/>
      <c r="E56" s="45"/>
      <c r="F56" s="48"/>
      <c r="G56" s="48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3:17" ht="11.25">
      <c r="C57" s="34" t="s">
        <v>13</v>
      </c>
      <c r="D57" s="34" t="s">
        <v>15</v>
      </c>
      <c r="E57" s="43">
        <v>1563</v>
      </c>
      <c r="F57" s="47"/>
      <c r="G57" s="46"/>
      <c r="H57" s="53"/>
      <c r="I57" s="47"/>
      <c r="J57" s="47"/>
      <c r="K57" s="47"/>
      <c r="L57" s="46"/>
      <c r="M57" s="46"/>
      <c r="N57" s="46"/>
      <c r="O57" s="46"/>
      <c r="P57" s="46"/>
      <c r="Q57" s="46"/>
    </row>
    <row r="58" spans="4:17" ht="11.25">
      <c r="D58" s="45" t="s">
        <v>16</v>
      </c>
      <c r="E58" s="34">
        <v>1562</v>
      </c>
      <c r="F58" s="46"/>
      <c r="G58" s="46"/>
      <c r="H58" s="46"/>
      <c r="I58" s="51">
        <f>H57</f>
        <v>0</v>
      </c>
      <c r="J58" s="48"/>
      <c r="K58" s="48"/>
      <c r="L58" s="46"/>
      <c r="M58" s="46"/>
      <c r="N58" s="46"/>
      <c r="O58" s="46"/>
      <c r="P58" s="46"/>
      <c r="Q58" s="46"/>
    </row>
    <row r="59" spans="4:17" ht="11.25">
      <c r="D59" s="45"/>
      <c r="F59" s="46"/>
      <c r="G59" s="46"/>
      <c r="H59" s="46"/>
      <c r="I59" s="48"/>
      <c r="J59" s="48"/>
      <c r="K59" s="48"/>
      <c r="L59" s="46"/>
      <c r="M59" s="46"/>
      <c r="N59" s="46"/>
      <c r="O59" s="46"/>
      <c r="P59" s="46"/>
      <c r="Q59" s="46"/>
    </row>
    <row r="60" spans="3:17" ht="11.25">
      <c r="C60" s="34" t="s">
        <v>14</v>
      </c>
      <c r="D60" s="43" t="s">
        <v>37</v>
      </c>
      <c r="E60" s="43"/>
      <c r="F60" s="47"/>
      <c r="G60" s="46"/>
      <c r="H60" s="46"/>
      <c r="I60" s="46"/>
      <c r="J60" s="46"/>
      <c r="K60" s="46"/>
      <c r="L60" s="46"/>
      <c r="M60" s="46"/>
      <c r="N60" s="46">
        <f>L52*7.25%/12</f>
        <v>321.66236111111107</v>
      </c>
      <c r="O60" s="47">
        <f>O50+N60</f>
        <v>482.4935416666666</v>
      </c>
      <c r="P60" s="46"/>
      <c r="Q60" s="46"/>
    </row>
    <row r="61" spans="4:17" ht="11.25">
      <c r="D61" s="45"/>
      <c r="E61" s="45"/>
      <c r="F61" s="48"/>
      <c r="G61" s="46"/>
      <c r="H61" s="46"/>
      <c r="I61" s="46"/>
      <c r="J61" s="46"/>
      <c r="K61" s="46"/>
      <c r="L61" s="46"/>
      <c r="M61" s="46"/>
      <c r="N61" s="46"/>
      <c r="O61" s="48"/>
      <c r="P61" s="46"/>
      <c r="Q61" s="46"/>
    </row>
    <row r="62" spans="6:17" ht="11.25">
      <c r="F62" s="46"/>
      <c r="G62" s="46"/>
      <c r="H62" s="46"/>
      <c r="I62" s="46"/>
      <c r="J62" s="46"/>
      <c r="K62" s="46"/>
      <c r="L62" s="52">
        <f>F54-I58+L52</f>
        <v>79861</v>
      </c>
      <c r="M62" s="46"/>
      <c r="N62" s="46"/>
      <c r="O62" s="46"/>
      <c r="P62" s="46"/>
      <c r="Q62" s="46">
        <f>L62+O60</f>
        <v>80343.49354166667</v>
      </c>
    </row>
    <row r="63" spans="6:17" ht="11.25"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1.25">
      <c r="A64" s="34">
        <v>2002</v>
      </c>
      <c r="B64" s="34" t="s">
        <v>20</v>
      </c>
      <c r="C64" s="34" t="s">
        <v>12</v>
      </c>
      <c r="D64" s="34" t="s">
        <v>15</v>
      </c>
      <c r="E64" s="43">
        <v>1562</v>
      </c>
      <c r="F64" s="49">
        <f>$F$5/12</f>
        <v>22419.666666666668</v>
      </c>
      <c r="G64" s="54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4:17" ht="11.25">
      <c r="D65" s="45" t="s">
        <v>16</v>
      </c>
      <c r="E65" s="45">
        <v>1563</v>
      </c>
      <c r="F65" s="51"/>
      <c r="G65" s="50">
        <f>F64</f>
        <v>22419.666666666668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4:17" ht="11.25">
      <c r="D66" s="45"/>
      <c r="E66" s="45"/>
      <c r="F66" s="48"/>
      <c r="G66" s="48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3:17" ht="11.25">
      <c r="C67" s="34" t="s">
        <v>13</v>
      </c>
      <c r="D67" s="34" t="s">
        <v>15</v>
      </c>
      <c r="E67" s="43">
        <v>1563</v>
      </c>
      <c r="F67" s="47"/>
      <c r="G67" s="46"/>
      <c r="H67" s="53">
        <v>0</v>
      </c>
      <c r="I67" s="47"/>
      <c r="J67" s="47"/>
      <c r="K67" s="47"/>
      <c r="L67" s="46"/>
      <c r="M67" s="46"/>
      <c r="N67" s="46"/>
      <c r="O67" s="46"/>
      <c r="P67" s="46"/>
      <c r="Q67" s="46"/>
    </row>
    <row r="68" spans="4:17" ht="11.25">
      <c r="D68" s="45" t="s">
        <v>16</v>
      </c>
      <c r="E68" s="34">
        <v>1562</v>
      </c>
      <c r="F68" s="46"/>
      <c r="G68" s="46"/>
      <c r="H68" s="46"/>
      <c r="I68" s="51">
        <f>H67</f>
        <v>0</v>
      </c>
      <c r="J68" s="48"/>
      <c r="K68" s="48"/>
      <c r="L68" s="46"/>
      <c r="M68" s="46"/>
      <c r="N68" s="46"/>
      <c r="O68" s="46"/>
      <c r="P68" s="46"/>
      <c r="Q68" s="46"/>
    </row>
    <row r="69" spans="4:17" ht="11.25">
      <c r="D69" s="45"/>
      <c r="F69" s="46"/>
      <c r="G69" s="46"/>
      <c r="H69" s="46"/>
      <c r="I69" s="48"/>
      <c r="J69" s="48"/>
      <c r="K69" s="48"/>
      <c r="L69" s="46"/>
      <c r="M69" s="46"/>
      <c r="N69" s="46"/>
      <c r="O69" s="46"/>
      <c r="P69" s="46"/>
      <c r="Q69" s="46"/>
    </row>
    <row r="70" spans="3:17" ht="11.25">
      <c r="C70" s="34" t="s">
        <v>14</v>
      </c>
      <c r="D70" s="43" t="s">
        <v>37</v>
      </c>
      <c r="E70" s="43"/>
      <c r="F70" s="47"/>
      <c r="G70" s="46"/>
      <c r="H70" s="46"/>
      <c r="I70" s="46"/>
      <c r="J70" s="46"/>
      <c r="K70" s="46"/>
      <c r="L70" s="46"/>
      <c r="M70" s="46"/>
      <c r="N70" s="46">
        <f>L62*7.25%/12</f>
        <v>482.49354166666666</v>
      </c>
      <c r="O70" s="47">
        <f>O60+N70</f>
        <v>964.9870833333332</v>
      </c>
      <c r="P70" s="46"/>
      <c r="Q70" s="46"/>
    </row>
    <row r="71" spans="4:17" ht="11.25">
      <c r="D71" s="45"/>
      <c r="E71" s="45"/>
      <c r="F71" s="48"/>
      <c r="G71" s="46"/>
      <c r="H71" s="46"/>
      <c r="I71" s="46"/>
      <c r="J71" s="46"/>
      <c r="K71" s="46"/>
      <c r="L71" s="46"/>
      <c r="M71" s="46"/>
      <c r="N71" s="46"/>
      <c r="O71" s="48"/>
      <c r="P71" s="46"/>
      <c r="Q71" s="46"/>
    </row>
    <row r="72" spans="6:17" ht="11.25">
      <c r="F72" s="46"/>
      <c r="G72" s="46"/>
      <c r="H72" s="46"/>
      <c r="I72" s="46"/>
      <c r="J72" s="46"/>
      <c r="K72" s="46"/>
      <c r="L72" s="52">
        <f>F64-I68+L62</f>
        <v>102280.66666666667</v>
      </c>
      <c r="M72" s="46"/>
      <c r="N72" s="46"/>
      <c r="O72" s="46"/>
      <c r="P72" s="46"/>
      <c r="Q72" s="46">
        <f>L72+O70</f>
        <v>103245.65375</v>
      </c>
    </row>
    <row r="73" spans="6:17" ht="11.25"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ht="11.25">
      <c r="A74" s="34">
        <v>2002</v>
      </c>
      <c r="B74" s="34" t="s">
        <v>21</v>
      </c>
      <c r="C74" s="34" t="s">
        <v>12</v>
      </c>
      <c r="D74" s="34" t="s">
        <v>15</v>
      </c>
      <c r="E74" s="43">
        <v>1562</v>
      </c>
      <c r="F74" s="49">
        <f>$F$5/12</f>
        <v>22419.666666666668</v>
      </c>
      <c r="G74" s="54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4:17" ht="11.25">
      <c r="D75" s="45" t="s">
        <v>16</v>
      </c>
      <c r="E75" s="45">
        <v>1563</v>
      </c>
      <c r="F75" s="51"/>
      <c r="G75" s="50">
        <f>F74</f>
        <v>22419.666666666668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4:17" ht="11.25">
      <c r="D76" s="45"/>
      <c r="E76" s="45"/>
      <c r="F76" s="48"/>
      <c r="G76" s="48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3:17" ht="11.25">
      <c r="C77" s="34" t="s">
        <v>13</v>
      </c>
      <c r="D77" s="34" t="s">
        <v>15</v>
      </c>
      <c r="E77" s="43">
        <v>1563</v>
      </c>
      <c r="F77" s="47"/>
      <c r="G77" s="46"/>
      <c r="H77" s="53">
        <v>0</v>
      </c>
      <c r="I77" s="47"/>
      <c r="J77" s="47"/>
      <c r="K77" s="47"/>
      <c r="L77" s="46"/>
      <c r="M77" s="46"/>
      <c r="N77" s="46"/>
      <c r="O77" s="46"/>
      <c r="P77" s="46"/>
      <c r="Q77" s="46"/>
    </row>
    <row r="78" spans="4:17" ht="11.25">
      <c r="D78" s="45" t="s">
        <v>16</v>
      </c>
      <c r="E78" s="34">
        <v>1562</v>
      </c>
      <c r="F78" s="46"/>
      <c r="G78" s="46"/>
      <c r="H78" s="46"/>
      <c r="I78" s="51">
        <f>H77</f>
        <v>0</v>
      </c>
      <c r="J78" s="48"/>
      <c r="K78" s="48"/>
      <c r="L78" s="46"/>
      <c r="M78" s="46"/>
      <c r="N78" s="46"/>
      <c r="O78" s="46"/>
      <c r="P78" s="46"/>
      <c r="Q78" s="46"/>
    </row>
    <row r="79" spans="4:17" ht="11.25">
      <c r="D79" s="45"/>
      <c r="F79" s="46"/>
      <c r="G79" s="46"/>
      <c r="H79" s="46"/>
      <c r="I79" s="48"/>
      <c r="J79" s="48"/>
      <c r="K79" s="48"/>
      <c r="L79" s="46"/>
      <c r="M79" s="46"/>
      <c r="N79" s="46"/>
      <c r="O79" s="46"/>
      <c r="P79" s="46"/>
      <c r="Q79" s="46"/>
    </row>
    <row r="80" spans="3:17" ht="11.25">
      <c r="C80" s="34" t="s">
        <v>14</v>
      </c>
      <c r="D80" s="43" t="s">
        <v>37</v>
      </c>
      <c r="E80" s="43"/>
      <c r="F80" s="47"/>
      <c r="G80" s="46"/>
      <c r="H80" s="46"/>
      <c r="I80" s="46"/>
      <c r="J80" s="46"/>
      <c r="K80" s="46"/>
      <c r="L80" s="46"/>
      <c r="M80" s="46"/>
      <c r="N80" s="46">
        <f>L72*7.25%/12</f>
        <v>617.9456944444445</v>
      </c>
      <c r="O80" s="47">
        <f>O70+N80</f>
        <v>1582.9327777777776</v>
      </c>
      <c r="P80" s="46"/>
      <c r="Q80" s="46"/>
    </row>
    <row r="81" spans="4:17" ht="11.25">
      <c r="D81" s="45"/>
      <c r="E81" s="45"/>
      <c r="F81" s="48"/>
      <c r="G81" s="46"/>
      <c r="H81" s="46"/>
      <c r="I81" s="46"/>
      <c r="J81" s="46"/>
      <c r="K81" s="46"/>
      <c r="L81" s="46"/>
      <c r="M81" s="46"/>
      <c r="N81" s="46"/>
      <c r="O81" s="48"/>
      <c r="P81" s="46"/>
      <c r="Q81" s="46"/>
    </row>
    <row r="82" spans="6:17" ht="11.25">
      <c r="F82" s="46"/>
      <c r="G82" s="46"/>
      <c r="H82" s="46"/>
      <c r="I82" s="46"/>
      <c r="J82" s="46"/>
      <c r="K82" s="46"/>
      <c r="L82" s="52">
        <f>F74-I78+L72</f>
        <v>124700.33333333334</v>
      </c>
      <c r="M82" s="46"/>
      <c r="N82" s="46"/>
      <c r="O82" s="46"/>
      <c r="P82" s="46"/>
      <c r="Q82" s="46">
        <f>L82+O80</f>
        <v>126283.26611111112</v>
      </c>
    </row>
    <row r="83" spans="6:17" ht="11.25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ht="11.25">
      <c r="A84" s="34">
        <v>2002</v>
      </c>
      <c r="B84" s="34" t="s">
        <v>22</v>
      </c>
      <c r="C84" s="34" t="s">
        <v>12</v>
      </c>
      <c r="D84" s="34" t="s">
        <v>15</v>
      </c>
      <c r="E84" s="43">
        <v>1562</v>
      </c>
      <c r="F84" s="49">
        <f>$F$5/12</f>
        <v>22419.666666666668</v>
      </c>
      <c r="G84" s="54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4:17" ht="11.25">
      <c r="D85" s="45" t="s">
        <v>16</v>
      </c>
      <c r="E85" s="45">
        <v>1563</v>
      </c>
      <c r="F85" s="51"/>
      <c r="G85" s="50">
        <f>F84</f>
        <v>22419.666666666668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4:17" ht="11.25">
      <c r="D86" s="45"/>
      <c r="E86" s="45"/>
      <c r="F86" s="48"/>
      <c r="G86" s="48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3:17" ht="11.25">
      <c r="C87" s="34" t="s">
        <v>13</v>
      </c>
      <c r="D87" s="34" t="s">
        <v>15</v>
      </c>
      <c r="E87" s="43">
        <v>1563</v>
      </c>
      <c r="F87" s="47"/>
      <c r="G87" s="46"/>
      <c r="H87" s="53">
        <v>33472.18</v>
      </c>
      <c r="I87" s="47"/>
      <c r="J87" s="46"/>
      <c r="K87" s="46"/>
      <c r="L87" s="46"/>
      <c r="M87" s="46"/>
      <c r="N87" s="46"/>
      <c r="O87" s="46"/>
      <c r="P87" s="46"/>
      <c r="Q87" s="46"/>
    </row>
    <row r="88" spans="4:17" ht="11.25">
      <c r="D88" s="45" t="s">
        <v>16</v>
      </c>
      <c r="E88" s="34">
        <v>1562</v>
      </c>
      <c r="F88" s="46"/>
      <c r="G88" s="46"/>
      <c r="H88" s="46"/>
      <c r="I88" s="51">
        <f>H87</f>
        <v>33472.18</v>
      </c>
      <c r="J88" s="46"/>
      <c r="K88" s="46"/>
      <c r="L88" s="46"/>
      <c r="M88" s="46"/>
      <c r="N88" s="46"/>
      <c r="O88" s="46"/>
      <c r="P88" s="46"/>
      <c r="Q88" s="46"/>
    </row>
    <row r="89" spans="4:17" ht="11.25">
      <c r="D89" s="45"/>
      <c r="F89" s="46"/>
      <c r="G89" s="46"/>
      <c r="H89" s="46"/>
      <c r="I89" s="48"/>
      <c r="J89" s="48"/>
      <c r="K89" s="48"/>
      <c r="L89" s="46"/>
      <c r="M89" s="46"/>
      <c r="N89" s="46"/>
      <c r="O89" s="46"/>
      <c r="P89" s="46"/>
      <c r="Q89" s="46"/>
    </row>
    <row r="90" spans="3:17" ht="11.25">
      <c r="C90" s="34" t="s">
        <v>14</v>
      </c>
      <c r="D90" s="43" t="s">
        <v>37</v>
      </c>
      <c r="E90" s="43"/>
      <c r="F90" s="47"/>
      <c r="G90" s="46"/>
      <c r="H90" s="46"/>
      <c r="I90" s="46"/>
      <c r="J90" s="46"/>
      <c r="K90" s="46"/>
      <c r="L90" s="46"/>
      <c r="M90" s="46"/>
      <c r="N90" s="46">
        <f>L82*7.25%/12</f>
        <v>753.3978472222221</v>
      </c>
      <c r="O90" s="47">
        <f>O80+N90</f>
        <v>2336.3306249999996</v>
      </c>
      <c r="P90" s="46"/>
      <c r="Q90" s="46"/>
    </row>
    <row r="91" spans="4:17" ht="11.25">
      <c r="D91" s="45"/>
      <c r="E91" s="45"/>
      <c r="F91" s="48"/>
      <c r="G91" s="46"/>
      <c r="H91" s="46"/>
      <c r="I91" s="46"/>
      <c r="J91" s="46"/>
      <c r="K91" s="46"/>
      <c r="L91" s="46"/>
      <c r="M91" s="46"/>
      <c r="N91" s="46"/>
      <c r="O91" s="48"/>
      <c r="P91" s="46"/>
      <c r="Q91" s="46"/>
    </row>
    <row r="92" spans="6:17" ht="11.25">
      <c r="F92" s="46"/>
      <c r="G92" s="46"/>
      <c r="H92" s="46"/>
      <c r="I92" s="46"/>
      <c r="J92" s="46"/>
      <c r="K92" s="46"/>
      <c r="L92" s="52">
        <f>F84-I88+L82</f>
        <v>113647.82</v>
      </c>
      <c r="M92" s="46"/>
      <c r="N92" s="46"/>
      <c r="O92" s="46"/>
      <c r="P92" s="46"/>
      <c r="Q92" s="46">
        <f>L92+O90</f>
        <v>115984.15062500001</v>
      </c>
    </row>
    <row r="93" spans="6:17" ht="11.25"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ht="11.25">
      <c r="A94" s="34">
        <v>2002</v>
      </c>
      <c r="B94" s="34" t="s">
        <v>23</v>
      </c>
      <c r="C94" s="34" t="s">
        <v>12</v>
      </c>
      <c r="D94" s="34" t="s">
        <v>15</v>
      </c>
      <c r="E94" s="43">
        <v>1562</v>
      </c>
      <c r="F94" s="49">
        <f>$F$5/12</f>
        <v>22419.666666666668</v>
      </c>
      <c r="G94" s="54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4:17" ht="11.25">
      <c r="D95" s="45" t="s">
        <v>16</v>
      </c>
      <c r="E95" s="45">
        <v>1563</v>
      </c>
      <c r="F95" s="51"/>
      <c r="G95" s="50">
        <f>F94</f>
        <v>22419.666666666668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4:17" ht="11.25">
      <c r="D96" s="45"/>
      <c r="E96" s="45"/>
      <c r="F96" s="48"/>
      <c r="G96" s="48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3:17" ht="11.25">
      <c r="C97" s="34" t="s">
        <v>13</v>
      </c>
      <c r="D97" s="34" t="s">
        <v>15</v>
      </c>
      <c r="E97" s="43">
        <v>1563</v>
      </c>
      <c r="F97" s="47"/>
      <c r="G97" s="46"/>
      <c r="H97" s="53">
        <v>33472.18</v>
      </c>
      <c r="I97" s="47"/>
      <c r="J97" s="46"/>
      <c r="K97" s="46"/>
      <c r="L97" s="46"/>
      <c r="M97" s="46"/>
      <c r="N97" s="46"/>
      <c r="O97" s="46"/>
      <c r="P97" s="46"/>
      <c r="Q97" s="46"/>
    </row>
    <row r="98" spans="4:17" ht="11.25">
      <c r="D98" s="45" t="s">
        <v>16</v>
      </c>
      <c r="E98" s="34">
        <v>1562</v>
      </c>
      <c r="F98" s="46"/>
      <c r="G98" s="46"/>
      <c r="H98" s="46"/>
      <c r="I98" s="51">
        <f>H97</f>
        <v>33472.18</v>
      </c>
      <c r="J98" s="46"/>
      <c r="K98" s="46"/>
      <c r="L98" s="46"/>
      <c r="M98" s="46"/>
      <c r="N98" s="46"/>
      <c r="O98" s="46"/>
      <c r="P98" s="46"/>
      <c r="Q98" s="46"/>
    </row>
    <row r="99" spans="4:17" ht="11.25">
      <c r="D99" s="45"/>
      <c r="F99" s="46"/>
      <c r="G99" s="46"/>
      <c r="H99" s="46"/>
      <c r="I99" s="48"/>
      <c r="J99" s="48"/>
      <c r="K99" s="48"/>
      <c r="L99" s="46"/>
      <c r="M99" s="46"/>
      <c r="N99" s="46"/>
      <c r="O99" s="46"/>
      <c r="P99" s="46"/>
      <c r="Q99" s="46"/>
    </row>
    <row r="100" spans="3:17" ht="11.25">
      <c r="C100" s="34" t="s">
        <v>14</v>
      </c>
      <c r="D100" s="43" t="s">
        <v>37</v>
      </c>
      <c r="E100" s="43"/>
      <c r="F100" s="47"/>
      <c r="G100" s="46"/>
      <c r="H100" s="46"/>
      <c r="I100" s="46"/>
      <c r="J100" s="46"/>
      <c r="K100" s="46"/>
      <c r="L100" s="46"/>
      <c r="M100" s="46"/>
      <c r="N100" s="46">
        <f>L92*7.25%/12</f>
        <v>686.6222458333333</v>
      </c>
      <c r="O100" s="47">
        <f>O90+N100</f>
        <v>3022.952870833333</v>
      </c>
      <c r="P100" s="46"/>
      <c r="Q100" s="46"/>
    </row>
    <row r="101" spans="4:17" ht="11.25">
      <c r="D101" s="45"/>
      <c r="E101" s="45"/>
      <c r="F101" s="48"/>
      <c r="G101" s="46"/>
      <c r="H101" s="46"/>
      <c r="I101" s="46"/>
      <c r="J101" s="46"/>
      <c r="K101" s="46"/>
      <c r="L101" s="46"/>
      <c r="M101" s="46"/>
      <c r="N101" s="46"/>
      <c r="O101" s="48"/>
      <c r="P101" s="46"/>
      <c r="Q101" s="46"/>
    </row>
    <row r="102" spans="6:17" ht="11.25">
      <c r="F102" s="46"/>
      <c r="G102" s="46"/>
      <c r="H102" s="46"/>
      <c r="I102" s="46"/>
      <c r="J102" s="46"/>
      <c r="K102" s="46"/>
      <c r="L102" s="52">
        <f>F94-I98+L92</f>
        <v>102595.30666666667</v>
      </c>
      <c r="M102" s="46"/>
      <c r="N102" s="46"/>
      <c r="O102" s="46"/>
      <c r="P102" s="46"/>
      <c r="Q102" s="46">
        <f>L102+O100</f>
        <v>105618.25953750001</v>
      </c>
    </row>
    <row r="103" spans="6:17" ht="11.25"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ht="11.25">
      <c r="A104" s="34">
        <v>2002</v>
      </c>
      <c r="B104" s="34" t="s">
        <v>24</v>
      </c>
      <c r="C104" s="34" t="s">
        <v>12</v>
      </c>
      <c r="D104" s="34" t="s">
        <v>15</v>
      </c>
      <c r="E104" s="43">
        <v>1562</v>
      </c>
      <c r="F104" s="49">
        <f>$F$5/12</f>
        <v>22419.666666666668</v>
      </c>
      <c r="G104" s="54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4:17" ht="11.25">
      <c r="D105" s="45" t="s">
        <v>16</v>
      </c>
      <c r="E105" s="45">
        <v>1563</v>
      </c>
      <c r="F105" s="51"/>
      <c r="G105" s="50">
        <f>F104</f>
        <v>22419.666666666668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4:17" ht="11.25">
      <c r="D106" s="45"/>
      <c r="E106" s="45"/>
      <c r="F106" s="48"/>
      <c r="G106" s="48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3:17" ht="11.25">
      <c r="C107" s="34" t="s">
        <v>13</v>
      </c>
      <c r="D107" s="34" t="s">
        <v>15</v>
      </c>
      <c r="E107" s="43">
        <v>1563</v>
      </c>
      <c r="F107" s="47"/>
      <c r="G107" s="46"/>
      <c r="H107" s="53">
        <v>33472.18</v>
      </c>
      <c r="I107" s="47"/>
      <c r="J107" s="47"/>
      <c r="K107" s="47"/>
      <c r="L107" s="46"/>
      <c r="M107" s="46"/>
      <c r="N107" s="46"/>
      <c r="O107" s="46"/>
      <c r="P107" s="46"/>
      <c r="Q107" s="46"/>
    </row>
    <row r="108" spans="4:17" ht="11.25">
      <c r="D108" s="45" t="s">
        <v>16</v>
      </c>
      <c r="E108" s="34">
        <v>1562</v>
      </c>
      <c r="F108" s="46"/>
      <c r="G108" s="46"/>
      <c r="H108" s="46"/>
      <c r="I108" s="51">
        <f>H107</f>
        <v>33472.18</v>
      </c>
      <c r="J108" s="48"/>
      <c r="K108" s="48"/>
      <c r="L108" s="46"/>
      <c r="M108" s="46"/>
      <c r="N108" s="46"/>
      <c r="O108" s="46"/>
      <c r="P108" s="46"/>
      <c r="Q108" s="46"/>
    </row>
    <row r="109" spans="4:17" ht="11.25">
      <c r="D109" s="45"/>
      <c r="F109" s="46"/>
      <c r="G109" s="46"/>
      <c r="H109" s="46"/>
      <c r="I109" s="48"/>
      <c r="J109" s="48"/>
      <c r="K109" s="48"/>
      <c r="L109" s="46"/>
      <c r="M109" s="46"/>
      <c r="N109" s="46"/>
      <c r="O109" s="46"/>
      <c r="P109" s="46"/>
      <c r="Q109" s="46"/>
    </row>
    <row r="110" spans="3:17" ht="11.25">
      <c r="C110" s="34" t="s">
        <v>14</v>
      </c>
      <c r="D110" s="43" t="s">
        <v>37</v>
      </c>
      <c r="E110" s="43"/>
      <c r="F110" s="47"/>
      <c r="G110" s="46"/>
      <c r="H110" s="46"/>
      <c r="I110" s="46"/>
      <c r="J110" s="46"/>
      <c r="K110" s="46"/>
      <c r="L110" s="46"/>
      <c r="M110" s="46"/>
      <c r="N110" s="46">
        <f>L102*7.25%/12</f>
        <v>619.8466444444445</v>
      </c>
      <c r="O110" s="47">
        <f>O100+N110</f>
        <v>3642.799515277777</v>
      </c>
      <c r="P110" s="46"/>
      <c r="Q110" s="46"/>
    </row>
    <row r="111" spans="4:17" ht="11.25">
      <c r="D111" s="45"/>
      <c r="E111" s="45"/>
      <c r="F111" s="48"/>
      <c r="G111" s="46"/>
      <c r="H111" s="46"/>
      <c r="I111" s="46"/>
      <c r="J111" s="46"/>
      <c r="K111" s="46"/>
      <c r="L111" s="46"/>
      <c r="M111" s="46"/>
      <c r="N111" s="46"/>
      <c r="O111" s="48"/>
      <c r="P111" s="46"/>
      <c r="Q111" s="46"/>
    </row>
    <row r="112" spans="6:17" ht="11.25">
      <c r="F112" s="46"/>
      <c r="G112" s="46"/>
      <c r="H112" s="46"/>
      <c r="I112" s="46"/>
      <c r="J112" s="46"/>
      <c r="K112" s="46"/>
      <c r="L112" s="52">
        <f>F104-I108+L102</f>
        <v>91542.79333333333</v>
      </c>
      <c r="M112" s="46"/>
      <c r="N112" s="46"/>
      <c r="O112" s="46"/>
      <c r="P112" s="46"/>
      <c r="Q112" s="46">
        <f>L112+O110</f>
        <v>95185.59284861111</v>
      </c>
    </row>
    <row r="113" spans="6:17" ht="11.25"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ht="11.25">
      <c r="A114" s="34">
        <v>2002</v>
      </c>
      <c r="B114" s="34" t="s">
        <v>25</v>
      </c>
      <c r="C114" s="34" t="s">
        <v>12</v>
      </c>
      <c r="D114" s="34" t="s">
        <v>15</v>
      </c>
      <c r="E114" s="43">
        <v>1562</v>
      </c>
      <c r="F114" s="49">
        <f>$F$5/12</f>
        <v>22419.666666666668</v>
      </c>
      <c r="G114" s="54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4:17" ht="11.25">
      <c r="D115" s="45" t="s">
        <v>16</v>
      </c>
      <c r="E115" s="45">
        <v>1563</v>
      </c>
      <c r="F115" s="51"/>
      <c r="G115" s="50">
        <f>F114</f>
        <v>22419.666666666668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4:17" ht="11.25">
      <c r="D116" s="45"/>
      <c r="E116" s="45"/>
      <c r="F116" s="48"/>
      <c r="G116" s="48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3:17" ht="11.25">
      <c r="C117" s="34" t="s">
        <v>13</v>
      </c>
      <c r="D117" s="34" t="s">
        <v>15</v>
      </c>
      <c r="E117" s="43">
        <v>1563</v>
      </c>
      <c r="F117" s="47"/>
      <c r="G117" s="46"/>
      <c r="H117" s="53">
        <v>33472.18</v>
      </c>
      <c r="I117" s="47"/>
      <c r="J117" s="47"/>
      <c r="K117" s="47"/>
      <c r="L117" s="46"/>
      <c r="M117" s="46"/>
      <c r="N117" s="46"/>
      <c r="O117" s="46"/>
      <c r="P117" s="46"/>
      <c r="Q117" s="46"/>
    </row>
    <row r="118" spans="4:17" ht="11.25">
      <c r="D118" s="45" t="s">
        <v>16</v>
      </c>
      <c r="E118" s="34">
        <v>1562</v>
      </c>
      <c r="F118" s="46"/>
      <c r="G118" s="46"/>
      <c r="H118" s="46"/>
      <c r="I118" s="51">
        <f>H117</f>
        <v>33472.18</v>
      </c>
      <c r="J118" s="48"/>
      <c r="K118" s="48"/>
      <c r="L118" s="46"/>
      <c r="M118" s="46"/>
      <c r="N118" s="46"/>
      <c r="O118" s="46"/>
      <c r="P118" s="46"/>
      <c r="Q118" s="46"/>
    </row>
    <row r="119" spans="4:17" ht="11.25">
      <c r="D119" s="45"/>
      <c r="F119" s="46"/>
      <c r="G119" s="46"/>
      <c r="H119" s="46"/>
      <c r="I119" s="48"/>
      <c r="J119" s="48"/>
      <c r="K119" s="48"/>
      <c r="L119" s="46"/>
      <c r="M119" s="46"/>
      <c r="N119" s="46"/>
      <c r="O119" s="46"/>
      <c r="P119" s="46"/>
      <c r="Q119" s="46"/>
    </row>
    <row r="120" spans="3:17" ht="11.25">
      <c r="C120" s="34" t="s">
        <v>14</v>
      </c>
      <c r="D120" s="43" t="s">
        <v>37</v>
      </c>
      <c r="E120" s="43"/>
      <c r="F120" s="47"/>
      <c r="G120" s="46"/>
      <c r="H120" s="46"/>
      <c r="I120" s="46"/>
      <c r="J120" s="46"/>
      <c r="K120" s="46"/>
      <c r="L120" s="46"/>
      <c r="M120" s="46"/>
      <c r="N120" s="46">
        <f>L112*7.25%/12</f>
        <v>553.0710430555555</v>
      </c>
      <c r="O120" s="47">
        <f>O110+N120</f>
        <v>4195.870558333332</v>
      </c>
      <c r="P120" s="46"/>
      <c r="Q120" s="46"/>
    </row>
    <row r="121" spans="4:17" ht="11.25">
      <c r="D121" s="45"/>
      <c r="E121" s="45"/>
      <c r="F121" s="48"/>
      <c r="G121" s="46"/>
      <c r="H121" s="46"/>
      <c r="I121" s="46"/>
      <c r="J121" s="46"/>
      <c r="K121" s="46"/>
      <c r="L121" s="46"/>
      <c r="M121" s="46"/>
      <c r="N121" s="46"/>
      <c r="O121" s="48"/>
      <c r="P121" s="46"/>
      <c r="Q121" s="46"/>
    </row>
    <row r="122" spans="4:17" ht="11.25">
      <c r="D122" s="45"/>
      <c r="E122" s="45"/>
      <c r="F122" s="48"/>
      <c r="G122" s="46"/>
      <c r="H122" s="46"/>
      <c r="I122" s="46"/>
      <c r="J122" s="46"/>
      <c r="K122" s="46"/>
      <c r="L122" s="46"/>
      <c r="M122" s="46"/>
      <c r="N122" s="46"/>
      <c r="O122" s="48"/>
      <c r="P122" s="46"/>
      <c r="Q122" s="46"/>
    </row>
    <row r="123" spans="3:17" ht="11.25">
      <c r="C123" s="34" t="s">
        <v>30</v>
      </c>
      <c r="D123" s="43" t="s">
        <v>15</v>
      </c>
      <c r="E123" s="43">
        <v>1562</v>
      </c>
      <c r="F123" s="48"/>
      <c r="G123" s="46"/>
      <c r="H123" s="46"/>
      <c r="I123" s="46"/>
      <c r="J123" s="53"/>
      <c r="K123" s="46"/>
      <c r="L123" s="46"/>
      <c r="M123" s="46"/>
      <c r="N123" s="46"/>
      <c r="O123" s="48"/>
      <c r="P123" s="46"/>
      <c r="Q123" s="46"/>
    </row>
    <row r="124" spans="4:17" ht="11.25">
      <c r="D124" s="45" t="s">
        <v>16</v>
      </c>
      <c r="E124" s="45">
        <v>1563</v>
      </c>
      <c r="F124" s="48"/>
      <c r="G124" s="46"/>
      <c r="H124" s="46"/>
      <c r="I124" s="46"/>
      <c r="J124" s="46"/>
      <c r="K124" s="54">
        <f>J123</f>
        <v>0</v>
      </c>
      <c r="L124" s="46"/>
      <c r="M124" s="46"/>
      <c r="N124" s="46"/>
      <c r="O124" s="48"/>
      <c r="P124" s="46"/>
      <c r="Q124" s="46"/>
    </row>
    <row r="125" spans="6:17" ht="11.25">
      <c r="F125" s="46"/>
      <c r="G125" s="46"/>
      <c r="H125" s="46"/>
      <c r="I125" s="46"/>
      <c r="J125" s="46"/>
      <c r="K125" s="46"/>
      <c r="L125" s="52">
        <f>F114-I118+L112+J123</f>
        <v>80490.28</v>
      </c>
      <c r="M125" s="46"/>
      <c r="N125" s="46"/>
      <c r="O125" s="46"/>
      <c r="P125" s="46"/>
      <c r="Q125" s="46">
        <f>L125+O120</f>
        <v>84686.15055833333</v>
      </c>
    </row>
    <row r="126" spans="6:17" ht="11.25"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ht="11.25">
      <c r="A127" s="34">
        <v>2002</v>
      </c>
      <c r="B127" s="34" t="s">
        <v>26</v>
      </c>
      <c r="C127" s="34" t="s">
        <v>12</v>
      </c>
      <c r="D127" s="34" t="s">
        <v>15</v>
      </c>
      <c r="E127" s="43">
        <v>1562</v>
      </c>
      <c r="F127" s="49">
        <f>$F$5/12</f>
        <v>22419.666666666668</v>
      </c>
      <c r="G127" s="54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4:17" ht="11.25">
      <c r="D128" s="45" t="s">
        <v>16</v>
      </c>
      <c r="E128" s="45">
        <v>1563</v>
      </c>
      <c r="F128" s="51"/>
      <c r="G128" s="50">
        <f>F127</f>
        <v>22419.666666666668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4:17" ht="11.25">
      <c r="D129" s="45"/>
      <c r="E129" s="45"/>
      <c r="F129" s="48"/>
      <c r="G129" s="48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3:17" ht="11.25">
      <c r="C130" s="34" t="s">
        <v>13</v>
      </c>
      <c r="D130" s="34" t="s">
        <v>15</v>
      </c>
      <c r="E130" s="43">
        <v>1563</v>
      </c>
      <c r="F130" s="47"/>
      <c r="G130" s="46"/>
      <c r="H130" s="53">
        <v>33472.18</v>
      </c>
      <c r="I130" s="47"/>
      <c r="J130" s="47"/>
      <c r="K130" s="47"/>
      <c r="L130" s="46"/>
      <c r="M130" s="46"/>
      <c r="N130" s="46"/>
      <c r="O130" s="46"/>
      <c r="P130" s="46"/>
      <c r="Q130" s="46"/>
    </row>
    <row r="131" spans="4:17" ht="11.25">
      <c r="D131" s="45" t="s">
        <v>16</v>
      </c>
      <c r="E131" s="34">
        <v>1562</v>
      </c>
      <c r="F131" s="46"/>
      <c r="G131" s="46"/>
      <c r="H131" s="46"/>
      <c r="I131" s="51">
        <f>H130</f>
        <v>33472.18</v>
      </c>
      <c r="J131" s="48"/>
      <c r="K131" s="48"/>
      <c r="L131" s="46"/>
      <c r="M131" s="46"/>
      <c r="N131" s="46"/>
      <c r="O131" s="46"/>
      <c r="P131" s="46"/>
      <c r="Q131" s="46"/>
    </row>
    <row r="132" spans="4:17" ht="11.25">
      <c r="D132" s="45"/>
      <c r="F132" s="46"/>
      <c r="G132" s="46"/>
      <c r="H132" s="46"/>
      <c r="I132" s="48"/>
      <c r="J132" s="48"/>
      <c r="K132" s="48"/>
      <c r="L132" s="46"/>
      <c r="M132" s="46"/>
      <c r="N132" s="46"/>
      <c r="O132" s="46"/>
      <c r="P132" s="46"/>
      <c r="Q132" s="46"/>
    </row>
    <row r="133" spans="3:17" ht="11.25">
      <c r="C133" s="34" t="s">
        <v>14</v>
      </c>
      <c r="D133" s="43" t="s">
        <v>37</v>
      </c>
      <c r="E133" s="43"/>
      <c r="F133" s="47"/>
      <c r="G133" s="46"/>
      <c r="H133" s="46"/>
      <c r="I133" s="46"/>
      <c r="J133" s="46"/>
      <c r="K133" s="46"/>
      <c r="L133" s="46"/>
      <c r="M133" s="46"/>
      <c r="N133" s="46">
        <f>L125*7.25%/12</f>
        <v>486.29544166666665</v>
      </c>
      <c r="O133" s="47">
        <f>O120+N133</f>
        <v>4682.165999999999</v>
      </c>
      <c r="P133" s="46"/>
      <c r="Q133" s="46"/>
    </row>
    <row r="134" spans="4:17" ht="11.25">
      <c r="D134" s="45"/>
      <c r="E134" s="45"/>
      <c r="F134" s="48"/>
      <c r="G134" s="46"/>
      <c r="H134" s="46"/>
      <c r="I134" s="46"/>
      <c r="J134" s="46"/>
      <c r="K134" s="46"/>
      <c r="L134" s="46"/>
      <c r="M134" s="46"/>
      <c r="N134" s="46"/>
      <c r="O134" s="48"/>
      <c r="P134" s="46"/>
      <c r="Q134" s="46"/>
    </row>
    <row r="135" spans="6:17" ht="11.25">
      <c r="F135" s="46"/>
      <c r="G135" s="46"/>
      <c r="H135" s="46"/>
      <c r="I135" s="46"/>
      <c r="J135" s="46"/>
      <c r="K135" s="46"/>
      <c r="L135" s="52">
        <f>F127-I131+L125</f>
        <v>69437.76666666666</v>
      </c>
      <c r="M135" s="46"/>
      <c r="N135" s="46"/>
      <c r="O135" s="46"/>
      <c r="P135" s="46"/>
      <c r="Q135" s="46">
        <f>L135+O133</f>
        <v>74119.93266666666</v>
      </c>
    </row>
    <row r="136" spans="6:17" ht="11.25"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ht="11.25">
      <c r="A137" s="34">
        <v>2002</v>
      </c>
      <c r="B137" s="34" t="s">
        <v>27</v>
      </c>
      <c r="C137" s="34" t="s">
        <v>12</v>
      </c>
      <c r="D137" s="34" t="s">
        <v>15</v>
      </c>
      <c r="E137" s="43">
        <v>1562</v>
      </c>
      <c r="F137" s="49">
        <f>$F$5/12</f>
        <v>22419.666666666668</v>
      </c>
      <c r="G137" s="54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4:17" ht="11.25">
      <c r="D138" s="45" t="s">
        <v>16</v>
      </c>
      <c r="E138" s="45">
        <v>1563</v>
      </c>
      <c r="F138" s="51"/>
      <c r="G138" s="50">
        <f>F137</f>
        <v>22419.666666666668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4:17" ht="11.25">
      <c r="D139" s="45"/>
      <c r="E139" s="45"/>
      <c r="F139" s="48"/>
      <c r="G139" s="48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3:17" ht="11.25">
      <c r="C140" s="34" t="s">
        <v>13</v>
      </c>
      <c r="D140" s="34" t="s">
        <v>15</v>
      </c>
      <c r="E140" s="43">
        <v>1563</v>
      </c>
      <c r="F140" s="47"/>
      <c r="G140" s="46"/>
      <c r="H140" s="53">
        <v>33472.18</v>
      </c>
      <c r="I140" s="47"/>
      <c r="J140" s="47"/>
      <c r="K140" s="47"/>
      <c r="L140" s="46"/>
      <c r="M140" s="46"/>
      <c r="N140" s="46"/>
      <c r="O140" s="46"/>
      <c r="P140" s="46"/>
      <c r="Q140" s="46"/>
    </row>
    <row r="141" spans="4:17" ht="11.25">
      <c r="D141" s="45" t="s">
        <v>16</v>
      </c>
      <c r="E141" s="34">
        <v>1562</v>
      </c>
      <c r="F141" s="46"/>
      <c r="G141" s="46"/>
      <c r="H141" s="46"/>
      <c r="I141" s="51">
        <f>H140</f>
        <v>33472.18</v>
      </c>
      <c r="J141" s="48"/>
      <c r="K141" s="48"/>
      <c r="L141" s="46"/>
      <c r="M141" s="46"/>
      <c r="N141" s="46"/>
      <c r="O141" s="46"/>
      <c r="P141" s="46"/>
      <c r="Q141" s="46"/>
    </row>
    <row r="142" spans="4:17" ht="11.25">
      <c r="D142" s="45"/>
      <c r="F142" s="46"/>
      <c r="G142" s="46"/>
      <c r="H142" s="46"/>
      <c r="I142" s="48"/>
      <c r="J142" s="48"/>
      <c r="K142" s="48"/>
      <c r="L142" s="46"/>
      <c r="M142" s="46"/>
      <c r="N142" s="46"/>
      <c r="O142" s="46"/>
      <c r="P142" s="46"/>
      <c r="Q142" s="46"/>
    </row>
    <row r="143" spans="3:17" ht="11.25">
      <c r="C143" s="34" t="s">
        <v>14</v>
      </c>
      <c r="D143" s="43" t="s">
        <v>37</v>
      </c>
      <c r="E143" s="43"/>
      <c r="F143" s="47"/>
      <c r="G143" s="46"/>
      <c r="H143" s="46"/>
      <c r="I143" s="46"/>
      <c r="J143" s="46"/>
      <c r="K143" s="46"/>
      <c r="L143" s="46"/>
      <c r="M143" s="46"/>
      <c r="N143" s="46">
        <f>L135*7.25%/12</f>
        <v>419.51984027777775</v>
      </c>
      <c r="O143" s="47">
        <f>O133+N143</f>
        <v>5101.685840277777</v>
      </c>
      <c r="P143" s="46"/>
      <c r="Q143" s="46"/>
    </row>
    <row r="144" spans="4:17" ht="11.25">
      <c r="D144" s="45"/>
      <c r="E144" s="45"/>
      <c r="F144" s="48"/>
      <c r="G144" s="46"/>
      <c r="H144" s="46"/>
      <c r="I144" s="46"/>
      <c r="J144" s="46"/>
      <c r="K144" s="46"/>
      <c r="L144" s="46"/>
      <c r="M144" s="46"/>
      <c r="N144" s="46"/>
      <c r="O144" s="48"/>
      <c r="P144" s="46"/>
      <c r="Q144" s="46"/>
    </row>
    <row r="145" spans="6:17" ht="11.25">
      <c r="F145" s="46"/>
      <c r="G145" s="46"/>
      <c r="H145" s="46"/>
      <c r="I145" s="46"/>
      <c r="J145" s="46"/>
      <c r="K145" s="46"/>
      <c r="L145" s="52">
        <f>F137-I141+L135</f>
        <v>58385.25333333333</v>
      </c>
      <c r="M145" s="46"/>
      <c r="N145" s="46"/>
      <c r="O145" s="46"/>
      <c r="P145" s="46"/>
      <c r="Q145" s="46">
        <f>L145+O143</f>
        <v>63486.93917361111</v>
      </c>
    </row>
    <row r="146" spans="6:17" ht="11.25"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ht="11.25">
      <c r="A147" s="34">
        <v>2002</v>
      </c>
      <c r="B147" s="34" t="s">
        <v>28</v>
      </c>
      <c r="C147" s="34" t="s">
        <v>12</v>
      </c>
      <c r="D147" s="34" t="s">
        <v>15</v>
      </c>
      <c r="E147" s="43">
        <v>1562</v>
      </c>
      <c r="F147" s="49">
        <f>$F$5/12</f>
        <v>22419.666666666668</v>
      </c>
      <c r="G147" s="54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4:17" ht="11.25">
      <c r="D148" s="45" t="s">
        <v>16</v>
      </c>
      <c r="E148" s="45">
        <v>1563</v>
      </c>
      <c r="F148" s="51"/>
      <c r="G148" s="50">
        <f>F147</f>
        <v>22419.666666666668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4:17" ht="11.25">
      <c r="D149" s="45"/>
      <c r="E149" s="45"/>
      <c r="F149" s="48"/>
      <c r="G149" s="48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3:17" ht="11.25">
      <c r="C150" s="34" t="s">
        <v>13</v>
      </c>
      <c r="D150" s="34" t="s">
        <v>15</v>
      </c>
      <c r="E150" s="43">
        <v>1563</v>
      </c>
      <c r="F150" s="47"/>
      <c r="G150" s="46"/>
      <c r="H150" s="53">
        <v>33472.18</v>
      </c>
      <c r="I150" s="47"/>
      <c r="J150" s="47"/>
      <c r="K150" s="47"/>
      <c r="L150" s="46"/>
      <c r="M150" s="46"/>
      <c r="N150" s="46"/>
      <c r="O150" s="46"/>
      <c r="P150" s="46"/>
      <c r="Q150" s="46"/>
    </row>
    <row r="151" spans="4:17" ht="11.25">
      <c r="D151" s="45" t="s">
        <v>16</v>
      </c>
      <c r="E151" s="34">
        <v>1562</v>
      </c>
      <c r="F151" s="46"/>
      <c r="G151" s="46"/>
      <c r="H151" s="46"/>
      <c r="I151" s="51">
        <f>H150</f>
        <v>33472.18</v>
      </c>
      <c r="J151" s="48"/>
      <c r="K151" s="48"/>
      <c r="L151" s="46"/>
      <c r="M151" s="46"/>
      <c r="N151" s="46"/>
      <c r="O151" s="46"/>
      <c r="P151" s="46"/>
      <c r="Q151" s="46"/>
    </row>
    <row r="152" spans="4:17" ht="11.25">
      <c r="D152" s="45"/>
      <c r="F152" s="46"/>
      <c r="G152" s="46"/>
      <c r="H152" s="46"/>
      <c r="I152" s="48"/>
      <c r="J152" s="48"/>
      <c r="K152" s="48"/>
      <c r="L152" s="46"/>
      <c r="M152" s="46"/>
      <c r="N152" s="46"/>
      <c r="O152" s="46"/>
      <c r="P152" s="46"/>
      <c r="Q152" s="46"/>
    </row>
    <row r="153" spans="3:17" ht="11.25">
      <c r="C153" s="34" t="s">
        <v>14</v>
      </c>
      <c r="D153" s="43" t="s">
        <v>37</v>
      </c>
      <c r="E153" s="43"/>
      <c r="F153" s="47"/>
      <c r="G153" s="46"/>
      <c r="H153" s="46"/>
      <c r="I153" s="46"/>
      <c r="J153" s="46"/>
      <c r="K153" s="46"/>
      <c r="L153" s="46"/>
      <c r="M153" s="46"/>
      <c r="N153" s="46">
        <f>L145*7.25%/12</f>
        <v>352.7442388888888</v>
      </c>
      <c r="O153" s="47">
        <f>O143+N153</f>
        <v>5454.430079166666</v>
      </c>
      <c r="P153" s="46"/>
      <c r="Q153" s="46"/>
    </row>
    <row r="154" spans="4:17" ht="11.25">
      <c r="D154" s="45"/>
      <c r="E154" s="45"/>
      <c r="F154" s="48"/>
      <c r="G154" s="46"/>
      <c r="H154" s="46"/>
      <c r="I154" s="46"/>
      <c r="J154" s="46"/>
      <c r="K154" s="46"/>
      <c r="L154" s="46"/>
      <c r="M154" s="46"/>
      <c r="N154" s="46"/>
      <c r="O154" s="48"/>
      <c r="P154" s="46"/>
      <c r="Q154" s="46"/>
    </row>
    <row r="155" spans="6:17" ht="11.25">
      <c r="F155" s="46"/>
      <c r="G155" s="46"/>
      <c r="H155" s="46"/>
      <c r="I155" s="46"/>
      <c r="J155" s="46"/>
      <c r="K155" s="46"/>
      <c r="L155" s="52">
        <f>F147-I151+L145</f>
        <v>47332.73999999999</v>
      </c>
      <c r="M155" s="46"/>
      <c r="N155" s="46"/>
      <c r="O155" s="46"/>
      <c r="P155" s="46"/>
      <c r="Q155" s="46">
        <f>L155+O153</f>
        <v>52787.17007916666</v>
      </c>
    </row>
    <row r="156" spans="6:17" ht="11.25"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ht="11.25">
      <c r="A157" s="34">
        <v>2002</v>
      </c>
      <c r="B157" s="34" t="s">
        <v>11</v>
      </c>
      <c r="C157" s="34" t="s">
        <v>12</v>
      </c>
      <c r="D157" s="34" t="s">
        <v>15</v>
      </c>
      <c r="E157" s="43">
        <v>1562</v>
      </c>
      <c r="F157" s="49">
        <f>$F$5/12</f>
        <v>22419.666666666668</v>
      </c>
      <c r="G157" s="54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4:17" ht="11.25">
      <c r="D158" s="45" t="s">
        <v>16</v>
      </c>
      <c r="E158" s="45">
        <v>1563</v>
      </c>
      <c r="F158" s="51"/>
      <c r="G158" s="50">
        <f>F157</f>
        <v>22419.666666666668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4:17" ht="11.25">
      <c r="D159" s="45"/>
      <c r="E159" s="45"/>
      <c r="F159" s="48"/>
      <c r="G159" s="48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3:17" ht="11.25">
      <c r="C160" s="34" t="s">
        <v>13</v>
      </c>
      <c r="D160" s="34" t="s">
        <v>15</v>
      </c>
      <c r="E160" s="43">
        <v>1563</v>
      </c>
      <c r="F160" s="47"/>
      <c r="G160" s="46"/>
      <c r="H160" s="53">
        <v>33472.18</v>
      </c>
      <c r="I160" s="47"/>
      <c r="J160" s="47"/>
      <c r="K160" s="47"/>
      <c r="L160" s="46"/>
      <c r="M160" s="46"/>
      <c r="N160" s="46"/>
      <c r="O160" s="46"/>
      <c r="P160" s="46"/>
      <c r="Q160" s="46"/>
    </row>
    <row r="161" spans="4:17" ht="11.25">
      <c r="D161" s="45" t="s">
        <v>16</v>
      </c>
      <c r="E161" s="34">
        <v>1562</v>
      </c>
      <c r="F161" s="46"/>
      <c r="G161" s="46"/>
      <c r="H161" s="46"/>
      <c r="I161" s="51">
        <f>H160</f>
        <v>33472.18</v>
      </c>
      <c r="J161" s="48"/>
      <c r="K161" s="48"/>
      <c r="L161" s="46"/>
      <c r="M161" s="46"/>
      <c r="N161" s="46"/>
      <c r="O161" s="46"/>
      <c r="P161" s="46"/>
      <c r="Q161" s="46"/>
    </row>
    <row r="162" spans="4:17" ht="11.25">
      <c r="D162" s="45"/>
      <c r="F162" s="46"/>
      <c r="G162" s="46"/>
      <c r="H162" s="46"/>
      <c r="I162" s="48"/>
      <c r="J162" s="48"/>
      <c r="K162" s="48"/>
      <c r="L162" s="46"/>
      <c r="M162" s="46"/>
      <c r="N162" s="46"/>
      <c r="O162" s="46"/>
      <c r="P162" s="46"/>
      <c r="Q162" s="46"/>
    </row>
    <row r="163" spans="3:17" ht="11.25">
      <c r="C163" s="34" t="s">
        <v>14</v>
      </c>
      <c r="D163" s="43" t="s">
        <v>37</v>
      </c>
      <c r="E163" s="43"/>
      <c r="F163" s="47"/>
      <c r="G163" s="46"/>
      <c r="H163" s="46"/>
      <c r="I163" s="46"/>
      <c r="J163" s="46"/>
      <c r="K163" s="46"/>
      <c r="L163" s="46"/>
      <c r="M163" s="46"/>
      <c r="N163" s="46">
        <f>L155*7.25%/12</f>
        <v>285.96863749999994</v>
      </c>
      <c r="O163" s="47">
        <f>O153+N163</f>
        <v>5740.398716666666</v>
      </c>
      <c r="P163" s="46"/>
      <c r="Q163" s="46"/>
    </row>
    <row r="164" spans="4:17" ht="11.25">
      <c r="D164" s="45"/>
      <c r="E164" s="45"/>
      <c r="F164" s="48"/>
      <c r="G164" s="46"/>
      <c r="H164" s="46"/>
      <c r="I164" s="46"/>
      <c r="J164" s="46"/>
      <c r="K164" s="46"/>
      <c r="L164" s="46"/>
      <c r="M164" s="46"/>
      <c r="N164" s="46"/>
      <c r="O164" s="48"/>
      <c r="P164" s="46"/>
      <c r="Q164" s="46"/>
    </row>
    <row r="165" spans="6:17" ht="11.25">
      <c r="F165" s="46"/>
      <c r="G165" s="46"/>
      <c r="H165" s="46"/>
      <c r="I165" s="46"/>
      <c r="J165" s="46"/>
      <c r="K165" s="46"/>
      <c r="L165" s="52">
        <f>F157-I161+L155</f>
        <v>36280.226666666655</v>
      </c>
      <c r="M165" s="46"/>
      <c r="N165" s="46"/>
      <c r="O165" s="46"/>
      <c r="P165" s="46"/>
      <c r="Q165" s="46">
        <f>L165+O163</f>
        <v>42020.62538333332</v>
      </c>
    </row>
    <row r="166" spans="6:17" ht="11.25"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ht="11.25">
      <c r="A167" s="34">
        <v>2002</v>
      </c>
      <c r="B167" s="34" t="s">
        <v>18</v>
      </c>
      <c r="C167" s="34" t="s">
        <v>12</v>
      </c>
      <c r="D167" s="34" t="s">
        <v>15</v>
      </c>
      <c r="E167" s="43">
        <v>1562</v>
      </c>
      <c r="F167" s="49">
        <f>$F$5/12</f>
        <v>22419.666666666668</v>
      </c>
      <c r="G167" s="54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4:17" ht="11.25">
      <c r="D168" s="45" t="s">
        <v>16</v>
      </c>
      <c r="E168" s="45">
        <v>1563</v>
      </c>
      <c r="F168" s="51"/>
      <c r="G168" s="50">
        <f>F167</f>
        <v>22419.666666666668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4:17" ht="11.25">
      <c r="D169" s="45"/>
      <c r="E169" s="45"/>
      <c r="F169" s="48"/>
      <c r="G169" s="48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3:17" ht="11.25">
      <c r="C170" s="34" t="s">
        <v>13</v>
      </c>
      <c r="D170" s="34" t="s">
        <v>15</v>
      </c>
      <c r="E170" s="43">
        <v>1563</v>
      </c>
      <c r="F170" s="47"/>
      <c r="G170" s="46"/>
      <c r="H170" s="53">
        <v>33472.18</v>
      </c>
      <c r="I170" s="47"/>
      <c r="J170" s="47"/>
      <c r="K170" s="47"/>
      <c r="L170" s="46"/>
      <c r="M170" s="46"/>
      <c r="N170" s="46"/>
      <c r="O170" s="46"/>
      <c r="P170" s="46"/>
      <c r="Q170" s="46"/>
    </row>
    <row r="171" spans="4:17" ht="11.25">
      <c r="D171" s="45" t="s">
        <v>16</v>
      </c>
      <c r="E171" s="34">
        <v>1562</v>
      </c>
      <c r="F171" s="46"/>
      <c r="G171" s="46"/>
      <c r="H171" s="46"/>
      <c r="I171" s="51">
        <f>H170</f>
        <v>33472.18</v>
      </c>
      <c r="J171" s="48"/>
      <c r="K171" s="48"/>
      <c r="L171" s="46"/>
      <c r="M171" s="46"/>
      <c r="N171" s="46"/>
      <c r="O171" s="46"/>
      <c r="P171" s="46"/>
      <c r="Q171" s="46"/>
    </row>
    <row r="172" spans="4:17" ht="11.25">
      <c r="D172" s="45"/>
      <c r="F172" s="46"/>
      <c r="G172" s="46"/>
      <c r="H172" s="46"/>
      <c r="I172" s="48"/>
      <c r="J172" s="48"/>
      <c r="K172" s="48"/>
      <c r="L172" s="46"/>
      <c r="M172" s="46"/>
      <c r="N172" s="46"/>
      <c r="O172" s="46"/>
      <c r="P172" s="46"/>
      <c r="Q172" s="46"/>
    </row>
    <row r="173" spans="3:17" ht="11.25">
      <c r="C173" s="34" t="s">
        <v>14</v>
      </c>
      <c r="D173" s="43" t="s">
        <v>37</v>
      </c>
      <c r="E173" s="43"/>
      <c r="F173" s="47"/>
      <c r="G173" s="46"/>
      <c r="H173" s="46"/>
      <c r="I173" s="46"/>
      <c r="J173" s="46"/>
      <c r="K173" s="46"/>
      <c r="L173" s="46"/>
      <c r="M173" s="46"/>
      <c r="N173" s="46">
        <f>L165*7.25%/12</f>
        <v>219.19303611111104</v>
      </c>
      <c r="O173" s="47">
        <f>O163+N173</f>
        <v>5959.5917527777765</v>
      </c>
      <c r="P173" s="46"/>
      <c r="Q173" s="46"/>
    </row>
    <row r="174" spans="4:17" ht="11.25">
      <c r="D174" s="45"/>
      <c r="E174" s="45"/>
      <c r="F174" s="48"/>
      <c r="G174" s="46"/>
      <c r="H174" s="46"/>
      <c r="I174" s="46"/>
      <c r="J174" s="46"/>
      <c r="K174" s="46"/>
      <c r="L174" s="46"/>
      <c r="M174" s="46"/>
      <c r="N174" s="46"/>
      <c r="O174" s="48"/>
      <c r="P174" s="46"/>
      <c r="Q174" s="46"/>
    </row>
    <row r="175" spans="6:17" ht="11.25">
      <c r="F175" s="46"/>
      <c r="G175" s="46"/>
      <c r="H175" s="46"/>
      <c r="I175" s="46"/>
      <c r="J175" s="46"/>
      <c r="K175" s="46"/>
      <c r="L175" s="52">
        <f>F167-I171+L165</f>
        <v>25227.713333333322</v>
      </c>
      <c r="M175" s="46"/>
      <c r="N175" s="46"/>
      <c r="O175" s="46"/>
      <c r="P175" s="46"/>
      <c r="Q175" s="46">
        <f>L175+O173</f>
        <v>31187.305086111097</v>
      </c>
    </row>
    <row r="176" spans="6:17" ht="11.25"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ht="11.25">
      <c r="A177" s="34">
        <v>2002</v>
      </c>
      <c r="B177" s="34" t="s">
        <v>19</v>
      </c>
      <c r="C177" s="34" t="s">
        <v>12</v>
      </c>
      <c r="D177" s="34" t="s">
        <v>15</v>
      </c>
      <c r="E177" s="43">
        <v>1562</v>
      </c>
      <c r="F177" s="49">
        <f>$F$5/12</f>
        <v>22419.666666666668</v>
      </c>
      <c r="G177" s="54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4:17" ht="11.25">
      <c r="D178" s="45" t="s">
        <v>16</v>
      </c>
      <c r="E178" s="45">
        <v>1563</v>
      </c>
      <c r="F178" s="51"/>
      <c r="G178" s="50">
        <f>F177</f>
        <v>22419.666666666668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4:17" ht="11.25">
      <c r="D179" s="45"/>
      <c r="E179" s="45"/>
      <c r="F179" s="48"/>
      <c r="G179" s="48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3:17" ht="11.25">
      <c r="C180" s="34" t="s">
        <v>13</v>
      </c>
      <c r="D180" s="34" t="s">
        <v>15</v>
      </c>
      <c r="E180" s="43">
        <v>1563</v>
      </c>
      <c r="F180" s="47"/>
      <c r="G180" s="46"/>
      <c r="H180" s="53">
        <f>33472.18+0.02</f>
        <v>33472.2</v>
      </c>
      <c r="I180" s="47"/>
      <c r="J180" s="47"/>
      <c r="K180" s="47"/>
      <c r="L180" s="46"/>
      <c r="M180" s="46"/>
      <c r="N180" s="46"/>
      <c r="O180" s="46"/>
      <c r="P180" s="46"/>
      <c r="Q180" s="46"/>
    </row>
    <row r="181" spans="4:17" ht="11.25">
      <c r="D181" s="45" t="s">
        <v>16</v>
      </c>
      <c r="E181" s="34">
        <v>1562</v>
      </c>
      <c r="F181" s="46"/>
      <c r="G181" s="46"/>
      <c r="H181" s="46"/>
      <c r="I181" s="51">
        <f>H180</f>
        <v>33472.2</v>
      </c>
      <c r="J181" s="48"/>
      <c r="K181" s="48"/>
      <c r="L181" s="46"/>
      <c r="M181" s="46"/>
      <c r="N181" s="46"/>
      <c r="O181" s="46"/>
      <c r="P181" s="46"/>
      <c r="Q181" s="46"/>
    </row>
    <row r="182" spans="4:17" ht="11.25">
      <c r="D182" s="45"/>
      <c r="F182" s="46"/>
      <c r="G182" s="46"/>
      <c r="H182" s="46"/>
      <c r="I182" s="48"/>
      <c r="J182" s="48"/>
      <c r="K182" s="48"/>
      <c r="L182" s="46"/>
      <c r="M182" s="46"/>
      <c r="N182" s="46"/>
      <c r="O182" s="46"/>
      <c r="P182" s="46"/>
      <c r="Q182" s="46"/>
    </row>
    <row r="183" spans="3:17" ht="11.25">
      <c r="C183" s="34" t="s">
        <v>14</v>
      </c>
      <c r="D183" s="43" t="s">
        <v>37</v>
      </c>
      <c r="E183" s="43"/>
      <c r="F183" s="47"/>
      <c r="G183" s="46"/>
      <c r="H183" s="46"/>
      <c r="I183" s="46"/>
      <c r="J183" s="46"/>
      <c r="K183" s="46"/>
      <c r="L183" s="46"/>
      <c r="M183" s="46"/>
      <c r="N183" s="46">
        <f>L175*7.25%/12</f>
        <v>152.41743472222214</v>
      </c>
      <c r="O183" s="47">
        <f>O173+N183</f>
        <v>6112.009187499999</v>
      </c>
      <c r="P183" s="46"/>
      <c r="Q183" s="46"/>
    </row>
    <row r="184" spans="4:17" ht="11.25">
      <c r="D184" s="45"/>
      <c r="E184" s="45"/>
      <c r="F184" s="48"/>
      <c r="G184" s="46"/>
      <c r="H184" s="46"/>
      <c r="I184" s="46"/>
      <c r="J184" s="46"/>
      <c r="K184" s="46"/>
      <c r="L184" s="46"/>
      <c r="M184" s="46"/>
      <c r="N184" s="46"/>
      <c r="O184" s="48"/>
      <c r="P184" s="46"/>
      <c r="Q184" s="46"/>
    </row>
    <row r="185" spans="6:17" ht="11.25">
      <c r="F185" s="46"/>
      <c r="G185" s="46"/>
      <c r="H185" s="46"/>
      <c r="I185" s="46"/>
      <c r="J185" s="46"/>
      <c r="K185" s="46"/>
      <c r="L185" s="52">
        <f>F177-I181+L175</f>
        <v>14175.179999999993</v>
      </c>
      <c r="M185" s="46"/>
      <c r="N185" s="46"/>
      <c r="O185" s="46"/>
      <c r="P185" s="46"/>
      <c r="Q185" s="46">
        <f>L185+O183</f>
        <v>20287.189187499993</v>
      </c>
    </row>
    <row r="186" spans="6:17" ht="11.25"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</row>
    <row r="187" spans="1:17" ht="11.25">
      <c r="A187" s="34">
        <v>2003</v>
      </c>
      <c r="B187" s="34" t="s">
        <v>20</v>
      </c>
      <c r="C187" s="34" t="s">
        <v>12</v>
      </c>
      <c r="D187" s="34" t="s">
        <v>15</v>
      </c>
      <c r="E187" s="43">
        <v>1562</v>
      </c>
      <c r="F187" s="49">
        <f>$F$7/12</f>
        <v>29074.75</v>
      </c>
      <c r="G187" s="54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4:17" ht="11.25">
      <c r="D188" s="45" t="s">
        <v>16</v>
      </c>
      <c r="E188" s="45">
        <v>1563</v>
      </c>
      <c r="F188" s="51"/>
      <c r="G188" s="50">
        <f>F187</f>
        <v>29074.75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4:17" ht="11.25">
      <c r="D189" s="45"/>
      <c r="E189" s="45"/>
      <c r="F189" s="48"/>
      <c r="G189" s="48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3:17" ht="11.25">
      <c r="C190" s="34" t="s">
        <v>13</v>
      </c>
      <c r="D190" s="34" t="s">
        <v>15</v>
      </c>
      <c r="E190" s="43">
        <v>1563</v>
      </c>
      <c r="F190" s="47"/>
      <c r="G190" s="46"/>
      <c r="H190" s="53">
        <v>4205.23</v>
      </c>
      <c r="I190" s="47"/>
      <c r="J190" s="47"/>
      <c r="K190" s="47"/>
      <c r="L190" s="46"/>
      <c r="M190" s="46"/>
      <c r="N190" s="46"/>
      <c r="O190" s="46"/>
      <c r="P190" s="46"/>
      <c r="Q190" s="46"/>
    </row>
    <row r="191" spans="4:17" ht="11.25">
      <c r="D191" s="45" t="s">
        <v>16</v>
      </c>
      <c r="E191" s="34">
        <v>1562</v>
      </c>
      <c r="F191" s="46"/>
      <c r="G191" s="46"/>
      <c r="H191" s="46"/>
      <c r="I191" s="51">
        <f>H190</f>
        <v>4205.23</v>
      </c>
      <c r="J191" s="48"/>
      <c r="K191" s="48"/>
      <c r="L191" s="46"/>
      <c r="M191" s="46"/>
      <c r="N191" s="46"/>
      <c r="O191" s="46"/>
      <c r="P191" s="46"/>
      <c r="Q191" s="46"/>
    </row>
    <row r="192" spans="4:17" ht="11.25">
      <c r="D192" s="45"/>
      <c r="F192" s="46"/>
      <c r="G192" s="46"/>
      <c r="H192" s="46"/>
      <c r="I192" s="48"/>
      <c r="J192" s="48"/>
      <c r="K192" s="48"/>
      <c r="L192" s="46"/>
      <c r="M192" s="46"/>
      <c r="N192" s="46"/>
      <c r="O192" s="46"/>
      <c r="P192" s="46"/>
      <c r="Q192" s="46"/>
    </row>
    <row r="193" spans="3:17" ht="11.25">
      <c r="C193" s="34" t="s">
        <v>14</v>
      </c>
      <c r="D193" s="43" t="s">
        <v>37</v>
      </c>
      <c r="E193" s="43"/>
      <c r="F193" s="47"/>
      <c r="G193" s="46"/>
      <c r="H193" s="46"/>
      <c r="I193" s="46"/>
      <c r="J193" s="46"/>
      <c r="K193" s="46"/>
      <c r="L193" s="46"/>
      <c r="M193" s="46"/>
      <c r="N193" s="46">
        <f>L185*7.25%/12</f>
        <v>85.64171249999994</v>
      </c>
      <c r="O193" s="47">
        <f>O183+N193</f>
        <v>6197.650899999999</v>
      </c>
      <c r="P193" s="46"/>
      <c r="Q193" s="46"/>
    </row>
    <row r="194" spans="4:17" ht="11.25">
      <c r="D194" s="45"/>
      <c r="E194" s="45"/>
      <c r="F194" s="48"/>
      <c r="G194" s="46"/>
      <c r="H194" s="46"/>
      <c r="I194" s="46"/>
      <c r="J194" s="46"/>
      <c r="K194" s="46"/>
      <c r="L194" s="46"/>
      <c r="M194" s="46"/>
      <c r="N194" s="46"/>
      <c r="O194" s="48"/>
      <c r="P194" s="46"/>
      <c r="Q194" s="46"/>
    </row>
    <row r="195" spans="6:17" ht="11.25">
      <c r="F195" s="46"/>
      <c r="G195" s="46"/>
      <c r="H195" s="46"/>
      <c r="I195" s="46"/>
      <c r="J195" s="46"/>
      <c r="K195" s="46"/>
      <c r="L195" s="52">
        <f>F187-I191+L185</f>
        <v>39044.7</v>
      </c>
      <c r="M195" s="46"/>
      <c r="N195" s="46"/>
      <c r="O195" s="46"/>
      <c r="P195" s="46"/>
      <c r="Q195" s="46">
        <f>L195+O193</f>
        <v>45242.3509</v>
      </c>
    </row>
    <row r="196" spans="6:17" ht="11.25"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</row>
    <row r="197" spans="1:17" ht="11.25">
      <c r="A197" s="34">
        <v>2003</v>
      </c>
      <c r="B197" s="34" t="s">
        <v>21</v>
      </c>
      <c r="C197" s="34" t="s">
        <v>12</v>
      </c>
      <c r="D197" s="34" t="s">
        <v>15</v>
      </c>
      <c r="E197" s="43">
        <v>1562</v>
      </c>
      <c r="F197" s="49">
        <f>$F$7/12</f>
        <v>29074.75</v>
      </c>
      <c r="G197" s="54"/>
      <c r="H197" s="46"/>
      <c r="I197" s="46"/>
      <c r="J197" s="46"/>
      <c r="K197" s="46"/>
      <c r="L197" s="46"/>
      <c r="M197" s="46"/>
      <c r="N197" s="46"/>
      <c r="O197" s="46"/>
      <c r="P197" s="46"/>
      <c r="Q197" s="46"/>
    </row>
    <row r="198" spans="4:17" ht="11.25">
      <c r="D198" s="45" t="s">
        <v>16</v>
      </c>
      <c r="E198" s="45">
        <v>1563</v>
      </c>
      <c r="F198" s="51"/>
      <c r="G198" s="50">
        <f>F197</f>
        <v>29074.75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</row>
    <row r="199" spans="4:17" ht="11.25">
      <c r="D199" s="45"/>
      <c r="E199" s="45"/>
      <c r="F199" s="48"/>
      <c r="G199" s="48"/>
      <c r="H199" s="46"/>
      <c r="I199" s="46"/>
      <c r="J199" s="46"/>
      <c r="K199" s="46"/>
      <c r="L199" s="46"/>
      <c r="M199" s="46"/>
      <c r="N199" s="46"/>
      <c r="O199" s="46"/>
      <c r="P199" s="46"/>
      <c r="Q199" s="46"/>
    </row>
    <row r="200" spans="3:17" ht="11.25">
      <c r="C200" s="34" t="s">
        <v>13</v>
      </c>
      <c r="D200" s="34" t="s">
        <v>15</v>
      </c>
      <c r="E200" s="43">
        <v>1563</v>
      </c>
      <c r="F200" s="47"/>
      <c r="G200" s="46"/>
      <c r="H200" s="53">
        <v>24887.63</v>
      </c>
      <c r="I200" s="47"/>
      <c r="J200" s="47"/>
      <c r="K200" s="47"/>
      <c r="L200" s="46"/>
      <c r="M200" s="46"/>
      <c r="N200" s="46"/>
      <c r="O200" s="46"/>
      <c r="P200" s="46"/>
      <c r="Q200" s="46"/>
    </row>
    <row r="201" spans="4:17" ht="11.25">
      <c r="D201" s="45" t="s">
        <v>16</v>
      </c>
      <c r="E201" s="34">
        <v>1562</v>
      </c>
      <c r="F201" s="46"/>
      <c r="G201" s="46"/>
      <c r="H201" s="46"/>
      <c r="I201" s="51">
        <f>H200</f>
        <v>24887.63</v>
      </c>
      <c r="J201" s="48"/>
      <c r="K201" s="48"/>
      <c r="L201" s="46"/>
      <c r="M201" s="46"/>
      <c r="N201" s="46"/>
      <c r="O201" s="46"/>
      <c r="P201" s="46"/>
      <c r="Q201" s="46"/>
    </row>
    <row r="202" spans="4:17" ht="11.25">
      <c r="D202" s="45"/>
      <c r="F202" s="46"/>
      <c r="G202" s="46"/>
      <c r="H202" s="46"/>
      <c r="I202" s="48"/>
      <c r="J202" s="48"/>
      <c r="K202" s="48"/>
      <c r="L202" s="46"/>
      <c r="M202" s="46"/>
      <c r="N202" s="46"/>
      <c r="O202" s="46"/>
      <c r="P202" s="46"/>
      <c r="Q202" s="46"/>
    </row>
    <row r="203" spans="3:17" ht="11.25">
      <c r="C203" s="34" t="s">
        <v>14</v>
      </c>
      <c r="D203" s="43" t="s">
        <v>37</v>
      </c>
      <c r="E203" s="43"/>
      <c r="F203" s="47"/>
      <c r="G203" s="46"/>
      <c r="H203" s="46"/>
      <c r="I203" s="46"/>
      <c r="J203" s="46"/>
      <c r="K203" s="46"/>
      <c r="L203" s="46"/>
      <c r="M203" s="46"/>
      <c r="N203" s="46">
        <f>L195*7.25%/12</f>
        <v>235.89506249999997</v>
      </c>
      <c r="O203" s="47">
        <f>O193+N203</f>
        <v>6433.5459624999985</v>
      </c>
      <c r="P203" s="46"/>
      <c r="Q203" s="46"/>
    </row>
    <row r="204" spans="4:17" ht="11.25">
      <c r="D204" s="45"/>
      <c r="E204" s="45"/>
      <c r="F204" s="48"/>
      <c r="G204" s="46"/>
      <c r="H204" s="46"/>
      <c r="I204" s="46"/>
      <c r="J204" s="46"/>
      <c r="K204" s="46"/>
      <c r="L204" s="46"/>
      <c r="M204" s="46"/>
      <c r="N204" s="46"/>
      <c r="O204" s="48"/>
      <c r="P204" s="46"/>
      <c r="Q204" s="46"/>
    </row>
    <row r="205" spans="6:17" ht="11.25">
      <c r="F205" s="46"/>
      <c r="G205" s="46"/>
      <c r="H205" s="46"/>
      <c r="I205" s="46"/>
      <c r="J205" s="46"/>
      <c r="K205" s="46"/>
      <c r="L205" s="52">
        <f>F197-I201+L195</f>
        <v>43231.81999999999</v>
      </c>
      <c r="M205" s="46"/>
      <c r="N205" s="46"/>
      <c r="O205" s="46"/>
      <c r="P205" s="46"/>
      <c r="Q205" s="46">
        <f>L205+O203</f>
        <v>49665.36596249999</v>
      </c>
    </row>
    <row r="206" spans="6:17" ht="11.25"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</row>
    <row r="207" spans="1:17" ht="11.25">
      <c r="A207" s="34">
        <v>2003</v>
      </c>
      <c r="B207" s="34" t="s">
        <v>22</v>
      </c>
      <c r="C207" s="34" t="s">
        <v>12</v>
      </c>
      <c r="D207" s="34" t="s">
        <v>15</v>
      </c>
      <c r="E207" s="43">
        <v>1562</v>
      </c>
      <c r="F207" s="49">
        <f>$F$7/12</f>
        <v>29074.75</v>
      </c>
      <c r="G207" s="54"/>
      <c r="H207" s="46"/>
      <c r="I207" s="46"/>
      <c r="J207" s="46"/>
      <c r="K207" s="46"/>
      <c r="L207" s="46"/>
      <c r="M207" s="46"/>
      <c r="N207" s="46"/>
      <c r="O207" s="46"/>
      <c r="P207" s="46"/>
      <c r="Q207" s="46"/>
    </row>
    <row r="208" spans="4:17" ht="11.25">
      <c r="D208" s="45" t="s">
        <v>16</v>
      </c>
      <c r="E208" s="45">
        <v>1563</v>
      </c>
      <c r="F208" s="51"/>
      <c r="G208" s="50">
        <f>F207</f>
        <v>29074.75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</row>
    <row r="209" spans="4:17" ht="11.25">
      <c r="D209" s="45"/>
      <c r="E209" s="45"/>
      <c r="F209" s="48"/>
      <c r="G209" s="48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3:17" ht="11.25">
      <c r="C210" s="34" t="s">
        <v>13</v>
      </c>
      <c r="D210" s="34" t="s">
        <v>15</v>
      </c>
      <c r="E210" s="43">
        <v>1563</v>
      </c>
      <c r="F210" s="47"/>
      <c r="G210" s="46"/>
      <c r="H210" s="53">
        <v>29598.86</v>
      </c>
      <c r="I210" s="47"/>
      <c r="J210" s="47"/>
      <c r="K210" s="47"/>
      <c r="L210" s="46"/>
      <c r="M210" s="46"/>
      <c r="N210" s="46"/>
      <c r="O210" s="46"/>
      <c r="P210" s="46"/>
      <c r="Q210" s="46"/>
    </row>
    <row r="211" spans="4:17" ht="11.25">
      <c r="D211" s="45" t="s">
        <v>16</v>
      </c>
      <c r="E211" s="34">
        <v>1562</v>
      </c>
      <c r="F211" s="46"/>
      <c r="G211" s="46"/>
      <c r="H211" s="46"/>
      <c r="I211" s="51">
        <f>H210</f>
        <v>29598.86</v>
      </c>
      <c r="J211" s="48"/>
      <c r="K211" s="48"/>
      <c r="L211" s="46"/>
      <c r="M211" s="46"/>
      <c r="N211" s="46"/>
      <c r="O211" s="46"/>
      <c r="P211" s="46"/>
      <c r="Q211" s="46"/>
    </row>
    <row r="212" spans="4:17" ht="11.25">
      <c r="D212" s="45"/>
      <c r="F212" s="46"/>
      <c r="G212" s="46"/>
      <c r="H212" s="46"/>
      <c r="I212" s="48"/>
      <c r="J212" s="48"/>
      <c r="K212" s="48"/>
      <c r="L212" s="46"/>
      <c r="M212" s="46"/>
      <c r="N212" s="46"/>
      <c r="O212" s="46"/>
      <c r="P212" s="46"/>
      <c r="Q212" s="46"/>
    </row>
    <row r="213" spans="3:17" ht="11.25">
      <c r="C213" s="34" t="s">
        <v>14</v>
      </c>
      <c r="D213" s="43" t="s">
        <v>37</v>
      </c>
      <c r="E213" s="43"/>
      <c r="F213" s="47"/>
      <c r="G213" s="46"/>
      <c r="H213" s="46"/>
      <c r="I213" s="46"/>
      <c r="J213" s="46"/>
      <c r="K213" s="46"/>
      <c r="L213" s="46"/>
      <c r="M213" s="46"/>
      <c r="N213" s="46">
        <f>L205*7.25%/12</f>
        <v>261.1922458333333</v>
      </c>
      <c r="O213" s="47">
        <f>O203+N213</f>
        <v>6694.738208333331</v>
      </c>
      <c r="P213" s="46"/>
      <c r="Q213" s="46"/>
    </row>
    <row r="214" spans="4:17" ht="11.25">
      <c r="D214" s="45"/>
      <c r="E214" s="45"/>
      <c r="F214" s="48"/>
      <c r="G214" s="46"/>
      <c r="H214" s="46"/>
      <c r="I214" s="46"/>
      <c r="J214" s="46"/>
      <c r="K214" s="46"/>
      <c r="L214" s="46"/>
      <c r="M214" s="46"/>
      <c r="N214" s="46"/>
      <c r="O214" s="48"/>
      <c r="P214" s="46"/>
      <c r="Q214" s="46"/>
    </row>
    <row r="215" spans="6:17" ht="11.25">
      <c r="F215" s="46"/>
      <c r="G215" s="46"/>
      <c r="H215" s="46"/>
      <c r="I215" s="46"/>
      <c r="J215" s="46"/>
      <c r="K215" s="46"/>
      <c r="L215" s="52">
        <f>F207-I211+L205</f>
        <v>42707.70999999999</v>
      </c>
      <c r="M215" s="46"/>
      <c r="N215" s="46"/>
      <c r="O215" s="46"/>
      <c r="P215" s="46"/>
      <c r="Q215" s="46">
        <f>L215+O213</f>
        <v>49402.44820833332</v>
      </c>
    </row>
    <row r="216" spans="6:17" ht="11.25"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1:17" ht="11.25">
      <c r="A217" s="34">
        <v>2003</v>
      </c>
      <c r="B217" s="34" t="s">
        <v>23</v>
      </c>
      <c r="C217" s="34" t="s">
        <v>12</v>
      </c>
      <c r="D217" s="34" t="s">
        <v>15</v>
      </c>
      <c r="E217" s="43">
        <v>1562</v>
      </c>
      <c r="F217" s="49">
        <f>$F$7/12</f>
        <v>29074.75</v>
      </c>
      <c r="G217" s="54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4:17" ht="11.25">
      <c r="D218" s="45" t="s">
        <v>16</v>
      </c>
      <c r="E218" s="45">
        <v>1563</v>
      </c>
      <c r="F218" s="51"/>
      <c r="G218" s="50">
        <f>F217</f>
        <v>29074.75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4:17" ht="11.25">
      <c r="D219" s="45"/>
      <c r="E219" s="45"/>
      <c r="F219" s="48"/>
      <c r="G219" s="48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3:17" ht="11.25">
      <c r="C220" s="34" t="s">
        <v>13</v>
      </c>
      <c r="D220" s="34" t="s">
        <v>15</v>
      </c>
      <c r="E220" s="43">
        <v>1563</v>
      </c>
      <c r="F220" s="47"/>
      <c r="G220" s="46"/>
      <c r="H220" s="53">
        <v>22337.57</v>
      </c>
      <c r="I220" s="47"/>
      <c r="J220" s="47"/>
      <c r="K220" s="47"/>
      <c r="L220" s="46"/>
      <c r="M220" s="46"/>
      <c r="N220" s="46"/>
      <c r="O220" s="46"/>
      <c r="P220" s="46"/>
      <c r="Q220" s="46"/>
    </row>
    <row r="221" spans="4:17" ht="11.25">
      <c r="D221" s="45" t="s">
        <v>16</v>
      </c>
      <c r="E221" s="34">
        <v>1562</v>
      </c>
      <c r="F221" s="46"/>
      <c r="G221" s="46"/>
      <c r="H221" s="46"/>
      <c r="I221" s="51">
        <f>H220</f>
        <v>22337.57</v>
      </c>
      <c r="J221" s="48"/>
      <c r="K221" s="48"/>
      <c r="L221" s="46"/>
      <c r="M221" s="46"/>
      <c r="N221" s="46"/>
      <c r="O221" s="46"/>
      <c r="P221" s="46"/>
      <c r="Q221" s="46"/>
    </row>
    <row r="222" spans="4:17" ht="11.25">
      <c r="D222" s="45"/>
      <c r="F222" s="46"/>
      <c r="G222" s="46"/>
      <c r="H222" s="46"/>
      <c r="I222" s="48"/>
      <c r="J222" s="48"/>
      <c r="K222" s="48"/>
      <c r="L222" s="46"/>
      <c r="M222" s="46"/>
      <c r="N222" s="46"/>
      <c r="O222" s="46"/>
      <c r="P222" s="46"/>
      <c r="Q222" s="46"/>
    </row>
    <row r="223" spans="3:17" ht="11.25">
      <c r="C223" s="34" t="s">
        <v>14</v>
      </c>
      <c r="D223" s="43" t="s">
        <v>37</v>
      </c>
      <c r="E223" s="43"/>
      <c r="F223" s="47"/>
      <c r="G223" s="46"/>
      <c r="H223" s="46"/>
      <c r="I223" s="46"/>
      <c r="J223" s="46"/>
      <c r="K223" s="46"/>
      <c r="L223" s="46"/>
      <c r="M223" s="46"/>
      <c r="N223" s="46">
        <f>L215*7.25%/12</f>
        <v>258.0257479166666</v>
      </c>
      <c r="O223" s="47">
        <f>O213+N223</f>
        <v>6952.763956249998</v>
      </c>
      <c r="P223" s="46"/>
      <c r="Q223" s="46"/>
    </row>
    <row r="224" spans="4:17" ht="11.25">
      <c r="D224" s="45"/>
      <c r="E224" s="45"/>
      <c r="F224" s="48"/>
      <c r="G224" s="46"/>
      <c r="H224" s="46"/>
      <c r="I224" s="46"/>
      <c r="J224" s="46"/>
      <c r="K224" s="46"/>
      <c r="L224" s="46"/>
      <c r="M224" s="46"/>
      <c r="N224" s="46"/>
      <c r="O224" s="48"/>
      <c r="P224" s="46"/>
      <c r="Q224" s="46"/>
    </row>
    <row r="225" spans="6:17" ht="11.25">
      <c r="F225" s="46"/>
      <c r="G225" s="46"/>
      <c r="H225" s="46"/>
      <c r="I225" s="46"/>
      <c r="J225" s="46"/>
      <c r="K225" s="46"/>
      <c r="L225" s="52">
        <f>F217-I221+L215</f>
        <v>49444.88999999999</v>
      </c>
      <c r="M225" s="46"/>
      <c r="N225" s="46"/>
      <c r="O225" s="46"/>
      <c r="P225" s="46"/>
      <c r="Q225" s="46">
        <f>L225+O223</f>
        <v>56397.65395624999</v>
      </c>
    </row>
    <row r="226" spans="6:17" ht="11.25"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</row>
    <row r="227" spans="1:17" ht="11.25">
      <c r="A227" s="34">
        <v>2003</v>
      </c>
      <c r="B227" s="34" t="s">
        <v>24</v>
      </c>
      <c r="C227" s="34" t="s">
        <v>12</v>
      </c>
      <c r="D227" s="34" t="s">
        <v>15</v>
      </c>
      <c r="E227" s="43">
        <v>1562</v>
      </c>
      <c r="F227" s="49">
        <f>$F$7/12</f>
        <v>29074.75</v>
      </c>
      <c r="G227" s="54"/>
      <c r="H227" s="46"/>
      <c r="I227" s="46"/>
      <c r="J227" s="46"/>
      <c r="K227" s="46"/>
      <c r="L227" s="46"/>
      <c r="M227" s="46"/>
      <c r="N227" s="46"/>
      <c r="O227" s="46"/>
      <c r="P227" s="46"/>
      <c r="Q227" s="46"/>
    </row>
    <row r="228" spans="4:17" ht="11.25">
      <c r="D228" s="45" t="s">
        <v>16</v>
      </c>
      <c r="E228" s="45">
        <v>1563</v>
      </c>
      <c r="F228" s="51"/>
      <c r="G228" s="50">
        <f>F227</f>
        <v>29074.75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</row>
    <row r="229" spans="4:17" ht="11.25">
      <c r="D229" s="45"/>
      <c r="E229" s="45"/>
      <c r="F229" s="48"/>
      <c r="G229" s="48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3:17" ht="11.25">
      <c r="C230" s="34" t="s">
        <v>13</v>
      </c>
      <c r="D230" s="34" t="s">
        <v>15</v>
      </c>
      <c r="E230" s="43">
        <v>1563</v>
      </c>
      <c r="F230" s="47"/>
      <c r="G230" s="46"/>
      <c r="H230" s="53">
        <v>33730.02</v>
      </c>
      <c r="I230" s="47"/>
      <c r="J230" s="47"/>
      <c r="K230" s="47"/>
      <c r="L230" s="46"/>
      <c r="M230" s="46"/>
      <c r="N230" s="46"/>
      <c r="O230" s="46"/>
      <c r="P230" s="46"/>
      <c r="Q230" s="46"/>
    </row>
    <row r="231" spans="4:17" ht="11.25">
      <c r="D231" s="45" t="s">
        <v>16</v>
      </c>
      <c r="E231" s="34">
        <v>1562</v>
      </c>
      <c r="F231" s="46"/>
      <c r="G231" s="46"/>
      <c r="H231" s="46"/>
      <c r="I231" s="51">
        <f>H230</f>
        <v>33730.02</v>
      </c>
      <c r="J231" s="48"/>
      <c r="K231" s="48"/>
      <c r="L231" s="46"/>
      <c r="M231" s="46"/>
      <c r="N231" s="46"/>
      <c r="O231" s="46"/>
      <c r="P231" s="46"/>
      <c r="Q231" s="46"/>
    </row>
    <row r="232" spans="4:17" ht="11.25">
      <c r="D232" s="45"/>
      <c r="F232" s="46"/>
      <c r="G232" s="46"/>
      <c r="H232" s="46"/>
      <c r="I232" s="48"/>
      <c r="J232" s="48"/>
      <c r="K232" s="48"/>
      <c r="L232" s="46"/>
      <c r="M232" s="46"/>
      <c r="N232" s="46"/>
      <c r="O232" s="46"/>
      <c r="P232" s="46"/>
      <c r="Q232" s="46"/>
    </row>
    <row r="233" spans="3:17" ht="11.25">
      <c r="C233" s="34" t="s">
        <v>14</v>
      </c>
      <c r="D233" s="43" t="s">
        <v>37</v>
      </c>
      <c r="E233" s="43"/>
      <c r="F233" s="47"/>
      <c r="G233" s="46"/>
      <c r="H233" s="46"/>
      <c r="I233" s="46"/>
      <c r="J233" s="46"/>
      <c r="K233" s="46"/>
      <c r="L233" s="46"/>
      <c r="M233" s="46"/>
      <c r="N233" s="46">
        <f>L225*7.25%/12</f>
        <v>298.72954374999995</v>
      </c>
      <c r="O233" s="47">
        <f>O223+N233</f>
        <v>7251.493499999998</v>
      </c>
      <c r="P233" s="46"/>
      <c r="Q233" s="46"/>
    </row>
    <row r="234" spans="4:17" ht="11.25">
      <c r="D234" s="45"/>
      <c r="E234" s="45"/>
      <c r="F234" s="48"/>
      <c r="G234" s="46"/>
      <c r="H234" s="46"/>
      <c r="I234" s="46"/>
      <c r="J234" s="46"/>
      <c r="K234" s="46"/>
      <c r="L234" s="46"/>
      <c r="M234" s="46"/>
      <c r="N234" s="46"/>
      <c r="O234" s="48"/>
      <c r="P234" s="46"/>
      <c r="Q234" s="46"/>
    </row>
    <row r="235" spans="6:17" ht="11.25">
      <c r="F235" s="46"/>
      <c r="G235" s="46"/>
      <c r="H235" s="46"/>
      <c r="I235" s="46"/>
      <c r="J235" s="46"/>
      <c r="K235" s="46"/>
      <c r="L235" s="52">
        <f>F227-I231+L225</f>
        <v>44789.619999999995</v>
      </c>
      <c r="M235" s="46"/>
      <c r="N235" s="46"/>
      <c r="O235" s="46"/>
      <c r="P235" s="46"/>
      <c r="Q235" s="46">
        <f>L235+O233</f>
        <v>52041.11349999999</v>
      </c>
    </row>
    <row r="236" spans="6:17" ht="11.25"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</row>
    <row r="237" spans="1:17" ht="11.25">
      <c r="A237" s="34">
        <v>2003</v>
      </c>
      <c r="B237" s="34" t="s">
        <v>25</v>
      </c>
      <c r="C237" s="34" t="s">
        <v>12</v>
      </c>
      <c r="D237" s="34" t="s">
        <v>15</v>
      </c>
      <c r="E237" s="43">
        <v>1562</v>
      </c>
      <c r="F237" s="49">
        <f>$F$7/12</f>
        <v>29074.75</v>
      </c>
      <c r="G237" s="54"/>
      <c r="H237" s="46"/>
      <c r="I237" s="46"/>
      <c r="J237" s="46"/>
      <c r="K237" s="46"/>
      <c r="L237" s="46"/>
      <c r="M237" s="46"/>
      <c r="N237" s="46"/>
      <c r="O237" s="46"/>
      <c r="P237" s="46"/>
      <c r="Q237" s="46"/>
    </row>
    <row r="238" spans="4:17" ht="11.25">
      <c r="D238" s="45" t="s">
        <v>16</v>
      </c>
      <c r="E238" s="45">
        <v>1563</v>
      </c>
      <c r="F238" s="51"/>
      <c r="G238" s="50">
        <f>F237</f>
        <v>29074.75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</row>
    <row r="239" spans="4:17" ht="11.25">
      <c r="D239" s="45"/>
      <c r="E239" s="45"/>
      <c r="F239" s="48"/>
      <c r="G239" s="48"/>
      <c r="H239" s="46"/>
      <c r="I239" s="46"/>
      <c r="J239" s="46"/>
      <c r="K239" s="46"/>
      <c r="L239" s="46"/>
      <c r="M239" s="46"/>
      <c r="N239" s="46"/>
      <c r="O239" s="46"/>
      <c r="P239" s="46"/>
      <c r="Q239" s="46"/>
    </row>
    <row r="240" spans="3:17" ht="11.25">
      <c r="C240" s="34" t="s">
        <v>13</v>
      </c>
      <c r="D240" s="34" t="s">
        <v>15</v>
      </c>
      <c r="E240" s="43">
        <v>1563</v>
      </c>
      <c r="F240" s="47"/>
      <c r="G240" s="46"/>
      <c r="H240" s="53">
        <v>25326.44</v>
      </c>
      <c r="I240" s="47"/>
      <c r="J240" s="47"/>
      <c r="K240" s="47"/>
      <c r="L240" s="46"/>
      <c r="M240" s="46"/>
      <c r="N240" s="46"/>
      <c r="O240" s="46"/>
      <c r="P240" s="46"/>
      <c r="Q240" s="46"/>
    </row>
    <row r="241" spans="4:17" ht="11.25">
      <c r="D241" s="45" t="s">
        <v>16</v>
      </c>
      <c r="E241" s="34">
        <v>1562</v>
      </c>
      <c r="F241" s="46"/>
      <c r="G241" s="46"/>
      <c r="H241" s="46"/>
      <c r="I241" s="51">
        <f>H240</f>
        <v>25326.44</v>
      </c>
      <c r="J241" s="48"/>
      <c r="K241" s="48"/>
      <c r="L241" s="46"/>
      <c r="M241" s="46"/>
      <c r="N241" s="46"/>
      <c r="O241" s="46"/>
      <c r="P241" s="46"/>
      <c r="Q241" s="46"/>
    </row>
    <row r="242" spans="4:17" ht="11.25">
      <c r="D242" s="45"/>
      <c r="F242" s="46"/>
      <c r="G242" s="46"/>
      <c r="H242" s="46"/>
      <c r="I242" s="48"/>
      <c r="J242" s="48"/>
      <c r="K242" s="48"/>
      <c r="L242" s="46"/>
      <c r="M242" s="46"/>
      <c r="N242" s="46"/>
      <c r="O242" s="46"/>
      <c r="P242" s="46"/>
      <c r="Q242" s="46"/>
    </row>
    <row r="243" spans="3:17" ht="11.25">
      <c r="C243" s="34" t="s">
        <v>14</v>
      </c>
      <c r="D243" s="43" t="s">
        <v>37</v>
      </c>
      <c r="E243" s="43"/>
      <c r="F243" s="47"/>
      <c r="G243" s="46"/>
      <c r="H243" s="46"/>
      <c r="I243" s="46"/>
      <c r="J243" s="46"/>
      <c r="K243" s="46"/>
      <c r="L243" s="46"/>
      <c r="M243" s="46"/>
      <c r="N243" s="46">
        <f>L235*7.25%/12</f>
        <v>270.6039541666666</v>
      </c>
      <c r="O243" s="47">
        <f>O233+N243</f>
        <v>7522.097454166665</v>
      </c>
      <c r="P243" s="46"/>
      <c r="Q243" s="46"/>
    </row>
    <row r="244" spans="4:17" ht="11.25">
      <c r="D244" s="45"/>
      <c r="E244" s="45"/>
      <c r="F244" s="48"/>
      <c r="G244" s="46"/>
      <c r="H244" s="46"/>
      <c r="I244" s="46"/>
      <c r="J244" s="46"/>
      <c r="K244" s="46"/>
      <c r="L244" s="46"/>
      <c r="M244" s="46"/>
      <c r="N244" s="46"/>
      <c r="O244" s="48"/>
      <c r="P244" s="46"/>
      <c r="Q244" s="46"/>
    </row>
    <row r="245" spans="4:17" ht="11.25">
      <c r="D245" s="45"/>
      <c r="E245" s="45"/>
      <c r="F245" s="48"/>
      <c r="G245" s="46"/>
      <c r="H245" s="46"/>
      <c r="I245" s="46"/>
      <c r="J245" s="46"/>
      <c r="K245" s="46"/>
      <c r="L245" s="46"/>
      <c r="M245" s="46"/>
      <c r="N245" s="46"/>
      <c r="O245" s="48"/>
      <c r="P245" s="46"/>
      <c r="Q245" s="46"/>
    </row>
    <row r="246" spans="3:17" ht="11.25">
      <c r="C246" s="34" t="s">
        <v>30</v>
      </c>
      <c r="D246" s="43" t="s">
        <v>15</v>
      </c>
      <c r="E246" s="45">
        <v>1563</v>
      </c>
      <c r="F246" s="48"/>
      <c r="G246" s="46"/>
      <c r="H246" s="46"/>
      <c r="I246" s="46"/>
      <c r="J246" s="53">
        <v>404515</v>
      </c>
      <c r="K246" s="46"/>
      <c r="L246" s="46"/>
      <c r="M246" s="46"/>
      <c r="N246" s="46"/>
      <c r="O246" s="48"/>
      <c r="P246" s="46"/>
      <c r="Q246" s="46"/>
    </row>
    <row r="247" spans="4:17" ht="11.25">
      <c r="D247" s="45" t="s">
        <v>16</v>
      </c>
      <c r="E247" s="43">
        <v>1562</v>
      </c>
      <c r="F247" s="48"/>
      <c r="G247" s="46"/>
      <c r="H247" s="46"/>
      <c r="I247" s="46"/>
      <c r="J247" s="46"/>
      <c r="K247" s="54">
        <f>J246</f>
        <v>404515</v>
      </c>
      <c r="L247" s="46"/>
      <c r="M247" s="46"/>
      <c r="N247" s="46"/>
      <c r="O247" s="48"/>
      <c r="P247" s="46"/>
      <c r="Q247" s="46"/>
    </row>
    <row r="248" spans="6:17" ht="11.25">
      <c r="F248" s="46"/>
      <c r="G248" s="46"/>
      <c r="H248" s="46"/>
      <c r="I248" s="46"/>
      <c r="J248" s="46"/>
      <c r="K248" s="46"/>
      <c r="L248" s="52">
        <f>F237-I241+L235-K247</f>
        <v>-355977.07</v>
      </c>
      <c r="M248" s="46"/>
      <c r="N248" s="46"/>
      <c r="O248" s="46"/>
      <c r="P248" s="46"/>
      <c r="Q248" s="46">
        <f>L248+O243</f>
        <v>-348454.9725458333</v>
      </c>
    </row>
    <row r="249" spans="6:17" ht="11.25"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1:17" ht="11.25">
      <c r="A250" s="34">
        <v>2003</v>
      </c>
      <c r="B250" s="34" t="s">
        <v>26</v>
      </c>
      <c r="C250" s="34" t="s">
        <v>12</v>
      </c>
      <c r="D250" s="34" t="s">
        <v>15</v>
      </c>
      <c r="E250" s="43">
        <v>1562</v>
      </c>
      <c r="F250" s="49">
        <f>$F$7/12</f>
        <v>29074.75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</row>
    <row r="251" spans="4:17" ht="11.25">
      <c r="D251" s="45" t="s">
        <v>16</v>
      </c>
      <c r="E251" s="45">
        <v>1563</v>
      </c>
      <c r="F251" s="48"/>
      <c r="G251" s="50">
        <f>F250</f>
        <v>29074.75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4:17" ht="11.25">
      <c r="D252" s="45"/>
      <c r="E252" s="45"/>
      <c r="F252" s="48"/>
      <c r="G252" s="48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3:17" ht="11.25">
      <c r="C253" s="34" t="s">
        <v>13</v>
      </c>
      <c r="D253" s="34" t="s">
        <v>15</v>
      </c>
      <c r="E253" s="43">
        <v>1563</v>
      </c>
      <c r="F253" s="47"/>
      <c r="G253" s="46"/>
      <c r="H253" s="49">
        <v>30384.86</v>
      </c>
      <c r="I253" s="46"/>
      <c r="J253" s="47"/>
      <c r="K253" s="47"/>
      <c r="L253" s="46"/>
      <c r="M253" s="46"/>
      <c r="N253" s="46"/>
      <c r="O253" s="46"/>
      <c r="P253" s="46"/>
      <c r="Q253" s="46"/>
    </row>
    <row r="254" spans="4:17" ht="11.25">
      <c r="D254" s="45" t="s">
        <v>16</v>
      </c>
      <c r="E254" s="34">
        <v>1562</v>
      </c>
      <c r="F254" s="46"/>
      <c r="G254" s="46"/>
      <c r="H254" s="46"/>
      <c r="I254" s="51">
        <f>H253</f>
        <v>30384.86</v>
      </c>
      <c r="J254" s="48"/>
      <c r="K254" s="48"/>
      <c r="L254" s="46"/>
      <c r="M254" s="46"/>
      <c r="N254" s="46"/>
      <c r="O254" s="46"/>
      <c r="P254" s="46"/>
      <c r="Q254" s="46"/>
    </row>
    <row r="255" spans="4:17" ht="11.25">
      <c r="D255" s="45"/>
      <c r="F255" s="46"/>
      <c r="G255" s="46"/>
      <c r="H255" s="46"/>
      <c r="I255" s="48"/>
      <c r="J255" s="48"/>
      <c r="K255" s="48"/>
      <c r="L255" s="46"/>
      <c r="M255" s="46"/>
      <c r="N255" s="46"/>
      <c r="O255" s="46"/>
      <c r="P255" s="46"/>
      <c r="Q255" s="46"/>
    </row>
    <row r="256" spans="3:17" ht="11.25">
      <c r="C256" s="34" t="s">
        <v>14</v>
      </c>
      <c r="D256" s="43" t="s">
        <v>37</v>
      </c>
      <c r="E256" s="43"/>
      <c r="F256" s="47"/>
      <c r="G256" s="46"/>
      <c r="H256" s="46"/>
      <c r="I256" s="46"/>
      <c r="J256" s="46"/>
      <c r="K256" s="46"/>
      <c r="L256" s="46"/>
      <c r="M256" s="46"/>
      <c r="N256" s="46">
        <f>L248*7.25%/12</f>
        <v>-2150.6947979166666</v>
      </c>
      <c r="O256" s="47">
        <f>O243+N256</f>
        <v>5371.4026562499985</v>
      </c>
      <c r="P256" s="46"/>
      <c r="Q256" s="46"/>
    </row>
    <row r="257" spans="4:17" ht="11.25">
      <c r="D257" s="45"/>
      <c r="E257" s="45"/>
      <c r="F257" s="48"/>
      <c r="G257" s="46"/>
      <c r="H257" s="46"/>
      <c r="I257" s="46"/>
      <c r="J257" s="46"/>
      <c r="K257" s="46"/>
      <c r="L257" s="46"/>
      <c r="M257" s="46"/>
      <c r="N257" s="46"/>
      <c r="O257" s="48"/>
      <c r="P257" s="46"/>
      <c r="Q257" s="46"/>
    </row>
    <row r="258" spans="6:17" ht="11.25">
      <c r="F258" s="46"/>
      <c r="G258" s="46"/>
      <c r="H258" s="46"/>
      <c r="I258" s="46"/>
      <c r="J258" s="46"/>
      <c r="K258" s="46"/>
      <c r="L258" s="52">
        <f>F250-I254+L248</f>
        <v>-357287.18</v>
      </c>
      <c r="M258" s="46"/>
      <c r="N258" s="46"/>
      <c r="O258" s="46"/>
      <c r="P258" s="46"/>
      <c r="Q258" s="46">
        <f>L258+O256</f>
        <v>-351915.77734375</v>
      </c>
    </row>
    <row r="259" spans="6:17" ht="11.25"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</row>
    <row r="260" spans="6:17" ht="11.25"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</row>
    <row r="261" spans="6:17" ht="11.25"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</row>
    <row r="262" spans="6:17" ht="11.25"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</row>
    <row r="263" spans="6:17" ht="11.25"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</row>
    <row r="264" spans="6:17" ht="11.25"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</row>
    <row r="265" spans="1:17" ht="11.25">
      <c r="A265" s="34">
        <v>2003</v>
      </c>
      <c r="B265" s="34" t="s">
        <v>27</v>
      </c>
      <c r="C265" s="34" t="s">
        <v>12</v>
      </c>
      <c r="D265" s="34" t="s">
        <v>15</v>
      </c>
      <c r="E265" s="43">
        <v>1562</v>
      </c>
      <c r="F265" s="49">
        <f>$F$7/12</f>
        <v>29074.75</v>
      </c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</row>
    <row r="266" spans="4:17" ht="11.25">
      <c r="D266" s="45" t="s">
        <v>16</v>
      </c>
      <c r="E266" s="45">
        <v>1563</v>
      </c>
      <c r="F266" s="48"/>
      <c r="G266" s="50">
        <f>F265</f>
        <v>29074.75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</row>
    <row r="267" spans="4:17" ht="11.25">
      <c r="D267" s="45"/>
      <c r="E267" s="45"/>
      <c r="F267" s="48"/>
      <c r="G267" s="48"/>
      <c r="H267" s="46"/>
      <c r="I267" s="46"/>
      <c r="J267" s="46"/>
      <c r="K267" s="46"/>
      <c r="L267" s="46"/>
      <c r="M267" s="46"/>
      <c r="N267" s="46"/>
      <c r="O267" s="46"/>
      <c r="P267" s="46"/>
      <c r="Q267" s="46"/>
    </row>
    <row r="268" spans="3:17" ht="11.25">
      <c r="C268" s="34" t="s">
        <v>13</v>
      </c>
      <c r="D268" s="34" t="s">
        <v>15</v>
      </c>
      <c r="E268" s="43">
        <v>1563</v>
      </c>
      <c r="F268" s="47"/>
      <c r="G268" s="46"/>
      <c r="H268" s="49">
        <v>25968.42</v>
      </c>
      <c r="I268" s="46"/>
      <c r="J268" s="47"/>
      <c r="K268" s="47"/>
      <c r="L268" s="46"/>
      <c r="M268" s="46"/>
      <c r="N268" s="46"/>
      <c r="O268" s="46"/>
      <c r="P268" s="46"/>
      <c r="Q268" s="46"/>
    </row>
    <row r="269" spans="4:17" ht="11.25">
      <c r="D269" s="45" t="s">
        <v>16</v>
      </c>
      <c r="E269" s="34">
        <v>1562</v>
      </c>
      <c r="F269" s="46"/>
      <c r="G269" s="46"/>
      <c r="H269" s="46"/>
      <c r="I269" s="51">
        <f>H268</f>
        <v>25968.42</v>
      </c>
      <c r="J269" s="48"/>
      <c r="K269" s="48"/>
      <c r="L269" s="46"/>
      <c r="M269" s="46"/>
      <c r="N269" s="46">
        <f>L258*7.25%/12</f>
        <v>-2158.610045833333</v>
      </c>
      <c r="O269" s="46">
        <f>O256+N269</f>
        <v>3212.7926104166654</v>
      </c>
      <c r="P269" s="46"/>
      <c r="Q269" s="46"/>
    </row>
    <row r="270" spans="4:17" ht="11.25">
      <c r="D270" s="45"/>
      <c r="F270" s="46"/>
      <c r="G270" s="46"/>
      <c r="H270" s="46"/>
      <c r="I270" s="48"/>
      <c r="J270" s="48"/>
      <c r="K270" s="48"/>
      <c r="L270" s="46"/>
      <c r="M270" s="46"/>
      <c r="N270" s="46"/>
      <c r="O270" s="46"/>
      <c r="P270" s="46"/>
      <c r="Q270" s="46"/>
    </row>
    <row r="271" spans="3:17" ht="11.25">
      <c r="C271" s="34" t="s">
        <v>14</v>
      </c>
      <c r="D271" s="43" t="s">
        <v>37</v>
      </c>
      <c r="E271" s="43"/>
      <c r="F271" s="47"/>
      <c r="G271" s="46"/>
      <c r="H271" s="46"/>
      <c r="I271" s="46"/>
      <c r="J271" s="46"/>
      <c r="K271" s="46"/>
      <c r="L271" s="46"/>
      <c r="M271" s="46"/>
      <c r="N271" s="46"/>
      <c r="O271" s="47"/>
      <c r="P271" s="46"/>
      <c r="Q271" s="46"/>
    </row>
    <row r="272" spans="4:17" ht="11.25">
      <c r="D272" s="45"/>
      <c r="E272" s="45"/>
      <c r="F272" s="48"/>
      <c r="G272" s="46"/>
      <c r="H272" s="46"/>
      <c r="I272" s="46"/>
      <c r="J272" s="46"/>
      <c r="K272" s="46"/>
      <c r="L272" s="46"/>
      <c r="M272" s="46"/>
      <c r="N272" s="46"/>
      <c r="O272" s="48"/>
      <c r="P272" s="46"/>
      <c r="Q272" s="46"/>
    </row>
    <row r="273" spans="6:17" ht="11.25">
      <c r="F273" s="46"/>
      <c r="G273" s="46"/>
      <c r="H273" s="46"/>
      <c r="I273" s="46"/>
      <c r="J273" s="46"/>
      <c r="K273" s="46"/>
      <c r="L273" s="52">
        <f>F265-I269+L258</f>
        <v>-354180.85</v>
      </c>
      <c r="M273" s="46"/>
      <c r="N273" s="46"/>
      <c r="O273" s="46"/>
      <c r="P273" s="46"/>
      <c r="Q273" s="46">
        <f>L273+O269</f>
        <v>-350968.0573895833</v>
      </c>
    </row>
    <row r="274" spans="6:17" ht="11.25"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</row>
    <row r="275" spans="1:17" ht="11.25">
      <c r="A275" s="34">
        <v>2003</v>
      </c>
      <c r="B275" s="34" t="s">
        <v>28</v>
      </c>
      <c r="C275" s="34" t="s">
        <v>12</v>
      </c>
      <c r="D275" s="34" t="s">
        <v>15</v>
      </c>
      <c r="E275" s="43">
        <v>1562</v>
      </c>
      <c r="F275" s="49">
        <f>$F$7/12</f>
        <v>29074.75</v>
      </c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</row>
    <row r="276" spans="4:17" ht="11.25">
      <c r="D276" s="45" t="s">
        <v>16</v>
      </c>
      <c r="E276" s="45">
        <v>1563</v>
      </c>
      <c r="F276" s="48"/>
      <c r="G276" s="50">
        <f>F275</f>
        <v>29074.75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</row>
    <row r="277" spans="4:17" ht="11.25">
      <c r="D277" s="45"/>
      <c r="E277" s="45"/>
      <c r="F277" s="48"/>
      <c r="G277" s="48"/>
      <c r="H277" s="46"/>
      <c r="I277" s="46"/>
      <c r="J277" s="46"/>
      <c r="K277" s="46"/>
      <c r="L277" s="46"/>
      <c r="M277" s="46"/>
      <c r="N277" s="46"/>
      <c r="O277" s="46"/>
      <c r="P277" s="46"/>
      <c r="Q277" s="46"/>
    </row>
    <row r="278" spans="3:17" ht="11.25">
      <c r="C278" s="34" t="s">
        <v>13</v>
      </c>
      <c r="D278" s="34" t="s">
        <v>15</v>
      </c>
      <c r="E278" s="43">
        <v>1563</v>
      </c>
      <c r="F278" s="47"/>
      <c r="G278" s="46"/>
      <c r="H278" s="49">
        <v>29372.95</v>
      </c>
      <c r="I278" s="46"/>
      <c r="J278" s="47"/>
      <c r="K278" s="47"/>
      <c r="L278" s="46"/>
      <c r="M278" s="46"/>
      <c r="N278" s="46"/>
      <c r="O278" s="46"/>
      <c r="P278" s="46"/>
      <c r="Q278" s="46"/>
    </row>
    <row r="279" spans="4:17" ht="11.25">
      <c r="D279" s="45" t="s">
        <v>16</v>
      </c>
      <c r="E279" s="34">
        <v>1562</v>
      </c>
      <c r="F279" s="46"/>
      <c r="G279" s="46"/>
      <c r="H279" s="46"/>
      <c r="I279" s="51">
        <f>H278</f>
        <v>29372.95</v>
      </c>
      <c r="J279" s="48"/>
      <c r="K279" s="48"/>
      <c r="L279" s="46"/>
      <c r="M279" s="46"/>
      <c r="N279" s="46"/>
      <c r="O279" s="46"/>
      <c r="P279" s="46"/>
      <c r="Q279" s="46"/>
    </row>
    <row r="280" spans="4:17" ht="11.25">
      <c r="D280" s="45"/>
      <c r="F280" s="46"/>
      <c r="G280" s="46"/>
      <c r="H280" s="46"/>
      <c r="I280" s="48"/>
      <c r="J280" s="48"/>
      <c r="K280" s="48"/>
      <c r="L280" s="46"/>
      <c r="M280" s="46"/>
      <c r="N280" s="46"/>
      <c r="O280" s="46"/>
      <c r="P280" s="46"/>
      <c r="Q280" s="46"/>
    </row>
    <row r="281" spans="3:17" ht="11.25">
      <c r="C281" s="34" t="s">
        <v>14</v>
      </c>
      <c r="D281" s="43" t="s">
        <v>37</v>
      </c>
      <c r="E281" s="43"/>
      <c r="F281" s="47"/>
      <c r="G281" s="46"/>
      <c r="H281" s="46"/>
      <c r="I281" s="46"/>
      <c r="J281" s="46"/>
      <c r="K281" s="46"/>
      <c r="L281" s="46"/>
      <c r="M281" s="46"/>
      <c r="N281" s="46">
        <f>L273*7.25%/12</f>
        <v>-2139.8426354166663</v>
      </c>
      <c r="O281" s="47">
        <f>O269+N281</f>
        <v>1072.949974999999</v>
      </c>
      <c r="P281" s="46"/>
      <c r="Q281" s="46"/>
    </row>
    <row r="282" spans="4:17" ht="11.25">
      <c r="D282" s="45"/>
      <c r="E282" s="45"/>
      <c r="F282" s="48"/>
      <c r="G282" s="46"/>
      <c r="H282" s="46"/>
      <c r="I282" s="46"/>
      <c r="J282" s="46"/>
      <c r="K282" s="46"/>
      <c r="L282" s="46"/>
      <c r="M282" s="46"/>
      <c r="N282" s="46"/>
      <c r="O282" s="48"/>
      <c r="P282" s="46"/>
      <c r="Q282" s="46"/>
    </row>
    <row r="283" spans="6:17" ht="11.25">
      <c r="F283" s="46"/>
      <c r="G283" s="46"/>
      <c r="H283" s="46"/>
      <c r="I283" s="46"/>
      <c r="J283" s="46"/>
      <c r="K283" s="46"/>
      <c r="L283" s="52">
        <f>F275-I279+L273</f>
        <v>-354479.05</v>
      </c>
      <c r="M283" s="46"/>
      <c r="N283" s="46"/>
      <c r="O283" s="46"/>
      <c r="P283" s="46"/>
      <c r="Q283" s="46">
        <f>L283+O281</f>
        <v>-353406.100025</v>
      </c>
    </row>
    <row r="284" spans="6:17" ht="11.25"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</row>
    <row r="285" spans="1:17" ht="11.25">
      <c r="A285" s="34">
        <v>2003</v>
      </c>
      <c r="B285" s="34" t="s">
        <v>11</v>
      </c>
      <c r="C285" s="34" t="s">
        <v>12</v>
      </c>
      <c r="D285" s="34" t="s">
        <v>15</v>
      </c>
      <c r="E285" s="43">
        <v>1562</v>
      </c>
      <c r="F285" s="49">
        <f>$F$7/12</f>
        <v>29074.75</v>
      </c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</row>
    <row r="286" spans="4:17" ht="11.25">
      <c r="D286" s="45" t="s">
        <v>16</v>
      </c>
      <c r="E286" s="45">
        <v>1563</v>
      </c>
      <c r="F286" s="48"/>
      <c r="G286" s="50">
        <f>F285</f>
        <v>29074.75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</row>
    <row r="287" spans="4:17" ht="11.25">
      <c r="D287" s="45"/>
      <c r="E287" s="45"/>
      <c r="F287" s="48"/>
      <c r="G287" s="48"/>
      <c r="H287" s="46"/>
      <c r="I287" s="46"/>
      <c r="J287" s="46"/>
      <c r="K287" s="46"/>
      <c r="L287" s="46"/>
      <c r="M287" s="46"/>
      <c r="N287" s="46"/>
      <c r="O287" s="46"/>
      <c r="P287" s="46"/>
      <c r="Q287" s="46"/>
    </row>
    <row r="288" spans="3:17" ht="11.25">
      <c r="C288" s="34" t="s">
        <v>13</v>
      </c>
      <c r="D288" s="34" t="s">
        <v>15</v>
      </c>
      <c r="E288" s="43">
        <v>1563</v>
      </c>
      <c r="F288" s="47"/>
      <c r="G288" s="46"/>
      <c r="H288" s="49">
        <v>21694.87</v>
      </c>
      <c r="I288" s="46"/>
      <c r="J288" s="47"/>
      <c r="K288" s="47"/>
      <c r="L288" s="46"/>
      <c r="M288" s="46"/>
      <c r="N288" s="46"/>
      <c r="O288" s="46"/>
      <c r="P288" s="46"/>
      <c r="Q288" s="46"/>
    </row>
    <row r="289" spans="4:17" ht="11.25">
      <c r="D289" s="45" t="s">
        <v>16</v>
      </c>
      <c r="E289" s="34">
        <v>1562</v>
      </c>
      <c r="F289" s="46"/>
      <c r="G289" s="46"/>
      <c r="H289" s="46"/>
      <c r="I289" s="51">
        <f>H288</f>
        <v>21694.87</v>
      </c>
      <c r="J289" s="48"/>
      <c r="K289" s="48"/>
      <c r="L289" s="46"/>
      <c r="M289" s="46"/>
      <c r="N289" s="46"/>
      <c r="O289" s="46"/>
      <c r="P289" s="46"/>
      <c r="Q289" s="46"/>
    </row>
    <row r="290" spans="4:17" ht="11.25">
      <c r="D290" s="45"/>
      <c r="F290" s="46"/>
      <c r="G290" s="46"/>
      <c r="H290" s="46"/>
      <c r="I290" s="48"/>
      <c r="J290" s="48"/>
      <c r="K290" s="48"/>
      <c r="L290" s="46"/>
      <c r="M290" s="46"/>
      <c r="N290" s="46"/>
      <c r="O290" s="46"/>
      <c r="P290" s="46"/>
      <c r="Q290" s="46"/>
    </row>
    <row r="291" spans="3:17" ht="11.25">
      <c r="C291" s="34" t="s">
        <v>14</v>
      </c>
      <c r="D291" s="43" t="s">
        <v>37</v>
      </c>
      <c r="E291" s="43"/>
      <c r="F291" s="47"/>
      <c r="G291" s="46"/>
      <c r="H291" s="46"/>
      <c r="I291" s="46"/>
      <c r="J291" s="46"/>
      <c r="K291" s="46"/>
      <c r="L291" s="46"/>
      <c r="M291" s="46"/>
      <c r="N291" s="46">
        <f>L283*7.25%/12</f>
        <v>-2141.6442604166664</v>
      </c>
      <c r="O291" s="47">
        <f>O281+N291</f>
        <v>-1068.6942854166673</v>
      </c>
      <c r="P291" s="46"/>
      <c r="Q291" s="46"/>
    </row>
    <row r="292" spans="4:17" ht="11.25">
      <c r="D292" s="45"/>
      <c r="E292" s="45"/>
      <c r="F292" s="48"/>
      <c r="G292" s="46"/>
      <c r="H292" s="46"/>
      <c r="I292" s="46"/>
      <c r="J292" s="46"/>
      <c r="K292" s="46"/>
      <c r="L292" s="46"/>
      <c r="M292" s="46"/>
      <c r="N292" s="46"/>
      <c r="O292" s="48"/>
      <c r="P292" s="46"/>
      <c r="Q292" s="46"/>
    </row>
    <row r="293" spans="6:17" ht="11.25">
      <c r="F293" s="46"/>
      <c r="G293" s="46"/>
      <c r="H293" s="46"/>
      <c r="I293" s="46"/>
      <c r="J293" s="46"/>
      <c r="K293" s="46"/>
      <c r="L293" s="52">
        <f>F285-I289+L283</f>
        <v>-347099.17</v>
      </c>
      <c r="M293" s="46"/>
      <c r="N293" s="46"/>
      <c r="O293" s="46"/>
      <c r="P293" s="46"/>
      <c r="Q293" s="46">
        <f>L293+O291</f>
        <v>-348167.86428541667</v>
      </c>
    </row>
    <row r="294" spans="6:17" ht="11.25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</row>
    <row r="295" spans="1:17" ht="11.25">
      <c r="A295" s="34">
        <v>2003</v>
      </c>
      <c r="B295" s="34" t="s">
        <v>18</v>
      </c>
      <c r="C295" s="34" t="s">
        <v>12</v>
      </c>
      <c r="D295" s="34" t="s">
        <v>15</v>
      </c>
      <c r="E295" s="43">
        <v>1562</v>
      </c>
      <c r="F295" s="49">
        <f>$F$7/12</f>
        <v>29074.75</v>
      </c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</row>
    <row r="296" spans="4:17" ht="11.25">
      <c r="D296" s="45" t="s">
        <v>16</v>
      </c>
      <c r="E296" s="45">
        <v>1563</v>
      </c>
      <c r="F296" s="48"/>
      <c r="G296" s="50">
        <f>F295</f>
        <v>29074.75</v>
      </c>
      <c r="H296" s="46"/>
      <c r="I296" s="46"/>
      <c r="J296" s="46"/>
      <c r="K296" s="46"/>
      <c r="L296" s="46"/>
      <c r="M296" s="46"/>
      <c r="N296" s="46"/>
      <c r="O296" s="46"/>
      <c r="P296" s="46"/>
      <c r="Q296" s="46"/>
    </row>
    <row r="297" spans="4:17" ht="11.25">
      <c r="D297" s="45"/>
      <c r="E297" s="45"/>
      <c r="F297" s="48"/>
      <c r="G297" s="48"/>
      <c r="H297" s="46"/>
      <c r="I297" s="46"/>
      <c r="J297" s="46"/>
      <c r="K297" s="46"/>
      <c r="L297" s="46"/>
      <c r="M297" s="46"/>
      <c r="N297" s="46"/>
      <c r="O297" s="46"/>
      <c r="P297" s="46"/>
      <c r="Q297" s="46"/>
    </row>
    <row r="298" spans="3:17" ht="11.25">
      <c r="C298" s="34" t="s">
        <v>13</v>
      </c>
      <c r="D298" s="34" t="s">
        <v>15</v>
      </c>
      <c r="E298" s="43">
        <v>1563</v>
      </c>
      <c r="F298" s="47"/>
      <c r="G298" s="46"/>
      <c r="H298" s="49">
        <v>25067.03</v>
      </c>
      <c r="I298" s="46"/>
      <c r="J298" s="47"/>
      <c r="K298" s="47"/>
      <c r="L298" s="46"/>
      <c r="M298" s="46"/>
      <c r="N298" s="46"/>
      <c r="O298" s="46"/>
      <c r="P298" s="46"/>
      <c r="Q298" s="46"/>
    </row>
    <row r="299" spans="4:17" ht="11.25">
      <c r="D299" s="45" t="s">
        <v>16</v>
      </c>
      <c r="E299" s="34">
        <v>1562</v>
      </c>
      <c r="F299" s="46"/>
      <c r="G299" s="46"/>
      <c r="H299" s="46"/>
      <c r="I299" s="51">
        <f>H298</f>
        <v>25067.03</v>
      </c>
      <c r="J299" s="48"/>
      <c r="K299" s="48"/>
      <c r="L299" s="46"/>
      <c r="M299" s="46"/>
      <c r="N299" s="46"/>
      <c r="O299" s="46"/>
      <c r="P299" s="46"/>
      <c r="Q299" s="46"/>
    </row>
    <row r="300" spans="4:17" ht="11.25">
      <c r="D300" s="45"/>
      <c r="F300" s="46"/>
      <c r="G300" s="46"/>
      <c r="H300" s="46"/>
      <c r="I300" s="48"/>
      <c r="J300" s="48"/>
      <c r="K300" s="48"/>
      <c r="L300" s="46"/>
      <c r="M300" s="46"/>
      <c r="N300" s="46"/>
      <c r="O300" s="46"/>
      <c r="P300" s="46"/>
      <c r="Q300" s="46"/>
    </row>
    <row r="301" spans="3:17" ht="11.25">
      <c r="C301" s="34" t="s">
        <v>14</v>
      </c>
      <c r="D301" s="43" t="s">
        <v>37</v>
      </c>
      <c r="E301" s="43"/>
      <c r="F301" s="47"/>
      <c r="G301" s="46"/>
      <c r="H301" s="46"/>
      <c r="I301" s="46"/>
      <c r="J301" s="46"/>
      <c r="K301" s="46"/>
      <c r="L301" s="46"/>
      <c r="M301" s="46"/>
      <c r="N301" s="46">
        <f>L293*7.25%/12</f>
        <v>-2097.0574854166666</v>
      </c>
      <c r="O301" s="47">
        <f>O291+N301</f>
        <v>-3165.751770833334</v>
      </c>
      <c r="P301" s="46"/>
      <c r="Q301" s="46"/>
    </row>
    <row r="302" spans="4:17" ht="11.25">
      <c r="D302" s="45"/>
      <c r="E302" s="45"/>
      <c r="F302" s="48"/>
      <c r="G302" s="46"/>
      <c r="H302" s="46"/>
      <c r="I302" s="46"/>
      <c r="J302" s="46"/>
      <c r="K302" s="46"/>
      <c r="L302" s="46"/>
      <c r="M302" s="46"/>
      <c r="N302" s="46"/>
      <c r="O302" s="48"/>
      <c r="P302" s="46"/>
      <c r="Q302" s="46"/>
    </row>
    <row r="303" spans="6:17" ht="11.25">
      <c r="F303" s="46"/>
      <c r="G303" s="46"/>
      <c r="H303" s="46"/>
      <c r="I303" s="46"/>
      <c r="J303" s="46"/>
      <c r="K303" s="46"/>
      <c r="L303" s="52">
        <f>F295-I299+L293</f>
        <v>-343091.44999999995</v>
      </c>
      <c r="M303" s="46"/>
      <c r="N303" s="46"/>
      <c r="O303" s="46"/>
      <c r="P303" s="46"/>
      <c r="Q303" s="46">
        <f>L303+O301</f>
        <v>-346257.2017708333</v>
      </c>
    </row>
    <row r="304" spans="6:17" ht="11.25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</row>
    <row r="305" spans="1:17" ht="11.25">
      <c r="A305" s="34">
        <v>2003</v>
      </c>
      <c r="B305" s="34" t="s">
        <v>19</v>
      </c>
      <c r="C305" s="34" t="s">
        <v>12</v>
      </c>
      <c r="D305" s="34" t="s">
        <v>15</v>
      </c>
      <c r="E305" s="43">
        <v>1562</v>
      </c>
      <c r="F305" s="49">
        <f>$F$7/12</f>
        <v>29074.75</v>
      </c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</row>
    <row r="306" spans="4:17" ht="11.25">
      <c r="D306" s="45" t="s">
        <v>16</v>
      </c>
      <c r="E306" s="45">
        <v>1563</v>
      </c>
      <c r="F306" s="48"/>
      <c r="G306" s="50">
        <f>F305</f>
        <v>29074.75</v>
      </c>
      <c r="H306" s="46"/>
      <c r="I306" s="46"/>
      <c r="J306" s="46"/>
      <c r="K306" s="46"/>
      <c r="L306" s="46"/>
      <c r="M306" s="46"/>
      <c r="N306" s="46"/>
      <c r="O306" s="46"/>
      <c r="P306" s="46"/>
      <c r="Q306" s="46"/>
    </row>
    <row r="307" spans="4:17" ht="11.25">
      <c r="D307" s="45"/>
      <c r="E307" s="45"/>
      <c r="F307" s="48"/>
      <c r="G307" s="48"/>
      <c r="H307" s="46"/>
      <c r="I307" s="46"/>
      <c r="J307" s="46"/>
      <c r="K307" s="46"/>
      <c r="L307" s="46"/>
      <c r="M307" s="46"/>
      <c r="N307" s="46"/>
      <c r="O307" s="46"/>
      <c r="P307" s="46"/>
      <c r="Q307" s="46"/>
    </row>
    <row r="308" spans="3:17" ht="11.25">
      <c r="C308" s="34" t="s">
        <v>13</v>
      </c>
      <c r="D308" s="34" t="s">
        <v>15</v>
      </c>
      <c r="E308" s="43">
        <v>1563</v>
      </c>
      <c r="F308" s="47"/>
      <c r="G308" s="46"/>
      <c r="H308" s="49">
        <v>58059.8</v>
      </c>
      <c r="I308" s="46"/>
      <c r="J308" s="47"/>
      <c r="K308" s="47"/>
      <c r="L308" s="46"/>
      <c r="M308" s="46"/>
      <c r="N308" s="46"/>
      <c r="O308" s="46"/>
      <c r="P308" s="46"/>
      <c r="Q308" s="46"/>
    </row>
    <row r="309" spans="4:17" ht="11.25">
      <c r="D309" s="45" t="s">
        <v>16</v>
      </c>
      <c r="E309" s="34">
        <v>1562</v>
      </c>
      <c r="F309" s="46"/>
      <c r="G309" s="46"/>
      <c r="H309" s="46"/>
      <c r="I309" s="51">
        <f>H308</f>
        <v>58059.8</v>
      </c>
      <c r="J309" s="48"/>
      <c r="K309" s="48"/>
      <c r="L309" s="46"/>
      <c r="M309" s="46"/>
      <c r="N309" s="46"/>
      <c r="O309" s="46"/>
      <c r="P309" s="46"/>
      <c r="Q309" s="46"/>
    </row>
    <row r="310" spans="4:17" ht="11.25">
      <c r="D310" s="45"/>
      <c r="F310" s="46"/>
      <c r="G310" s="46"/>
      <c r="H310" s="46"/>
      <c r="I310" s="48"/>
      <c r="J310" s="48"/>
      <c r="K310" s="48"/>
      <c r="L310" s="46"/>
      <c r="M310" s="46"/>
      <c r="N310" s="46"/>
      <c r="O310" s="46"/>
      <c r="P310" s="46"/>
      <c r="Q310" s="46"/>
    </row>
    <row r="311" spans="3:17" ht="11.25">
      <c r="C311" s="34" t="s">
        <v>14</v>
      </c>
      <c r="D311" s="43" t="s">
        <v>37</v>
      </c>
      <c r="E311" s="43"/>
      <c r="F311" s="47"/>
      <c r="G311" s="46"/>
      <c r="H311" s="46"/>
      <c r="I311" s="46"/>
      <c r="J311" s="46"/>
      <c r="K311" s="46"/>
      <c r="L311" s="46"/>
      <c r="M311" s="46"/>
      <c r="N311" s="46">
        <f>L303*7.25%/12</f>
        <v>-2072.844177083333</v>
      </c>
      <c r="O311" s="47">
        <f>O301+N311</f>
        <v>-5238.595947916667</v>
      </c>
      <c r="P311" s="46"/>
      <c r="Q311" s="46"/>
    </row>
    <row r="312" spans="4:17" ht="11.25">
      <c r="D312" s="45"/>
      <c r="E312" s="45"/>
      <c r="F312" s="48"/>
      <c r="G312" s="46"/>
      <c r="H312" s="46"/>
      <c r="I312" s="46"/>
      <c r="J312" s="46"/>
      <c r="K312" s="46"/>
      <c r="L312" s="46"/>
      <c r="M312" s="46"/>
      <c r="N312" s="46"/>
      <c r="O312" s="48"/>
      <c r="P312" s="46"/>
      <c r="Q312" s="46"/>
    </row>
    <row r="313" spans="6:17" ht="11.25">
      <c r="F313" s="46"/>
      <c r="G313" s="46"/>
      <c r="H313" s="46"/>
      <c r="I313" s="46"/>
      <c r="J313" s="46"/>
      <c r="K313" s="46"/>
      <c r="L313" s="52">
        <f>F305-I309+L303</f>
        <v>-372076.49999999994</v>
      </c>
      <c r="M313" s="46"/>
      <c r="N313" s="46"/>
      <c r="O313" s="46"/>
      <c r="P313" s="46"/>
      <c r="Q313" s="46">
        <f>L313+O311</f>
        <v>-377315.0959479166</v>
      </c>
    </row>
    <row r="314" spans="6:17" ht="11.25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</row>
    <row r="315" spans="1:17" ht="11.25" customHeight="1">
      <c r="A315" s="34">
        <v>2004</v>
      </c>
      <c r="B315" s="34" t="s">
        <v>20</v>
      </c>
      <c r="C315" s="34" t="s">
        <v>12</v>
      </c>
      <c r="D315" s="34" t="s">
        <v>15</v>
      </c>
      <c r="E315" s="43">
        <v>1562</v>
      </c>
      <c r="F315" s="49">
        <f>$F$5/12</f>
        <v>22419.666666666668</v>
      </c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</row>
    <row r="316" spans="4:17" ht="11.25" customHeight="1">
      <c r="D316" s="45" t="s">
        <v>16</v>
      </c>
      <c r="E316" s="45">
        <v>1563</v>
      </c>
      <c r="F316" s="48"/>
      <c r="G316" s="50">
        <f>F315</f>
        <v>22419.666666666668</v>
      </c>
      <c r="H316" s="46"/>
      <c r="I316" s="46"/>
      <c r="J316" s="46"/>
      <c r="K316" s="46"/>
      <c r="L316" s="46"/>
      <c r="M316" s="46"/>
      <c r="N316" s="46"/>
      <c r="O316" s="46"/>
      <c r="P316" s="46"/>
      <c r="Q316" s="46"/>
    </row>
    <row r="317" spans="4:17" ht="11.25" customHeight="1">
      <c r="D317" s="45"/>
      <c r="E317" s="45"/>
      <c r="F317" s="48"/>
      <c r="G317" s="48"/>
      <c r="H317" s="46"/>
      <c r="I317" s="46"/>
      <c r="J317" s="46"/>
      <c r="K317" s="46"/>
      <c r="L317" s="46"/>
      <c r="M317" s="46"/>
      <c r="N317" s="46"/>
      <c r="O317" s="46"/>
      <c r="P317" s="46"/>
      <c r="Q317" s="46"/>
    </row>
    <row r="318" spans="3:17" ht="11.25" customHeight="1">
      <c r="C318" s="34" t="s">
        <v>13</v>
      </c>
      <c r="D318" s="34" t="s">
        <v>15</v>
      </c>
      <c r="E318" s="43">
        <v>1563</v>
      </c>
      <c r="F318" s="47"/>
      <c r="G318" s="46"/>
      <c r="H318" s="49">
        <v>743.32</v>
      </c>
      <c r="I318" s="46"/>
      <c r="J318" s="47"/>
      <c r="K318" s="47"/>
      <c r="L318" s="46"/>
      <c r="M318" s="46"/>
      <c r="N318" s="46"/>
      <c r="O318" s="46"/>
      <c r="P318" s="46"/>
      <c r="Q318" s="46"/>
    </row>
    <row r="319" spans="4:17" ht="11.25" customHeight="1">
      <c r="D319" s="45" t="s">
        <v>16</v>
      </c>
      <c r="E319" s="34">
        <v>1562</v>
      </c>
      <c r="F319" s="46"/>
      <c r="G319" s="46"/>
      <c r="H319" s="46"/>
      <c r="I319" s="51">
        <f>H318</f>
        <v>743.32</v>
      </c>
      <c r="J319" s="48"/>
      <c r="K319" s="48"/>
      <c r="L319" s="46"/>
      <c r="M319" s="46"/>
      <c r="N319" s="46"/>
      <c r="O319" s="46"/>
      <c r="P319" s="46"/>
      <c r="Q319" s="46"/>
    </row>
    <row r="320" spans="4:17" ht="11.25" customHeight="1">
      <c r="D320" s="45"/>
      <c r="F320" s="46"/>
      <c r="G320" s="46"/>
      <c r="H320" s="46"/>
      <c r="I320" s="48"/>
      <c r="J320" s="48"/>
      <c r="K320" s="48"/>
      <c r="L320" s="46"/>
      <c r="M320" s="46"/>
      <c r="N320" s="46"/>
      <c r="O320" s="46"/>
      <c r="P320" s="46"/>
      <c r="Q320" s="46"/>
    </row>
    <row r="321" spans="3:17" ht="11.25" customHeight="1">
      <c r="C321" s="34" t="s">
        <v>14</v>
      </c>
      <c r="D321" s="43" t="s">
        <v>37</v>
      </c>
      <c r="E321" s="43"/>
      <c r="F321" s="47"/>
      <c r="G321" s="46"/>
      <c r="H321" s="46"/>
      <c r="I321" s="46"/>
      <c r="J321" s="46"/>
      <c r="K321" s="46"/>
      <c r="L321" s="46"/>
      <c r="M321" s="46"/>
      <c r="N321" s="46">
        <f>L313*7.25%/12</f>
        <v>-2247.9621874999993</v>
      </c>
      <c r="O321" s="47">
        <f>O311+N321</f>
        <v>-7486.558135416666</v>
      </c>
      <c r="P321" s="46"/>
      <c r="Q321" s="46"/>
    </row>
    <row r="322" spans="4:17" ht="11.25" customHeight="1">
      <c r="D322" s="45"/>
      <c r="E322" s="45"/>
      <c r="F322" s="48"/>
      <c r="G322" s="46"/>
      <c r="H322" s="46"/>
      <c r="I322" s="46"/>
      <c r="J322" s="46"/>
      <c r="K322" s="46"/>
      <c r="L322" s="46"/>
      <c r="M322" s="46"/>
      <c r="N322" s="46"/>
      <c r="O322" s="48"/>
      <c r="P322" s="46"/>
      <c r="Q322" s="46"/>
    </row>
    <row r="323" spans="6:17" ht="11.25" customHeight="1">
      <c r="F323" s="46"/>
      <c r="G323" s="46"/>
      <c r="H323" s="46"/>
      <c r="I323" s="46"/>
      <c r="J323" s="46"/>
      <c r="K323" s="46"/>
      <c r="L323" s="52">
        <f>F315-I319+L313</f>
        <v>-350400.15333333326</v>
      </c>
      <c r="M323" s="46"/>
      <c r="N323" s="46"/>
      <c r="O323" s="46"/>
      <c r="P323" s="46"/>
      <c r="Q323" s="46">
        <f>L323+O321</f>
        <v>-357886.7114687499</v>
      </c>
    </row>
    <row r="324" spans="6:17" ht="11.25" customHeight="1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</row>
    <row r="325" spans="1:17" ht="11.25" customHeight="1">
      <c r="A325" s="34">
        <v>2004</v>
      </c>
      <c r="B325" s="34" t="s">
        <v>21</v>
      </c>
      <c r="C325" s="34" t="s">
        <v>12</v>
      </c>
      <c r="D325" s="34" t="s">
        <v>15</v>
      </c>
      <c r="E325" s="43">
        <v>1562</v>
      </c>
      <c r="F325" s="49">
        <f>$F$5/12</f>
        <v>22419.666666666668</v>
      </c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</row>
    <row r="326" spans="4:17" ht="11.25" customHeight="1">
      <c r="D326" s="45" t="s">
        <v>16</v>
      </c>
      <c r="E326" s="45">
        <v>1563</v>
      </c>
      <c r="F326" s="48"/>
      <c r="G326" s="50">
        <f>F325</f>
        <v>22419.666666666668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</row>
    <row r="327" spans="4:17" ht="11.25" customHeight="1">
      <c r="D327" s="45"/>
      <c r="E327" s="45"/>
      <c r="F327" s="48"/>
      <c r="G327" s="48"/>
      <c r="H327" s="46"/>
      <c r="I327" s="46"/>
      <c r="J327" s="46"/>
      <c r="K327" s="46"/>
      <c r="L327" s="46"/>
      <c r="M327" s="46"/>
      <c r="N327" s="46"/>
      <c r="O327" s="46"/>
      <c r="P327" s="46"/>
      <c r="Q327" s="46"/>
    </row>
    <row r="328" spans="3:17" ht="11.25" customHeight="1">
      <c r="C328" s="34" t="s">
        <v>13</v>
      </c>
      <c r="D328" s="34" t="s">
        <v>15</v>
      </c>
      <c r="E328" s="43">
        <v>1563</v>
      </c>
      <c r="F328" s="47"/>
      <c r="G328" s="46"/>
      <c r="H328" s="49">
        <v>31092.63</v>
      </c>
      <c r="I328" s="46"/>
      <c r="J328" s="47"/>
      <c r="K328" s="47"/>
      <c r="L328" s="46"/>
      <c r="M328" s="46"/>
      <c r="N328" s="46"/>
      <c r="O328" s="46"/>
      <c r="P328" s="46"/>
      <c r="Q328" s="46"/>
    </row>
    <row r="329" spans="4:17" ht="11.25" customHeight="1">
      <c r="D329" s="45" t="s">
        <v>16</v>
      </c>
      <c r="E329" s="34">
        <v>1562</v>
      </c>
      <c r="F329" s="46"/>
      <c r="G329" s="46"/>
      <c r="H329" s="46"/>
      <c r="I329" s="51">
        <f>H328</f>
        <v>31092.63</v>
      </c>
      <c r="J329" s="48"/>
      <c r="K329" s="48"/>
      <c r="L329" s="46"/>
      <c r="M329" s="46"/>
      <c r="N329" s="46"/>
      <c r="O329" s="46"/>
      <c r="P329" s="46"/>
      <c r="Q329" s="46"/>
    </row>
    <row r="330" spans="4:17" ht="11.25" customHeight="1">
      <c r="D330" s="45"/>
      <c r="F330" s="46"/>
      <c r="G330" s="46"/>
      <c r="H330" s="46"/>
      <c r="I330" s="48"/>
      <c r="J330" s="48"/>
      <c r="K330" s="48"/>
      <c r="L330" s="46"/>
      <c r="M330" s="46"/>
      <c r="N330" s="46"/>
      <c r="O330" s="46"/>
      <c r="P330" s="46"/>
      <c r="Q330" s="46"/>
    </row>
    <row r="331" spans="3:17" ht="11.25" customHeight="1">
      <c r="C331" s="34" t="s">
        <v>14</v>
      </c>
      <c r="D331" s="43" t="s">
        <v>37</v>
      </c>
      <c r="E331" s="43"/>
      <c r="F331" s="47"/>
      <c r="G331" s="46"/>
      <c r="H331" s="46"/>
      <c r="I331" s="46"/>
      <c r="J331" s="46"/>
      <c r="K331" s="46"/>
      <c r="L331" s="46"/>
      <c r="M331" s="46"/>
      <c r="N331" s="46">
        <f>L323*7.25%/12</f>
        <v>-2117.0009263888883</v>
      </c>
      <c r="O331" s="47">
        <f>O321+N331</f>
        <v>-9603.559061805554</v>
      </c>
      <c r="P331" s="46"/>
      <c r="Q331" s="46"/>
    </row>
    <row r="332" spans="4:17" ht="11.25" customHeight="1">
      <c r="D332" s="45"/>
      <c r="E332" s="45"/>
      <c r="F332" s="48"/>
      <c r="G332" s="46"/>
      <c r="H332" s="46"/>
      <c r="I332" s="46"/>
      <c r="J332" s="46"/>
      <c r="K332" s="46"/>
      <c r="L332" s="46"/>
      <c r="M332" s="46"/>
      <c r="N332" s="46"/>
      <c r="O332" s="48"/>
      <c r="P332" s="46"/>
      <c r="Q332" s="46"/>
    </row>
    <row r="333" spans="6:17" ht="11.25" customHeight="1">
      <c r="F333" s="46"/>
      <c r="G333" s="46"/>
      <c r="H333" s="46"/>
      <c r="I333" s="46"/>
      <c r="J333" s="46"/>
      <c r="K333" s="46"/>
      <c r="L333" s="52">
        <f>F325-I329+L323</f>
        <v>-359073.1166666666</v>
      </c>
      <c r="M333" s="46"/>
      <c r="N333" s="46"/>
      <c r="O333" s="46"/>
      <c r="P333" s="46"/>
      <c r="Q333" s="46">
        <f>L333+O331</f>
        <v>-368676.6757284721</v>
      </c>
    </row>
    <row r="334" spans="6:17" ht="11.25" customHeight="1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</row>
    <row r="335" spans="1:17" ht="11.25" customHeight="1">
      <c r="A335" s="34">
        <v>2004</v>
      </c>
      <c r="B335" s="34" t="s">
        <v>22</v>
      </c>
      <c r="C335" s="34" t="s">
        <v>12</v>
      </c>
      <c r="D335" s="34" t="s">
        <v>15</v>
      </c>
      <c r="E335" s="43">
        <v>1562</v>
      </c>
      <c r="F335" s="49">
        <f>$F$5/12</f>
        <v>22419.666666666668</v>
      </c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</row>
    <row r="336" spans="4:17" ht="11.25" customHeight="1">
      <c r="D336" s="45" t="s">
        <v>16</v>
      </c>
      <c r="E336" s="45">
        <v>1563</v>
      </c>
      <c r="F336" s="48"/>
      <c r="G336" s="50">
        <f>F335</f>
        <v>22419.666666666668</v>
      </c>
      <c r="H336" s="46"/>
      <c r="I336" s="46"/>
      <c r="J336" s="46"/>
      <c r="K336" s="46"/>
      <c r="L336" s="46"/>
      <c r="M336" s="46"/>
      <c r="N336" s="46"/>
      <c r="O336" s="46"/>
      <c r="P336" s="46"/>
      <c r="Q336" s="46"/>
    </row>
    <row r="337" spans="4:17" ht="11.25" customHeight="1">
      <c r="D337" s="45"/>
      <c r="E337" s="45"/>
      <c r="F337" s="48"/>
      <c r="G337" s="48"/>
      <c r="H337" s="46"/>
      <c r="I337" s="46"/>
      <c r="J337" s="46"/>
      <c r="K337" s="46"/>
      <c r="L337" s="46"/>
      <c r="M337" s="46"/>
      <c r="N337" s="46"/>
      <c r="O337" s="46"/>
      <c r="P337" s="46"/>
      <c r="Q337" s="46"/>
    </row>
    <row r="338" spans="3:17" ht="11.25" customHeight="1">
      <c r="C338" s="34" t="s">
        <v>13</v>
      </c>
      <c r="D338" s="34" t="s">
        <v>15</v>
      </c>
      <c r="E338" s="43">
        <v>1563</v>
      </c>
      <c r="F338" s="47"/>
      <c r="G338" s="46"/>
      <c r="H338" s="49">
        <v>33951.74</v>
      </c>
      <c r="I338" s="46"/>
      <c r="J338" s="47"/>
      <c r="K338" s="47"/>
      <c r="L338" s="46"/>
      <c r="M338" s="46"/>
      <c r="N338" s="46"/>
      <c r="O338" s="46"/>
      <c r="P338" s="46"/>
      <c r="Q338" s="46"/>
    </row>
    <row r="339" spans="4:17" ht="11.25" customHeight="1">
      <c r="D339" s="45" t="s">
        <v>16</v>
      </c>
      <c r="E339" s="34">
        <v>1562</v>
      </c>
      <c r="F339" s="46"/>
      <c r="G339" s="46"/>
      <c r="H339" s="46"/>
      <c r="I339" s="51">
        <f>H338</f>
        <v>33951.74</v>
      </c>
      <c r="J339" s="48"/>
      <c r="K339" s="48"/>
      <c r="L339" s="46"/>
      <c r="M339" s="46"/>
      <c r="N339" s="46"/>
      <c r="O339" s="46"/>
      <c r="P339" s="46"/>
      <c r="Q339" s="46"/>
    </row>
    <row r="340" spans="4:17" ht="11.25" customHeight="1">
      <c r="D340" s="45"/>
      <c r="F340" s="46"/>
      <c r="G340" s="46"/>
      <c r="H340" s="46"/>
      <c r="I340" s="48"/>
      <c r="J340" s="48"/>
      <c r="K340" s="48"/>
      <c r="L340" s="46"/>
      <c r="M340" s="46"/>
      <c r="N340" s="46"/>
      <c r="O340" s="46"/>
      <c r="P340" s="46"/>
      <c r="Q340" s="46"/>
    </row>
    <row r="341" spans="3:17" ht="11.25" customHeight="1">
      <c r="C341" s="34" t="s">
        <v>14</v>
      </c>
      <c r="D341" s="43" t="s">
        <v>37</v>
      </c>
      <c r="E341" s="43"/>
      <c r="F341" s="47"/>
      <c r="G341" s="46"/>
      <c r="H341" s="46"/>
      <c r="I341" s="46"/>
      <c r="J341" s="46"/>
      <c r="K341" s="46"/>
      <c r="L341" s="46"/>
      <c r="M341" s="46"/>
      <c r="N341" s="46">
        <f>L333*7.25%/12</f>
        <v>-2169.4000798611105</v>
      </c>
      <c r="O341" s="47">
        <f>O331+N341</f>
        <v>-11772.959141666664</v>
      </c>
      <c r="P341" s="46"/>
      <c r="Q341" s="46"/>
    </row>
    <row r="342" spans="4:17" ht="11.25" customHeight="1">
      <c r="D342" s="45"/>
      <c r="E342" s="45"/>
      <c r="F342" s="48"/>
      <c r="G342" s="46"/>
      <c r="H342" s="46"/>
      <c r="I342" s="46"/>
      <c r="J342" s="46"/>
      <c r="K342" s="46"/>
      <c r="L342" s="46"/>
      <c r="M342" s="46"/>
      <c r="N342" s="46"/>
      <c r="O342" s="48"/>
      <c r="P342" s="46"/>
      <c r="Q342" s="46"/>
    </row>
    <row r="343" spans="6:17" ht="11.25" customHeight="1">
      <c r="F343" s="46"/>
      <c r="G343" s="46"/>
      <c r="H343" s="46"/>
      <c r="I343" s="46"/>
      <c r="J343" s="46"/>
      <c r="K343" s="46"/>
      <c r="L343" s="52">
        <f>F335-I339+L333</f>
        <v>-370605.1899999999</v>
      </c>
      <c r="M343" s="46"/>
      <c r="N343" s="46"/>
      <c r="O343" s="46"/>
      <c r="P343" s="46"/>
      <c r="Q343" s="46">
        <f>L343+O341</f>
        <v>-382378.14914166654</v>
      </c>
    </row>
    <row r="344" spans="6:17" ht="11.25" customHeight="1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</row>
    <row r="345" spans="1:17" ht="11.25" customHeight="1">
      <c r="A345" s="34">
        <v>2004</v>
      </c>
      <c r="B345" s="34" t="s">
        <v>23</v>
      </c>
      <c r="C345" s="34" t="s">
        <v>12</v>
      </c>
      <c r="D345" s="34" t="s">
        <v>15</v>
      </c>
      <c r="E345" s="43">
        <v>1562</v>
      </c>
      <c r="F345" s="49">
        <f>$F$5/12</f>
        <v>22419.666666666668</v>
      </c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</row>
    <row r="346" spans="4:17" ht="11.25" customHeight="1">
      <c r="D346" s="45" t="s">
        <v>16</v>
      </c>
      <c r="E346" s="45">
        <v>1563</v>
      </c>
      <c r="F346" s="48"/>
      <c r="G346" s="50">
        <f>F345</f>
        <v>22419.666666666668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/>
    </row>
    <row r="347" spans="4:17" ht="11.25" customHeight="1">
      <c r="D347" s="45"/>
      <c r="E347" s="45"/>
      <c r="F347" s="48"/>
      <c r="G347" s="48"/>
      <c r="H347" s="46"/>
      <c r="I347" s="46"/>
      <c r="J347" s="46"/>
      <c r="K347" s="46"/>
      <c r="L347" s="46"/>
      <c r="M347" s="46"/>
      <c r="N347" s="46"/>
      <c r="O347" s="46"/>
      <c r="P347" s="46"/>
      <c r="Q347" s="46"/>
    </row>
    <row r="348" spans="3:17" ht="11.25" customHeight="1">
      <c r="C348" s="34" t="s">
        <v>13</v>
      </c>
      <c r="D348" s="34" t="s">
        <v>15</v>
      </c>
      <c r="E348" s="43">
        <v>1563</v>
      </c>
      <c r="F348" s="47"/>
      <c r="G348" s="46"/>
      <c r="H348" s="49">
        <v>25985.52</v>
      </c>
      <c r="I348" s="46"/>
      <c r="J348" s="47"/>
      <c r="K348" s="47"/>
      <c r="L348" s="46"/>
      <c r="M348" s="46"/>
      <c r="N348" s="46"/>
      <c r="O348" s="46"/>
      <c r="P348" s="46"/>
      <c r="Q348" s="46"/>
    </row>
    <row r="349" spans="4:17" ht="11.25" customHeight="1">
      <c r="D349" s="45" t="s">
        <v>16</v>
      </c>
      <c r="E349" s="34">
        <v>1562</v>
      </c>
      <c r="F349" s="46"/>
      <c r="G349" s="46"/>
      <c r="H349" s="46"/>
      <c r="I349" s="51">
        <f>H348</f>
        <v>25985.52</v>
      </c>
      <c r="J349" s="48"/>
      <c r="K349" s="48"/>
      <c r="L349" s="46"/>
      <c r="M349" s="46"/>
      <c r="N349" s="46"/>
      <c r="O349" s="46"/>
      <c r="P349" s="46"/>
      <c r="Q349" s="46"/>
    </row>
    <row r="350" spans="4:17" ht="11.25" customHeight="1">
      <c r="D350" s="45"/>
      <c r="F350" s="46"/>
      <c r="G350" s="46"/>
      <c r="H350" s="46"/>
      <c r="I350" s="48"/>
      <c r="J350" s="48"/>
      <c r="K350" s="48"/>
      <c r="L350" s="46"/>
      <c r="M350" s="46"/>
      <c r="N350" s="46"/>
      <c r="O350" s="46"/>
      <c r="P350" s="46"/>
      <c r="Q350" s="46"/>
    </row>
    <row r="351" spans="3:17" ht="11.25" customHeight="1">
      <c r="C351" s="34" t="s">
        <v>14</v>
      </c>
      <c r="D351" s="43" t="s">
        <v>37</v>
      </c>
      <c r="E351" s="43"/>
      <c r="F351" s="47"/>
      <c r="G351" s="46"/>
      <c r="H351" s="46"/>
      <c r="I351" s="46"/>
      <c r="J351" s="46"/>
      <c r="K351" s="46"/>
      <c r="L351" s="46"/>
      <c r="M351" s="46"/>
      <c r="N351" s="46">
        <f>L343*7.25%/12</f>
        <v>-2239.073022916666</v>
      </c>
      <c r="O351" s="47">
        <f>O341+N351</f>
        <v>-14012.03216458333</v>
      </c>
      <c r="P351" s="46"/>
      <c r="Q351" s="46"/>
    </row>
    <row r="352" spans="4:17" ht="11.25" customHeight="1">
      <c r="D352" s="45"/>
      <c r="E352" s="45"/>
      <c r="F352" s="48"/>
      <c r="G352" s="46"/>
      <c r="H352" s="46"/>
      <c r="I352" s="46"/>
      <c r="J352" s="46"/>
      <c r="K352" s="46"/>
      <c r="L352" s="46"/>
      <c r="M352" s="46"/>
      <c r="N352" s="46"/>
      <c r="O352" s="48"/>
      <c r="P352" s="46"/>
      <c r="Q352" s="46"/>
    </row>
    <row r="353" spans="6:17" ht="11.25" customHeight="1">
      <c r="F353" s="46"/>
      <c r="G353" s="46"/>
      <c r="H353" s="46"/>
      <c r="I353" s="46"/>
      <c r="J353" s="46"/>
      <c r="K353" s="46"/>
      <c r="L353" s="52">
        <f>F345-I349+L343</f>
        <v>-374171.0433333332</v>
      </c>
      <c r="M353" s="46"/>
      <c r="N353" s="46"/>
      <c r="O353" s="46"/>
      <c r="P353" s="46"/>
      <c r="Q353" s="46">
        <f>L353+O351</f>
        <v>-388183.07549791655</v>
      </c>
    </row>
    <row r="354" spans="6:17" ht="11.25" customHeight="1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</row>
    <row r="355" spans="1:17" ht="11.25" customHeight="1">
      <c r="A355" s="34">
        <v>2004</v>
      </c>
      <c r="B355" s="34" t="s">
        <v>24</v>
      </c>
      <c r="C355" s="34" t="s">
        <v>12</v>
      </c>
      <c r="D355" s="34" t="s">
        <v>15</v>
      </c>
      <c r="E355" s="43">
        <v>1562</v>
      </c>
      <c r="F355" s="49">
        <f>$F$5/12</f>
        <v>22419.666666666668</v>
      </c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</row>
    <row r="356" spans="4:17" ht="11.25" customHeight="1">
      <c r="D356" s="45" t="s">
        <v>16</v>
      </c>
      <c r="E356" s="45">
        <v>1563</v>
      </c>
      <c r="F356" s="48"/>
      <c r="G356" s="50">
        <f>F355</f>
        <v>22419.666666666668</v>
      </c>
      <c r="H356" s="46"/>
      <c r="I356" s="46"/>
      <c r="J356" s="46"/>
      <c r="K356" s="46"/>
      <c r="L356" s="46"/>
      <c r="M356" s="46"/>
      <c r="N356" s="46"/>
      <c r="O356" s="46"/>
      <c r="P356" s="46"/>
      <c r="Q356" s="46"/>
    </row>
    <row r="357" spans="4:17" ht="11.25" customHeight="1">
      <c r="D357" s="45"/>
      <c r="E357" s="45"/>
      <c r="F357" s="48"/>
      <c r="G357" s="48"/>
      <c r="H357" s="46"/>
      <c r="I357" s="46"/>
      <c r="J357" s="46"/>
      <c r="K357" s="46"/>
      <c r="L357" s="46"/>
      <c r="M357" s="46"/>
      <c r="N357" s="46"/>
      <c r="O357" s="46"/>
      <c r="P357" s="46"/>
      <c r="Q357" s="46"/>
    </row>
    <row r="358" spans="3:17" ht="11.25" customHeight="1">
      <c r="C358" s="34" t="s">
        <v>13</v>
      </c>
      <c r="D358" s="34" t="s">
        <v>15</v>
      </c>
      <c r="E358" s="43">
        <v>1563</v>
      </c>
      <c r="F358" s="47"/>
      <c r="G358" s="46"/>
      <c r="H358" s="49">
        <v>16912.94</v>
      </c>
      <c r="I358" s="46"/>
      <c r="J358" s="47"/>
      <c r="K358" s="47"/>
      <c r="L358" s="46"/>
      <c r="M358" s="46"/>
      <c r="N358" s="46"/>
      <c r="O358" s="46"/>
      <c r="P358" s="46"/>
      <c r="Q358" s="46"/>
    </row>
    <row r="359" spans="4:17" ht="11.25" customHeight="1">
      <c r="D359" s="45" t="s">
        <v>16</v>
      </c>
      <c r="E359" s="34">
        <v>1562</v>
      </c>
      <c r="F359" s="46"/>
      <c r="G359" s="46"/>
      <c r="H359" s="46"/>
      <c r="I359" s="51">
        <f>H358</f>
        <v>16912.94</v>
      </c>
      <c r="J359" s="48"/>
      <c r="K359" s="48"/>
      <c r="L359" s="46"/>
      <c r="M359" s="46"/>
      <c r="N359" s="46"/>
      <c r="O359" s="46"/>
      <c r="P359" s="46"/>
      <c r="Q359" s="46"/>
    </row>
    <row r="360" spans="4:17" ht="11.25" customHeight="1">
      <c r="D360" s="45"/>
      <c r="F360" s="46"/>
      <c r="G360" s="46"/>
      <c r="H360" s="46"/>
      <c r="I360" s="48"/>
      <c r="J360" s="48"/>
      <c r="K360" s="48"/>
      <c r="L360" s="46"/>
      <c r="M360" s="46"/>
      <c r="N360" s="46"/>
      <c r="O360" s="46"/>
      <c r="P360" s="46"/>
      <c r="Q360" s="46"/>
    </row>
    <row r="361" spans="3:17" ht="11.25" customHeight="1">
      <c r="C361" s="34" t="s">
        <v>14</v>
      </c>
      <c r="D361" s="43" t="s">
        <v>37</v>
      </c>
      <c r="E361" s="43"/>
      <c r="F361" s="47"/>
      <c r="G361" s="46"/>
      <c r="H361" s="46"/>
      <c r="I361" s="46"/>
      <c r="J361" s="46"/>
      <c r="K361" s="46"/>
      <c r="L361" s="46"/>
      <c r="M361" s="46"/>
      <c r="N361" s="46">
        <f>L353*7.25%/12</f>
        <v>-2260.616720138888</v>
      </c>
      <c r="O361" s="47">
        <f>O351+N361</f>
        <v>-16272.648884722217</v>
      </c>
      <c r="P361" s="46"/>
      <c r="Q361" s="46"/>
    </row>
    <row r="362" spans="4:17" ht="11.25" customHeight="1">
      <c r="D362" s="45"/>
      <c r="E362" s="45"/>
      <c r="F362" s="48"/>
      <c r="G362" s="46"/>
      <c r="H362" s="46"/>
      <c r="I362" s="46"/>
      <c r="J362" s="46"/>
      <c r="K362" s="46"/>
      <c r="L362" s="46"/>
      <c r="M362" s="46"/>
      <c r="N362" s="46"/>
      <c r="O362" s="48"/>
      <c r="P362" s="46"/>
      <c r="Q362" s="46"/>
    </row>
    <row r="363" spans="6:17" ht="11.25" customHeight="1">
      <c r="F363" s="46"/>
      <c r="G363" s="46"/>
      <c r="H363" s="46"/>
      <c r="I363" s="46"/>
      <c r="J363" s="46"/>
      <c r="K363" s="46"/>
      <c r="L363" s="52">
        <f>F355-I359+L353</f>
        <v>-368664.31666666653</v>
      </c>
      <c r="M363" s="46"/>
      <c r="N363" s="46"/>
      <c r="O363" s="46"/>
      <c r="P363" s="46"/>
      <c r="Q363" s="46">
        <f>L363+O361</f>
        <v>-384936.96555138874</v>
      </c>
    </row>
    <row r="364" spans="6:17" ht="11.25" customHeight="1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</row>
    <row r="365" spans="1:17" ht="11.25" customHeight="1">
      <c r="A365" s="34">
        <v>2004</v>
      </c>
      <c r="B365" s="34" t="s">
        <v>25</v>
      </c>
      <c r="C365" s="34" t="s">
        <v>12</v>
      </c>
      <c r="D365" s="34" t="s">
        <v>15</v>
      </c>
      <c r="E365" s="43">
        <v>1562</v>
      </c>
      <c r="F365" s="49">
        <f>$F$5/12</f>
        <v>22419.666666666668</v>
      </c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</row>
    <row r="366" spans="4:17" ht="11.25" customHeight="1">
      <c r="D366" s="45" t="s">
        <v>16</v>
      </c>
      <c r="E366" s="45">
        <v>1563</v>
      </c>
      <c r="F366" s="48"/>
      <c r="G366" s="50">
        <f>F365</f>
        <v>22419.666666666668</v>
      </c>
      <c r="H366" s="46"/>
      <c r="I366" s="46"/>
      <c r="J366" s="46"/>
      <c r="K366" s="46"/>
      <c r="L366" s="46"/>
      <c r="M366" s="46"/>
      <c r="N366" s="46"/>
      <c r="O366" s="46"/>
      <c r="P366" s="46"/>
      <c r="Q366" s="46"/>
    </row>
    <row r="367" spans="4:17" ht="11.25" customHeight="1">
      <c r="D367" s="45"/>
      <c r="E367" s="45"/>
      <c r="F367" s="48"/>
      <c r="G367" s="48"/>
      <c r="H367" s="46"/>
      <c r="I367" s="46"/>
      <c r="J367" s="46"/>
      <c r="K367" s="46"/>
      <c r="L367" s="46"/>
      <c r="M367" s="46"/>
      <c r="N367" s="46"/>
      <c r="O367" s="46"/>
      <c r="P367" s="46"/>
      <c r="Q367" s="46"/>
    </row>
    <row r="368" spans="3:17" ht="11.25" customHeight="1">
      <c r="C368" s="34" t="s">
        <v>13</v>
      </c>
      <c r="D368" s="34" t="s">
        <v>15</v>
      </c>
      <c r="E368" s="43">
        <v>1563</v>
      </c>
      <c r="F368" s="47"/>
      <c r="G368" s="46"/>
      <c r="H368" s="49">
        <v>23397.09</v>
      </c>
      <c r="I368" s="46"/>
      <c r="J368" s="47"/>
      <c r="K368" s="47"/>
      <c r="L368" s="46"/>
      <c r="M368" s="46"/>
      <c r="N368" s="46"/>
      <c r="O368" s="46"/>
      <c r="P368" s="46"/>
      <c r="Q368" s="46"/>
    </row>
    <row r="369" spans="4:17" ht="11.25" customHeight="1">
      <c r="D369" s="45" t="s">
        <v>16</v>
      </c>
      <c r="E369" s="34">
        <v>1562</v>
      </c>
      <c r="F369" s="46"/>
      <c r="G369" s="46"/>
      <c r="H369" s="46"/>
      <c r="I369" s="51">
        <f>H368</f>
        <v>23397.09</v>
      </c>
      <c r="J369" s="48"/>
      <c r="K369" s="48"/>
      <c r="L369" s="46"/>
      <c r="M369" s="46"/>
      <c r="N369" s="46"/>
      <c r="O369" s="46"/>
      <c r="P369" s="46"/>
      <c r="Q369" s="46"/>
    </row>
    <row r="370" spans="4:17" ht="11.25" customHeight="1">
      <c r="D370" s="45"/>
      <c r="F370" s="46"/>
      <c r="G370" s="46"/>
      <c r="H370" s="46"/>
      <c r="I370" s="48"/>
      <c r="J370" s="48"/>
      <c r="K370" s="48"/>
      <c r="L370" s="46"/>
      <c r="M370" s="46"/>
      <c r="N370" s="46"/>
      <c r="O370" s="46"/>
      <c r="P370" s="46"/>
      <c r="Q370" s="46"/>
    </row>
    <row r="371" spans="3:17" ht="11.25" customHeight="1">
      <c r="C371" s="34" t="s">
        <v>14</v>
      </c>
      <c r="D371" s="43" t="s">
        <v>37</v>
      </c>
      <c r="E371" s="43"/>
      <c r="F371" s="47"/>
      <c r="G371" s="46"/>
      <c r="H371" s="46"/>
      <c r="I371" s="46"/>
      <c r="J371" s="46"/>
      <c r="K371" s="46"/>
      <c r="L371" s="46"/>
      <c r="M371" s="46"/>
      <c r="N371" s="46">
        <f>L363*7.25%/12</f>
        <v>-2227.3469131944435</v>
      </c>
      <c r="O371" s="47">
        <f>O361+N371</f>
        <v>-18499.99579791666</v>
      </c>
      <c r="P371" s="46"/>
      <c r="Q371" s="46"/>
    </row>
    <row r="372" spans="4:17" ht="11.25" customHeight="1">
      <c r="D372" s="45"/>
      <c r="E372" s="45"/>
      <c r="F372" s="48"/>
      <c r="G372" s="46"/>
      <c r="H372" s="46"/>
      <c r="I372" s="46"/>
      <c r="J372" s="46"/>
      <c r="K372" s="46"/>
      <c r="L372" s="46"/>
      <c r="M372" s="46"/>
      <c r="N372" s="46"/>
      <c r="O372" s="48"/>
      <c r="P372" s="46"/>
      <c r="Q372" s="46"/>
    </row>
    <row r="373" spans="3:17" ht="11.25" customHeight="1">
      <c r="C373" s="34" t="s">
        <v>30</v>
      </c>
      <c r="D373" s="43" t="s">
        <v>15</v>
      </c>
      <c r="E373" s="43">
        <v>1562</v>
      </c>
      <c r="F373" s="48"/>
      <c r="G373" s="46"/>
      <c r="H373" s="46"/>
      <c r="I373" s="46"/>
      <c r="J373" s="53">
        <v>67013</v>
      </c>
      <c r="K373" s="46"/>
      <c r="L373" s="46"/>
      <c r="M373" s="46"/>
      <c r="N373" s="46"/>
      <c r="O373" s="48"/>
      <c r="P373" s="46"/>
      <c r="Q373" s="46"/>
    </row>
    <row r="374" spans="4:17" ht="11.25" customHeight="1">
      <c r="D374" s="45" t="s">
        <v>16</v>
      </c>
      <c r="E374" s="45">
        <v>1563</v>
      </c>
      <c r="F374" s="48"/>
      <c r="G374" s="46"/>
      <c r="H374" s="46"/>
      <c r="I374" s="46"/>
      <c r="J374" s="46"/>
      <c r="K374" s="54">
        <f>J373</f>
        <v>67013</v>
      </c>
      <c r="L374" s="46"/>
      <c r="M374" s="46"/>
      <c r="N374" s="46"/>
      <c r="O374" s="48"/>
      <c r="P374" s="46"/>
      <c r="Q374" s="46"/>
    </row>
    <row r="375" spans="4:17" ht="11.25" customHeight="1">
      <c r="D375" s="45"/>
      <c r="E375" s="45"/>
      <c r="F375" s="48"/>
      <c r="G375" s="46"/>
      <c r="H375" s="46"/>
      <c r="I375" s="46"/>
      <c r="J375" s="46"/>
      <c r="K375" s="46"/>
      <c r="L375" s="52">
        <f>F365-I369+L363+J373</f>
        <v>-302628.7399999999</v>
      </c>
      <c r="M375" s="46"/>
      <c r="N375" s="46"/>
      <c r="O375" s="48"/>
      <c r="P375" s="46"/>
      <c r="Q375" s="46">
        <f>L375+O371</f>
        <v>-321128.73579791654</v>
      </c>
    </row>
    <row r="376" spans="6:17" ht="11.25" customHeight="1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</row>
    <row r="377" spans="1:17" ht="11.25" customHeight="1">
      <c r="A377" s="34">
        <v>2004</v>
      </c>
      <c r="B377" s="34" t="s">
        <v>26</v>
      </c>
      <c r="C377" s="34" t="s">
        <v>12</v>
      </c>
      <c r="D377" s="34" t="s">
        <v>15</v>
      </c>
      <c r="E377" s="43">
        <v>1562</v>
      </c>
      <c r="F377" s="49">
        <f>$F$5/12</f>
        <v>22419.666666666668</v>
      </c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</row>
    <row r="378" spans="4:17" ht="11.25" customHeight="1">
      <c r="D378" s="45" t="s">
        <v>16</v>
      </c>
      <c r="E378" s="45">
        <v>1563</v>
      </c>
      <c r="F378" s="48"/>
      <c r="G378" s="50">
        <f>F377</f>
        <v>22419.666666666668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</row>
    <row r="379" spans="4:17" ht="11.25" customHeight="1">
      <c r="D379" s="45"/>
      <c r="E379" s="45"/>
      <c r="F379" s="48"/>
      <c r="G379" s="48"/>
      <c r="H379" s="46"/>
      <c r="I379" s="46"/>
      <c r="J379" s="46"/>
      <c r="K379" s="46"/>
      <c r="L379" s="46"/>
      <c r="M379" s="46"/>
      <c r="N379" s="46"/>
      <c r="O379" s="46"/>
      <c r="P379" s="46"/>
      <c r="Q379" s="46"/>
    </row>
    <row r="380" spans="3:17" ht="11.25" customHeight="1">
      <c r="C380" s="34" t="s">
        <v>13</v>
      </c>
      <c r="D380" s="34" t="s">
        <v>15</v>
      </c>
      <c r="E380" s="43">
        <v>1563</v>
      </c>
      <c r="F380" s="47"/>
      <c r="G380" s="46"/>
      <c r="H380" s="49">
        <v>15901.36</v>
      </c>
      <c r="I380" s="46"/>
      <c r="J380" s="47"/>
      <c r="K380" s="47"/>
      <c r="L380" s="46"/>
      <c r="M380" s="46"/>
      <c r="N380" s="46"/>
      <c r="O380" s="46"/>
      <c r="P380" s="46"/>
      <c r="Q380" s="46"/>
    </row>
    <row r="381" spans="4:17" ht="11.25" customHeight="1">
      <c r="D381" s="45" t="s">
        <v>16</v>
      </c>
      <c r="E381" s="34">
        <v>1562</v>
      </c>
      <c r="F381" s="46"/>
      <c r="G381" s="46"/>
      <c r="H381" s="46"/>
      <c r="I381" s="51">
        <f>H380</f>
        <v>15901.36</v>
      </c>
      <c r="J381" s="48"/>
      <c r="K381" s="48"/>
      <c r="L381" s="46"/>
      <c r="M381" s="46"/>
      <c r="N381" s="46"/>
      <c r="O381" s="46"/>
      <c r="P381" s="46"/>
      <c r="Q381" s="46"/>
    </row>
    <row r="382" spans="4:17" ht="11.25" customHeight="1">
      <c r="D382" s="45"/>
      <c r="F382" s="46"/>
      <c r="G382" s="46"/>
      <c r="H382" s="46"/>
      <c r="I382" s="48"/>
      <c r="J382" s="48"/>
      <c r="K382" s="48"/>
      <c r="L382" s="46"/>
      <c r="M382" s="46"/>
      <c r="N382" s="46"/>
      <c r="O382" s="46"/>
      <c r="P382" s="46"/>
      <c r="Q382" s="46"/>
    </row>
    <row r="383" spans="3:17" ht="11.25" customHeight="1">
      <c r="C383" s="34" t="s">
        <v>14</v>
      </c>
      <c r="D383" s="43" t="s">
        <v>37</v>
      </c>
      <c r="E383" s="43"/>
      <c r="F383" s="47"/>
      <c r="G383" s="46"/>
      <c r="H383" s="46"/>
      <c r="I383" s="46"/>
      <c r="J383" s="46"/>
      <c r="K383" s="46"/>
      <c r="L383" s="46"/>
      <c r="M383" s="46"/>
      <c r="N383" s="46">
        <f>L375*7.25%/12</f>
        <v>-1828.3819708333324</v>
      </c>
      <c r="O383" s="47">
        <f>O371+N383</f>
        <v>-20328.377768749993</v>
      </c>
      <c r="P383" s="46"/>
      <c r="Q383" s="46"/>
    </row>
    <row r="384" spans="4:17" ht="11.25" customHeight="1">
      <c r="D384" s="45"/>
      <c r="E384" s="45"/>
      <c r="F384" s="48"/>
      <c r="G384" s="46"/>
      <c r="H384" s="46"/>
      <c r="I384" s="46"/>
      <c r="J384" s="46"/>
      <c r="K384" s="46"/>
      <c r="L384" s="46"/>
      <c r="M384" s="46"/>
      <c r="N384" s="46"/>
      <c r="O384" s="48"/>
      <c r="P384" s="46"/>
      <c r="Q384" s="46"/>
    </row>
    <row r="385" spans="6:17" ht="11.25" customHeight="1">
      <c r="F385" s="46"/>
      <c r="G385" s="46"/>
      <c r="H385" s="46"/>
      <c r="I385" s="46"/>
      <c r="J385" s="46"/>
      <c r="K385" s="46"/>
      <c r="L385" s="52">
        <f>F377-I381+L375</f>
        <v>-296110.43333333323</v>
      </c>
      <c r="M385" s="46"/>
      <c r="N385" s="46"/>
      <c r="O385" s="46"/>
      <c r="P385" s="46"/>
      <c r="Q385" s="46">
        <f>L385+O383</f>
        <v>-316438.81110208324</v>
      </c>
    </row>
    <row r="386" spans="6:17" ht="11.25" customHeight="1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</row>
    <row r="387" spans="1:17" ht="11.25" customHeight="1">
      <c r="A387" s="34">
        <v>2004</v>
      </c>
      <c r="B387" s="34" t="s">
        <v>27</v>
      </c>
      <c r="C387" s="34" t="s">
        <v>12</v>
      </c>
      <c r="D387" s="34" t="s">
        <v>15</v>
      </c>
      <c r="E387" s="43">
        <v>1562</v>
      </c>
      <c r="F387" s="49">
        <f>$F$5/12</f>
        <v>22419.666666666668</v>
      </c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</row>
    <row r="388" spans="4:17" ht="11.25" customHeight="1">
      <c r="D388" s="45" t="s">
        <v>16</v>
      </c>
      <c r="E388" s="45">
        <v>1563</v>
      </c>
      <c r="F388" s="48"/>
      <c r="G388" s="50">
        <f>F387</f>
        <v>22419.666666666668</v>
      </c>
      <c r="H388" s="46"/>
      <c r="I388" s="46"/>
      <c r="J388" s="46"/>
      <c r="K388" s="46"/>
      <c r="L388" s="46"/>
      <c r="M388" s="46"/>
      <c r="N388" s="46"/>
      <c r="O388" s="46"/>
      <c r="P388" s="46"/>
      <c r="Q388" s="46"/>
    </row>
    <row r="389" spans="4:17" ht="11.25" customHeight="1">
      <c r="D389" s="45"/>
      <c r="E389" s="45"/>
      <c r="F389" s="48"/>
      <c r="G389" s="48"/>
      <c r="H389" s="46"/>
      <c r="I389" s="46"/>
      <c r="J389" s="46"/>
      <c r="K389" s="46"/>
      <c r="L389" s="46"/>
      <c r="M389" s="46"/>
      <c r="N389" s="46"/>
      <c r="O389" s="46"/>
      <c r="P389" s="46"/>
      <c r="Q389" s="46"/>
    </row>
    <row r="390" spans="3:17" ht="11.25" customHeight="1">
      <c r="C390" s="34" t="s">
        <v>13</v>
      </c>
      <c r="D390" s="34" t="s">
        <v>15</v>
      </c>
      <c r="E390" s="43">
        <v>1563</v>
      </c>
      <c r="F390" s="47"/>
      <c r="G390" s="46"/>
      <c r="H390" s="49">
        <v>27400.66</v>
      </c>
      <c r="I390" s="46"/>
      <c r="J390" s="47"/>
      <c r="K390" s="47"/>
      <c r="L390" s="46"/>
      <c r="M390" s="46"/>
      <c r="N390" s="46"/>
      <c r="O390" s="46"/>
      <c r="P390" s="46"/>
      <c r="Q390" s="46"/>
    </row>
    <row r="391" spans="4:17" ht="11.25" customHeight="1">
      <c r="D391" s="45" t="s">
        <v>16</v>
      </c>
      <c r="E391" s="34">
        <v>1562</v>
      </c>
      <c r="F391" s="46"/>
      <c r="G391" s="46"/>
      <c r="H391" s="46"/>
      <c r="I391" s="51">
        <f>H390</f>
        <v>27400.66</v>
      </c>
      <c r="J391" s="48"/>
      <c r="K391" s="48"/>
      <c r="L391" s="46"/>
      <c r="M391" s="46"/>
      <c r="N391" s="46"/>
      <c r="O391" s="46"/>
      <c r="P391" s="46"/>
      <c r="Q391" s="46"/>
    </row>
    <row r="392" spans="4:17" ht="11.25" customHeight="1">
      <c r="D392" s="45"/>
      <c r="F392" s="46"/>
      <c r="G392" s="46"/>
      <c r="H392" s="46"/>
      <c r="I392" s="48"/>
      <c r="J392" s="48"/>
      <c r="K392" s="48"/>
      <c r="L392" s="46"/>
      <c r="M392" s="46"/>
      <c r="N392" s="46"/>
      <c r="O392" s="46"/>
      <c r="P392" s="46"/>
      <c r="Q392" s="46"/>
    </row>
    <row r="393" spans="3:17" ht="11.25" customHeight="1">
      <c r="C393" s="34" t="s">
        <v>14</v>
      </c>
      <c r="D393" s="43" t="s">
        <v>37</v>
      </c>
      <c r="E393" s="43"/>
      <c r="F393" s="47"/>
      <c r="G393" s="46"/>
      <c r="H393" s="46"/>
      <c r="I393" s="46"/>
      <c r="J393" s="46"/>
      <c r="K393" s="46"/>
      <c r="L393" s="46"/>
      <c r="M393" s="46"/>
      <c r="N393" s="46">
        <f>L385*7.25%/12</f>
        <v>-1789.0005347222213</v>
      </c>
      <c r="O393" s="47">
        <f>O383+N393</f>
        <v>-22117.378303472215</v>
      </c>
      <c r="P393" s="46"/>
      <c r="Q393" s="46"/>
    </row>
    <row r="394" spans="4:17" ht="11.25" customHeight="1">
      <c r="D394" s="45"/>
      <c r="E394" s="45"/>
      <c r="F394" s="48"/>
      <c r="G394" s="46"/>
      <c r="H394" s="46"/>
      <c r="I394" s="46"/>
      <c r="J394" s="46"/>
      <c r="K394" s="46"/>
      <c r="L394" s="46"/>
      <c r="M394" s="46"/>
      <c r="N394" s="46"/>
      <c r="O394" s="48"/>
      <c r="P394" s="46"/>
      <c r="Q394" s="46"/>
    </row>
    <row r="395" spans="6:17" ht="11.25" customHeight="1">
      <c r="F395" s="46"/>
      <c r="G395" s="46"/>
      <c r="H395" s="46"/>
      <c r="I395" s="46"/>
      <c r="J395" s="46"/>
      <c r="K395" s="46"/>
      <c r="L395" s="52">
        <f>F387-I391+L385</f>
        <v>-301091.4266666666</v>
      </c>
      <c r="M395" s="46"/>
      <c r="N395" s="46"/>
      <c r="O395" s="46"/>
      <c r="P395" s="46"/>
      <c r="Q395" s="46">
        <f>L395+O393</f>
        <v>-323208.8049701388</v>
      </c>
    </row>
    <row r="396" spans="6:17" ht="11.25" customHeight="1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</row>
    <row r="397" spans="1:17" ht="11.25" customHeight="1">
      <c r="A397" s="34">
        <v>2004</v>
      </c>
      <c r="B397" s="34" t="s">
        <v>28</v>
      </c>
      <c r="C397" s="34" t="s">
        <v>12</v>
      </c>
      <c r="D397" s="34" t="s">
        <v>15</v>
      </c>
      <c r="E397" s="43">
        <v>1562</v>
      </c>
      <c r="F397" s="49">
        <f>$F$5/12</f>
        <v>22419.666666666668</v>
      </c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</row>
    <row r="398" spans="4:17" ht="11.25" customHeight="1">
      <c r="D398" s="45" t="s">
        <v>16</v>
      </c>
      <c r="E398" s="45">
        <v>1563</v>
      </c>
      <c r="F398" s="48"/>
      <c r="G398" s="50">
        <f>F397</f>
        <v>22419.666666666668</v>
      </c>
      <c r="H398" s="46"/>
      <c r="I398" s="46"/>
      <c r="J398" s="46"/>
      <c r="K398" s="46"/>
      <c r="L398" s="46"/>
      <c r="M398" s="46"/>
      <c r="N398" s="46"/>
      <c r="O398" s="46"/>
      <c r="P398" s="46"/>
      <c r="Q398" s="46"/>
    </row>
    <row r="399" spans="4:17" ht="11.25" customHeight="1">
      <c r="D399" s="45"/>
      <c r="E399" s="45"/>
      <c r="F399" s="48"/>
      <c r="G399" s="48"/>
      <c r="H399" s="46"/>
      <c r="I399" s="46"/>
      <c r="J399" s="46"/>
      <c r="K399" s="46"/>
      <c r="L399" s="46"/>
      <c r="M399" s="46"/>
      <c r="N399" s="46"/>
      <c r="O399" s="46"/>
      <c r="P399" s="46"/>
      <c r="Q399" s="46"/>
    </row>
    <row r="400" spans="3:17" ht="11.25" customHeight="1">
      <c r="C400" s="34" t="s">
        <v>13</v>
      </c>
      <c r="D400" s="34" t="s">
        <v>15</v>
      </c>
      <c r="E400" s="43">
        <v>1563</v>
      </c>
      <c r="F400" s="47"/>
      <c r="G400" s="46"/>
      <c r="H400" s="49">
        <v>19761.08</v>
      </c>
      <c r="I400" s="46"/>
      <c r="J400" s="47"/>
      <c r="K400" s="47"/>
      <c r="L400" s="46"/>
      <c r="M400" s="46"/>
      <c r="N400" s="46"/>
      <c r="O400" s="46"/>
      <c r="P400" s="46"/>
      <c r="Q400" s="46"/>
    </row>
    <row r="401" spans="4:17" ht="11.25" customHeight="1">
      <c r="D401" s="45" t="s">
        <v>16</v>
      </c>
      <c r="E401" s="34">
        <v>1562</v>
      </c>
      <c r="F401" s="46"/>
      <c r="G401" s="46"/>
      <c r="H401" s="46"/>
      <c r="I401" s="51">
        <f>H400</f>
        <v>19761.08</v>
      </c>
      <c r="J401" s="48"/>
      <c r="K401" s="48"/>
      <c r="L401" s="46"/>
      <c r="M401" s="46"/>
      <c r="N401" s="46"/>
      <c r="O401" s="46"/>
      <c r="P401" s="46"/>
      <c r="Q401" s="46"/>
    </row>
    <row r="402" spans="4:17" ht="11.25" customHeight="1">
      <c r="D402" s="45"/>
      <c r="F402" s="46"/>
      <c r="G402" s="46"/>
      <c r="H402" s="46"/>
      <c r="I402" s="48"/>
      <c r="J402" s="48"/>
      <c r="K402" s="48"/>
      <c r="L402" s="46"/>
      <c r="M402" s="46"/>
      <c r="N402" s="46"/>
      <c r="O402" s="46"/>
      <c r="P402" s="46"/>
      <c r="Q402" s="46"/>
    </row>
    <row r="403" spans="3:17" ht="11.25" customHeight="1">
      <c r="C403" s="34" t="s">
        <v>14</v>
      </c>
      <c r="D403" s="43" t="s">
        <v>37</v>
      </c>
      <c r="E403" s="43"/>
      <c r="F403" s="47"/>
      <c r="G403" s="46"/>
      <c r="H403" s="46"/>
      <c r="I403" s="46"/>
      <c r="J403" s="46"/>
      <c r="K403" s="46"/>
      <c r="L403" s="46"/>
      <c r="M403" s="46"/>
      <c r="N403" s="46">
        <f>L395*7.25%/12</f>
        <v>-1819.0940361111104</v>
      </c>
      <c r="O403" s="47">
        <f>O393+N403</f>
        <v>-23936.472339583324</v>
      </c>
      <c r="P403" s="46"/>
      <c r="Q403" s="46"/>
    </row>
    <row r="404" spans="4:17" ht="11.25" customHeight="1">
      <c r="D404" s="45"/>
      <c r="E404" s="45"/>
      <c r="F404" s="48"/>
      <c r="G404" s="46"/>
      <c r="H404" s="46"/>
      <c r="I404" s="46"/>
      <c r="J404" s="46"/>
      <c r="K404" s="46"/>
      <c r="L404" s="46"/>
      <c r="M404" s="46"/>
      <c r="N404" s="46"/>
      <c r="O404" s="48"/>
      <c r="P404" s="46"/>
      <c r="Q404" s="46"/>
    </row>
    <row r="405" spans="6:17" ht="11.25" customHeight="1">
      <c r="F405" s="46"/>
      <c r="G405" s="46"/>
      <c r="H405" s="46"/>
      <c r="I405" s="46"/>
      <c r="J405" s="46"/>
      <c r="K405" s="46"/>
      <c r="L405" s="52">
        <f>F397-I401+L395</f>
        <v>-298432.8399999999</v>
      </c>
      <c r="M405" s="46"/>
      <c r="N405" s="46"/>
      <c r="O405" s="46"/>
      <c r="P405" s="46"/>
      <c r="Q405" s="46">
        <f>L405+O403</f>
        <v>-322369.31233958324</v>
      </c>
    </row>
    <row r="406" spans="6:17" ht="11.25" customHeight="1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</row>
    <row r="407" spans="1:17" ht="11.25" customHeight="1">
      <c r="A407" s="34">
        <v>2004</v>
      </c>
      <c r="B407" s="34" t="s">
        <v>11</v>
      </c>
      <c r="C407" s="34" t="s">
        <v>12</v>
      </c>
      <c r="D407" s="34" t="s">
        <v>15</v>
      </c>
      <c r="E407" s="43">
        <v>1562</v>
      </c>
      <c r="F407" s="49">
        <f>$F$7/12</f>
        <v>29074.75</v>
      </c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</row>
    <row r="408" spans="4:17" ht="11.25" customHeight="1">
      <c r="D408" s="45" t="s">
        <v>16</v>
      </c>
      <c r="E408" s="45">
        <v>1563</v>
      </c>
      <c r="F408" s="48"/>
      <c r="G408" s="50">
        <f>F407</f>
        <v>29074.75</v>
      </c>
      <c r="H408" s="46"/>
      <c r="I408" s="46"/>
      <c r="J408" s="46"/>
      <c r="K408" s="46"/>
      <c r="L408" s="46"/>
      <c r="M408" s="46"/>
      <c r="N408" s="46"/>
      <c r="O408" s="46"/>
      <c r="P408" s="46"/>
      <c r="Q408" s="46"/>
    </row>
    <row r="409" spans="4:17" ht="11.25" customHeight="1">
      <c r="D409" s="45"/>
      <c r="E409" s="45"/>
      <c r="F409" s="48"/>
      <c r="G409" s="48"/>
      <c r="H409" s="46"/>
      <c r="I409" s="46"/>
      <c r="J409" s="46"/>
      <c r="K409" s="46"/>
      <c r="L409" s="46"/>
      <c r="M409" s="46"/>
      <c r="N409" s="46"/>
      <c r="O409" s="46"/>
      <c r="P409" s="46"/>
      <c r="Q409" s="46"/>
    </row>
    <row r="410" spans="3:17" ht="11.25" customHeight="1">
      <c r="C410" s="34" t="s">
        <v>13</v>
      </c>
      <c r="D410" s="34" t="s">
        <v>15</v>
      </c>
      <c r="E410" s="43">
        <v>1563</v>
      </c>
      <c r="F410" s="47"/>
      <c r="G410" s="46"/>
      <c r="H410" s="49">
        <v>16480.42</v>
      </c>
      <c r="I410" s="46"/>
      <c r="J410" s="47"/>
      <c r="K410" s="47"/>
      <c r="L410" s="46"/>
      <c r="M410" s="46"/>
      <c r="N410" s="46"/>
      <c r="O410" s="46"/>
      <c r="P410" s="46"/>
      <c r="Q410" s="46"/>
    </row>
    <row r="411" spans="4:17" ht="11.25" customHeight="1">
      <c r="D411" s="45" t="s">
        <v>16</v>
      </c>
      <c r="E411" s="34">
        <v>1562</v>
      </c>
      <c r="F411" s="46"/>
      <c r="G411" s="46"/>
      <c r="H411" s="46"/>
      <c r="I411" s="51">
        <f>H410</f>
        <v>16480.42</v>
      </c>
      <c r="J411" s="48"/>
      <c r="K411" s="48"/>
      <c r="L411" s="46"/>
      <c r="M411" s="46"/>
      <c r="N411" s="46"/>
      <c r="O411" s="46"/>
      <c r="P411" s="46"/>
      <c r="Q411" s="46"/>
    </row>
    <row r="412" spans="4:17" ht="11.25" customHeight="1">
      <c r="D412" s="45"/>
      <c r="F412" s="46"/>
      <c r="G412" s="46"/>
      <c r="H412" s="46"/>
      <c r="I412" s="48"/>
      <c r="J412" s="48"/>
      <c r="K412" s="48"/>
      <c r="L412" s="46"/>
      <c r="M412" s="46"/>
      <c r="N412" s="46"/>
      <c r="O412" s="46"/>
      <c r="P412" s="46"/>
      <c r="Q412" s="46"/>
    </row>
    <row r="413" spans="3:17" ht="11.25" customHeight="1">
      <c r="C413" s="34" t="s">
        <v>14</v>
      </c>
      <c r="D413" s="43" t="s">
        <v>37</v>
      </c>
      <c r="E413" s="43"/>
      <c r="F413" s="47"/>
      <c r="G413" s="46"/>
      <c r="H413" s="46"/>
      <c r="I413" s="46"/>
      <c r="J413" s="46"/>
      <c r="K413" s="46"/>
      <c r="L413" s="46"/>
      <c r="M413" s="46"/>
      <c r="N413" s="46">
        <f>L405*7.25%/12</f>
        <v>-1803.031741666666</v>
      </c>
      <c r="O413" s="47">
        <f>O403+N413</f>
        <v>-25739.50408124999</v>
      </c>
      <c r="P413" s="46"/>
      <c r="Q413" s="46"/>
    </row>
    <row r="414" spans="4:17" ht="11.25" customHeight="1">
      <c r="D414" s="45"/>
      <c r="E414" s="45"/>
      <c r="F414" s="48"/>
      <c r="G414" s="46"/>
      <c r="H414" s="46"/>
      <c r="I414" s="46"/>
      <c r="J414" s="46"/>
      <c r="K414" s="46"/>
      <c r="L414" s="46"/>
      <c r="M414" s="46"/>
      <c r="N414" s="46"/>
      <c r="O414" s="48"/>
      <c r="P414" s="46"/>
      <c r="Q414" s="46"/>
    </row>
    <row r="415" spans="6:17" ht="11.25" customHeight="1">
      <c r="F415" s="46"/>
      <c r="G415" s="46"/>
      <c r="H415" s="46"/>
      <c r="I415" s="46"/>
      <c r="J415" s="46"/>
      <c r="K415" s="46"/>
      <c r="L415" s="52">
        <f>F407-I411+L405</f>
        <v>-285838.5099999999</v>
      </c>
      <c r="M415" s="46"/>
      <c r="N415" s="46"/>
      <c r="O415" s="46"/>
      <c r="P415" s="46"/>
      <c r="Q415" s="46">
        <f>L415+O413</f>
        <v>-311578.0140812499</v>
      </c>
    </row>
    <row r="416" spans="6:17" ht="11.25" customHeight="1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</row>
    <row r="417" spans="1:17" ht="11.25" customHeight="1">
      <c r="A417" s="34">
        <v>2004</v>
      </c>
      <c r="B417" s="34" t="s">
        <v>18</v>
      </c>
      <c r="C417" s="34" t="s">
        <v>12</v>
      </c>
      <c r="D417" s="34" t="s">
        <v>15</v>
      </c>
      <c r="E417" s="43">
        <v>1562</v>
      </c>
      <c r="F417" s="49">
        <f>$F$7/12</f>
        <v>29074.75</v>
      </c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</row>
    <row r="418" spans="4:17" ht="11.25" customHeight="1">
      <c r="D418" s="45" t="s">
        <v>16</v>
      </c>
      <c r="E418" s="45">
        <v>1563</v>
      </c>
      <c r="F418" s="48"/>
      <c r="G418" s="50">
        <f>F417</f>
        <v>29074.75</v>
      </c>
      <c r="H418" s="46"/>
      <c r="I418" s="46"/>
      <c r="J418" s="46"/>
      <c r="K418" s="46"/>
      <c r="L418" s="46"/>
      <c r="M418" s="46"/>
      <c r="N418" s="46"/>
      <c r="O418" s="46"/>
      <c r="P418" s="46"/>
      <c r="Q418" s="46"/>
    </row>
    <row r="419" spans="4:17" ht="11.25" customHeight="1">
      <c r="D419" s="45"/>
      <c r="E419" s="45"/>
      <c r="F419" s="48"/>
      <c r="G419" s="48"/>
      <c r="H419" s="46"/>
      <c r="I419" s="46"/>
      <c r="J419" s="46"/>
      <c r="K419" s="46"/>
      <c r="L419" s="46"/>
      <c r="M419" s="46"/>
      <c r="N419" s="46"/>
      <c r="O419" s="46"/>
      <c r="P419" s="46"/>
      <c r="Q419" s="46"/>
    </row>
    <row r="420" spans="3:17" ht="11.25" customHeight="1">
      <c r="C420" s="34" t="s">
        <v>13</v>
      </c>
      <c r="D420" s="34" t="s">
        <v>15</v>
      </c>
      <c r="E420" s="43">
        <v>1563</v>
      </c>
      <c r="F420" s="47"/>
      <c r="G420" s="46"/>
      <c r="H420" s="49">
        <v>24490.2</v>
      </c>
      <c r="I420" s="46"/>
      <c r="J420" s="47"/>
      <c r="K420" s="47"/>
      <c r="L420" s="46"/>
      <c r="M420" s="46"/>
      <c r="N420" s="46"/>
      <c r="O420" s="46"/>
      <c r="P420" s="46"/>
      <c r="Q420" s="46"/>
    </row>
    <row r="421" spans="4:17" ht="11.25" customHeight="1">
      <c r="D421" s="45" t="s">
        <v>16</v>
      </c>
      <c r="E421" s="34">
        <v>1562</v>
      </c>
      <c r="F421" s="46"/>
      <c r="G421" s="46"/>
      <c r="H421" s="46"/>
      <c r="I421" s="51">
        <f>H420</f>
        <v>24490.2</v>
      </c>
      <c r="J421" s="48"/>
      <c r="K421" s="48"/>
      <c r="L421" s="46"/>
      <c r="M421" s="46"/>
      <c r="N421" s="46"/>
      <c r="O421" s="46"/>
      <c r="P421" s="46"/>
      <c r="Q421" s="46"/>
    </row>
    <row r="422" spans="4:17" ht="11.25" customHeight="1">
      <c r="D422" s="45"/>
      <c r="F422" s="46"/>
      <c r="G422" s="46"/>
      <c r="H422" s="46"/>
      <c r="I422" s="48"/>
      <c r="J422" s="48"/>
      <c r="K422" s="48"/>
      <c r="L422" s="46"/>
      <c r="M422" s="46"/>
      <c r="N422" s="46"/>
      <c r="O422" s="46"/>
      <c r="P422" s="46"/>
      <c r="Q422" s="46"/>
    </row>
    <row r="423" spans="3:17" ht="11.25" customHeight="1">
      <c r="C423" s="34" t="s">
        <v>14</v>
      </c>
      <c r="D423" s="43" t="s">
        <v>37</v>
      </c>
      <c r="E423" s="43"/>
      <c r="F423" s="47"/>
      <c r="G423" s="46"/>
      <c r="H423" s="46"/>
      <c r="I423" s="46"/>
      <c r="J423" s="46"/>
      <c r="K423" s="46"/>
      <c r="L423" s="46"/>
      <c r="M423" s="46"/>
      <c r="N423" s="46">
        <f>L415*7.25%/12</f>
        <v>-1726.9409979166658</v>
      </c>
      <c r="O423" s="47">
        <f>O413+N423</f>
        <v>-27466.445079166657</v>
      </c>
      <c r="P423" s="46"/>
      <c r="Q423" s="46"/>
    </row>
    <row r="424" spans="4:17" ht="11.25" customHeight="1">
      <c r="D424" s="45"/>
      <c r="E424" s="45"/>
      <c r="F424" s="48"/>
      <c r="G424" s="46"/>
      <c r="H424" s="46"/>
      <c r="I424" s="46"/>
      <c r="J424" s="46"/>
      <c r="K424" s="46"/>
      <c r="L424" s="46"/>
      <c r="M424" s="46"/>
      <c r="N424" s="46"/>
      <c r="O424" s="48"/>
      <c r="P424" s="46"/>
      <c r="Q424" s="46"/>
    </row>
    <row r="425" spans="6:17" ht="11.25" customHeight="1">
      <c r="F425" s="46"/>
      <c r="G425" s="46"/>
      <c r="H425" s="46"/>
      <c r="I425" s="46" t="s">
        <v>54</v>
      </c>
      <c r="J425" s="46"/>
      <c r="K425" s="46"/>
      <c r="L425" s="52">
        <f>F417-I421+L415</f>
        <v>-281253.9599999999</v>
      </c>
      <c r="M425" s="46"/>
      <c r="N425" s="46"/>
      <c r="O425" s="46"/>
      <c r="P425" s="46"/>
      <c r="Q425" s="46">
        <f>L425+O423</f>
        <v>-308720.4050791666</v>
      </c>
    </row>
    <row r="426" spans="6:17" ht="11.25" customHeight="1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</row>
    <row r="427" spans="1:17" ht="11.25" customHeight="1">
      <c r="A427" s="34">
        <v>2004</v>
      </c>
      <c r="B427" s="34" t="s">
        <v>19</v>
      </c>
      <c r="C427" s="34" t="s">
        <v>12</v>
      </c>
      <c r="D427" s="34" t="s">
        <v>15</v>
      </c>
      <c r="E427" s="43">
        <v>1562</v>
      </c>
      <c r="F427" s="49">
        <f>$F$7/12</f>
        <v>29074.75</v>
      </c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</row>
    <row r="428" spans="4:17" ht="11.25" customHeight="1">
      <c r="D428" s="45" t="s">
        <v>16</v>
      </c>
      <c r="E428" s="45">
        <v>1563</v>
      </c>
      <c r="F428" s="48"/>
      <c r="G428" s="50">
        <f>F427</f>
        <v>29074.75</v>
      </c>
      <c r="H428" s="46"/>
      <c r="I428" s="46"/>
      <c r="J428" s="46"/>
      <c r="K428" s="46"/>
      <c r="L428" s="46"/>
      <c r="M428" s="46"/>
      <c r="N428" s="46"/>
      <c r="O428" s="46"/>
      <c r="P428" s="46"/>
      <c r="Q428" s="46"/>
    </row>
    <row r="429" spans="4:17" ht="11.25" customHeight="1">
      <c r="D429" s="45"/>
      <c r="E429" s="45"/>
      <c r="F429" s="48"/>
      <c r="G429" s="48"/>
      <c r="H429" s="46"/>
      <c r="I429" s="46"/>
      <c r="J429" s="46"/>
      <c r="K429" s="46"/>
      <c r="L429" s="46"/>
      <c r="M429" s="46"/>
      <c r="N429" s="46"/>
      <c r="O429" s="46"/>
      <c r="P429" s="46"/>
      <c r="Q429" s="46"/>
    </row>
    <row r="430" spans="3:17" ht="11.25">
      <c r="C430" s="34" t="s">
        <v>13</v>
      </c>
      <c r="D430" s="34" t="s">
        <v>15</v>
      </c>
      <c r="E430" s="43">
        <v>1563</v>
      </c>
      <c r="F430" s="47"/>
      <c r="G430" s="46"/>
      <c r="H430" s="49">
        <v>18072.53</v>
      </c>
      <c r="I430" s="46"/>
      <c r="J430" s="47"/>
      <c r="K430" s="47"/>
      <c r="L430" s="46"/>
      <c r="M430" s="46"/>
      <c r="N430" s="46"/>
      <c r="O430" s="46"/>
      <c r="P430" s="46"/>
      <c r="Q430" s="46"/>
    </row>
    <row r="431" spans="4:17" ht="11.25">
      <c r="D431" s="45" t="s">
        <v>16</v>
      </c>
      <c r="E431" s="34">
        <v>1562</v>
      </c>
      <c r="F431" s="46"/>
      <c r="G431" s="46"/>
      <c r="H431" s="46"/>
      <c r="I431" s="51">
        <f>H430</f>
        <v>18072.53</v>
      </c>
      <c r="J431" s="48"/>
      <c r="K431" s="48"/>
      <c r="L431" s="46"/>
      <c r="M431" s="46"/>
      <c r="N431" s="46"/>
      <c r="O431" s="46"/>
      <c r="P431" s="46"/>
      <c r="Q431" s="46"/>
    </row>
    <row r="432" spans="4:17" ht="11.25">
      <c r="D432" s="45"/>
      <c r="F432" s="46"/>
      <c r="G432" s="46"/>
      <c r="H432" s="46"/>
      <c r="I432" s="48"/>
      <c r="J432" s="48"/>
      <c r="K432" s="48"/>
      <c r="L432" s="46"/>
      <c r="M432" s="46"/>
      <c r="N432" s="46"/>
      <c r="O432" s="46"/>
      <c r="P432" s="46"/>
      <c r="Q432" s="46"/>
    </row>
    <row r="433" spans="3:17" ht="11.25">
      <c r="C433" s="34" t="s">
        <v>14</v>
      </c>
      <c r="D433" s="43" t="s">
        <v>37</v>
      </c>
      <c r="E433" s="43"/>
      <c r="F433" s="47"/>
      <c r="G433" s="46"/>
      <c r="H433" s="46"/>
      <c r="I433" s="46"/>
      <c r="J433" s="46"/>
      <c r="K433" s="46"/>
      <c r="L433" s="46"/>
      <c r="M433" s="46"/>
      <c r="N433" s="46">
        <f>L425*7.25%/12</f>
        <v>-1699.2426749999993</v>
      </c>
      <c r="O433" s="47">
        <f>O423+N433</f>
        <v>-29165.687754166654</v>
      </c>
      <c r="P433" s="46"/>
      <c r="Q433" s="46"/>
    </row>
    <row r="434" spans="4:17" ht="11.25">
      <c r="D434" s="45"/>
      <c r="E434" s="45"/>
      <c r="F434" s="48"/>
      <c r="G434" s="46"/>
      <c r="H434" s="46"/>
      <c r="I434" s="46"/>
      <c r="J434" s="46"/>
      <c r="K434" s="46"/>
      <c r="L434" s="46"/>
      <c r="M434" s="46"/>
      <c r="N434" s="46"/>
      <c r="O434" s="48"/>
      <c r="P434" s="46"/>
      <c r="Q434" s="46"/>
    </row>
    <row r="435" spans="6:17" ht="11.25">
      <c r="F435" s="46"/>
      <c r="G435" s="46"/>
      <c r="H435" s="46"/>
      <c r="I435" s="46"/>
      <c r="J435" s="46"/>
      <c r="K435" s="46"/>
      <c r="L435" s="52">
        <f>F427-I431+L425</f>
        <v>-270251.7399999999</v>
      </c>
      <c r="M435" s="46"/>
      <c r="N435" s="46"/>
      <c r="O435" s="46"/>
      <c r="P435" s="46"/>
      <c r="Q435" s="46">
        <f>L435+O433</f>
        <v>-299417.42775416654</v>
      </c>
    </row>
    <row r="436" spans="6:17" ht="11.25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</row>
    <row r="437" spans="1:17" ht="11.25">
      <c r="A437" s="34">
        <v>2005</v>
      </c>
      <c r="B437" s="34" t="s">
        <v>20</v>
      </c>
      <c r="C437" s="34" t="s">
        <v>12</v>
      </c>
      <c r="D437" s="34" t="s">
        <v>15</v>
      </c>
      <c r="E437" s="43">
        <v>1562</v>
      </c>
      <c r="F437" s="49">
        <f>$F$5/12</f>
        <v>22419.666666666668</v>
      </c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</row>
    <row r="438" spans="4:17" ht="11.25">
      <c r="D438" s="45" t="s">
        <v>16</v>
      </c>
      <c r="E438" s="45">
        <v>1563</v>
      </c>
      <c r="F438" s="48"/>
      <c r="G438" s="50">
        <f>F437</f>
        <v>22419.666666666668</v>
      </c>
      <c r="H438" s="46"/>
      <c r="I438" s="46"/>
      <c r="J438" s="46"/>
      <c r="K438" s="46"/>
      <c r="L438" s="46"/>
      <c r="M438" s="46"/>
      <c r="N438" s="46"/>
      <c r="O438" s="46"/>
      <c r="P438" s="46"/>
      <c r="Q438" s="46"/>
    </row>
    <row r="439" spans="4:17" ht="11.25">
      <c r="D439" s="45"/>
      <c r="E439" s="45"/>
      <c r="F439" s="48"/>
      <c r="G439" s="48"/>
      <c r="H439" s="46"/>
      <c r="I439" s="46"/>
      <c r="J439" s="46"/>
      <c r="K439" s="46"/>
      <c r="L439" s="46"/>
      <c r="M439" s="46"/>
      <c r="N439" s="46"/>
      <c r="O439" s="46"/>
      <c r="P439" s="46"/>
      <c r="Q439" s="46"/>
    </row>
    <row r="440" spans="3:17" ht="11.25">
      <c r="C440" s="34" t="s">
        <v>13</v>
      </c>
      <c r="D440" s="34" t="s">
        <v>15</v>
      </c>
      <c r="E440" s="43">
        <v>1563</v>
      </c>
      <c r="F440" s="47"/>
      <c r="G440" s="46"/>
      <c r="H440" s="53">
        <v>26344.01</v>
      </c>
      <c r="I440" s="47"/>
      <c r="J440" s="47"/>
      <c r="K440" s="47"/>
      <c r="L440" s="46"/>
      <c r="M440" s="46"/>
      <c r="N440" s="46"/>
      <c r="O440" s="46"/>
      <c r="P440" s="46"/>
      <c r="Q440" s="46"/>
    </row>
    <row r="441" spans="4:17" ht="11.25">
      <c r="D441" s="45" t="s">
        <v>16</v>
      </c>
      <c r="E441" s="34">
        <v>1562</v>
      </c>
      <c r="F441" s="46"/>
      <c r="G441" s="46"/>
      <c r="H441" s="46"/>
      <c r="I441" s="51">
        <f>H440</f>
        <v>26344.01</v>
      </c>
      <c r="J441" s="48"/>
      <c r="K441" s="48"/>
      <c r="L441" s="46"/>
      <c r="M441" s="46"/>
      <c r="N441" s="46"/>
      <c r="O441" s="46"/>
      <c r="P441" s="46"/>
      <c r="Q441" s="46"/>
    </row>
    <row r="442" spans="4:17" ht="11.25">
      <c r="D442" s="45"/>
      <c r="F442" s="46"/>
      <c r="G442" s="46"/>
      <c r="H442" s="46"/>
      <c r="I442" s="48"/>
      <c r="J442" s="48"/>
      <c r="K442" s="48"/>
      <c r="L442" s="46"/>
      <c r="M442" s="46"/>
      <c r="N442" s="46"/>
      <c r="O442" s="46"/>
      <c r="P442" s="46"/>
      <c r="Q442" s="46"/>
    </row>
    <row r="443" spans="3:17" ht="11.25">
      <c r="C443" s="34" t="s">
        <v>14</v>
      </c>
      <c r="D443" s="43" t="s">
        <v>37</v>
      </c>
      <c r="E443" s="43"/>
      <c r="F443" s="47"/>
      <c r="G443" s="46"/>
      <c r="H443" s="46"/>
      <c r="I443" s="46"/>
      <c r="J443" s="46"/>
      <c r="K443" s="46"/>
      <c r="L443" s="46"/>
      <c r="M443" s="46"/>
      <c r="N443" s="46">
        <f>L435*7.25%/12</f>
        <v>-1632.7709291666658</v>
      </c>
      <c r="O443" s="47">
        <f>O433+N443</f>
        <v>-30798.45868333332</v>
      </c>
      <c r="P443" s="46"/>
      <c r="Q443" s="46"/>
    </row>
    <row r="444" spans="4:17" ht="11.25">
      <c r="D444" s="45"/>
      <c r="E444" s="45"/>
      <c r="F444" s="48"/>
      <c r="G444" s="46"/>
      <c r="H444" s="46"/>
      <c r="I444" s="46"/>
      <c r="J444" s="46"/>
      <c r="K444" s="46"/>
      <c r="L444" s="46"/>
      <c r="M444" s="46"/>
      <c r="N444" s="46"/>
      <c r="O444" s="48"/>
      <c r="P444" s="46"/>
      <c r="Q444" s="46"/>
    </row>
    <row r="445" spans="6:17" ht="11.25">
      <c r="F445" s="46"/>
      <c r="G445" s="46"/>
      <c r="H445" s="46"/>
      <c r="I445" s="46"/>
      <c r="J445" s="46"/>
      <c r="K445" s="46"/>
      <c r="L445" s="52">
        <f>F437-I441+L435</f>
        <v>-274176.0833333332</v>
      </c>
      <c r="M445" s="46"/>
      <c r="N445" s="46"/>
      <c r="O445" s="46"/>
      <c r="P445" s="46"/>
      <c r="Q445" s="46">
        <f>L445+O443</f>
        <v>-304974.5420166665</v>
      </c>
    </row>
    <row r="446" spans="6:17" ht="11.25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</row>
    <row r="447" spans="1:17" ht="11.25">
      <c r="A447" s="34">
        <v>2005</v>
      </c>
      <c r="B447" s="34" t="s">
        <v>21</v>
      </c>
      <c r="C447" s="34" t="s">
        <v>12</v>
      </c>
      <c r="D447" s="34" t="s">
        <v>15</v>
      </c>
      <c r="E447" s="43">
        <v>1562</v>
      </c>
      <c r="F447" s="49">
        <f>$F$5/12</f>
        <v>22419.666666666668</v>
      </c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</row>
    <row r="448" spans="4:17" ht="11.25">
      <c r="D448" s="45" t="s">
        <v>16</v>
      </c>
      <c r="E448" s="45">
        <v>1563</v>
      </c>
      <c r="F448" s="48"/>
      <c r="G448" s="50">
        <f>F447</f>
        <v>22419.666666666668</v>
      </c>
      <c r="H448" s="46"/>
      <c r="I448" s="46"/>
      <c r="J448" s="46"/>
      <c r="K448" s="46"/>
      <c r="L448" s="46"/>
      <c r="M448" s="46"/>
      <c r="N448" s="46"/>
      <c r="O448" s="46"/>
      <c r="P448" s="46"/>
      <c r="Q448" s="46"/>
    </row>
    <row r="449" spans="4:17" ht="11.25">
      <c r="D449" s="45"/>
      <c r="E449" s="45"/>
      <c r="F449" s="48"/>
      <c r="G449" s="48"/>
      <c r="H449" s="46"/>
      <c r="I449" s="46"/>
      <c r="J449" s="46"/>
      <c r="K449" s="46"/>
      <c r="L449" s="46"/>
      <c r="M449" s="46"/>
      <c r="N449" s="46"/>
      <c r="O449" s="46"/>
      <c r="P449" s="46"/>
      <c r="Q449" s="46"/>
    </row>
    <row r="450" spans="3:17" ht="11.25">
      <c r="C450" s="34" t="s">
        <v>13</v>
      </c>
      <c r="D450" s="34" t="s">
        <v>15</v>
      </c>
      <c r="E450" s="43">
        <v>1563</v>
      </c>
      <c r="F450" s="47"/>
      <c r="G450" s="46"/>
      <c r="H450" s="53">
        <v>28205.55</v>
      </c>
      <c r="I450" s="47"/>
      <c r="J450" s="47"/>
      <c r="K450" s="47"/>
      <c r="L450" s="46"/>
      <c r="M450" s="46"/>
      <c r="N450" s="46"/>
      <c r="O450" s="46"/>
      <c r="P450" s="46"/>
      <c r="Q450" s="46"/>
    </row>
    <row r="451" spans="4:17" ht="11.25">
      <c r="D451" s="45" t="s">
        <v>16</v>
      </c>
      <c r="E451" s="34">
        <v>1562</v>
      </c>
      <c r="F451" s="46"/>
      <c r="G451" s="46"/>
      <c r="H451" s="46"/>
      <c r="I451" s="51">
        <f>H450</f>
        <v>28205.55</v>
      </c>
      <c r="J451" s="48"/>
      <c r="K451" s="48"/>
      <c r="L451" s="46"/>
      <c r="M451" s="46"/>
      <c r="N451" s="46"/>
      <c r="O451" s="46"/>
      <c r="P451" s="46"/>
      <c r="Q451" s="46"/>
    </row>
    <row r="452" spans="4:17" ht="11.25">
      <c r="D452" s="45"/>
      <c r="F452" s="46"/>
      <c r="G452" s="46"/>
      <c r="H452" s="46"/>
      <c r="I452" s="48"/>
      <c r="J452" s="48"/>
      <c r="K452" s="48"/>
      <c r="L452" s="46"/>
      <c r="M452" s="46"/>
      <c r="N452" s="46"/>
      <c r="O452" s="46"/>
      <c r="P452" s="46"/>
      <c r="Q452" s="46"/>
    </row>
    <row r="453" spans="3:17" ht="11.25">
      <c r="C453" s="34" t="s">
        <v>14</v>
      </c>
      <c r="D453" s="43" t="s">
        <v>37</v>
      </c>
      <c r="E453" s="43"/>
      <c r="F453" s="47"/>
      <c r="G453" s="46"/>
      <c r="H453" s="46"/>
      <c r="I453" s="46"/>
      <c r="J453" s="46"/>
      <c r="K453" s="46"/>
      <c r="L453" s="46"/>
      <c r="M453" s="46"/>
      <c r="N453" s="46">
        <f>L445*7.25%/12</f>
        <v>-1656.4805034722212</v>
      </c>
      <c r="O453" s="47">
        <f>O443+N453</f>
        <v>-32454.93918680554</v>
      </c>
      <c r="P453" s="46"/>
      <c r="Q453" s="46"/>
    </row>
    <row r="454" spans="4:17" ht="11.25">
      <c r="D454" s="45"/>
      <c r="E454" s="45"/>
      <c r="F454" s="48"/>
      <c r="G454" s="46"/>
      <c r="H454" s="46"/>
      <c r="I454" s="46"/>
      <c r="J454" s="46"/>
      <c r="K454" s="46"/>
      <c r="L454" s="46"/>
      <c r="M454" s="46"/>
      <c r="N454" s="46"/>
      <c r="O454" s="48"/>
      <c r="P454" s="46"/>
      <c r="Q454" s="46"/>
    </row>
    <row r="455" spans="6:17" ht="11.25">
      <c r="F455" s="46"/>
      <c r="G455" s="46"/>
      <c r="H455" s="46"/>
      <c r="I455" s="46"/>
      <c r="J455" s="46"/>
      <c r="K455" s="46"/>
      <c r="L455" s="52">
        <f>F447-I451+L445</f>
        <v>-279961.96666666656</v>
      </c>
      <c r="M455" s="46"/>
      <c r="N455" s="46"/>
      <c r="O455" s="46"/>
      <c r="P455" s="46"/>
      <c r="Q455" s="46">
        <f>L455+O453</f>
        <v>-312416.90585347207</v>
      </c>
    </row>
    <row r="456" spans="6:17" ht="11.25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</row>
    <row r="457" spans="1:17" ht="11.25">
      <c r="A457" s="34">
        <v>2005</v>
      </c>
      <c r="B457" s="34" t="s">
        <v>22</v>
      </c>
      <c r="C457" s="34" t="s">
        <v>12</v>
      </c>
      <c r="D457" s="34" t="s">
        <v>15</v>
      </c>
      <c r="E457" s="43">
        <v>1562</v>
      </c>
      <c r="F457" s="49">
        <f>$F$5/12</f>
        <v>22419.666666666668</v>
      </c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</row>
    <row r="458" spans="4:17" ht="11.25">
      <c r="D458" s="45" t="s">
        <v>16</v>
      </c>
      <c r="E458" s="45">
        <v>1563</v>
      </c>
      <c r="F458" s="48"/>
      <c r="G458" s="50">
        <f>F457</f>
        <v>22419.666666666668</v>
      </c>
      <c r="H458" s="46"/>
      <c r="I458" s="46"/>
      <c r="J458" s="46"/>
      <c r="K458" s="46"/>
      <c r="L458" s="46"/>
      <c r="M458" s="46"/>
      <c r="N458" s="46"/>
      <c r="O458" s="46"/>
      <c r="P458" s="46"/>
      <c r="Q458" s="46"/>
    </row>
    <row r="459" spans="4:17" ht="11.25">
      <c r="D459" s="45"/>
      <c r="E459" s="45"/>
      <c r="F459" s="48"/>
      <c r="G459" s="48"/>
      <c r="H459" s="46"/>
      <c r="I459" s="46"/>
      <c r="J459" s="46"/>
      <c r="K459" s="46"/>
      <c r="L459" s="46"/>
      <c r="M459" s="46"/>
      <c r="N459" s="46"/>
      <c r="O459" s="46"/>
      <c r="P459" s="46"/>
      <c r="Q459" s="46"/>
    </row>
    <row r="460" spans="3:17" ht="11.25">
      <c r="C460" s="34" t="s">
        <v>13</v>
      </c>
      <c r="D460" s="34" t="s">
        <v>15</v>
      </c>
      <c r="E460" s="43">
        <v>1563</v>
      </c>
      <c r="F460" s="47"/>
      <c r="G460" s="46"/>
      <c r="H460" s="53">
        <v>27466.39</v>
      </c>
      <c r="I460" s="47"/>
      <c r="J460" s="47"/>
      <c r="K460" s="47"/>
      <c r="L460" s="46"/>
      <c r="M460" s="46"/>
      <c r="N460" s="46"/>
      <c r="O460" s="46"/>
      <c r="P460" s="46"/>
      <c r="Q460" s="46"/>
    </row>
    <row r="461" spans="4:17" ht="11.25">
      <c r="D461" s="45" t="s">
        <v>16</v>
      </c>
      <c r="E461" s="34">
        <v>1562</v>
      </c>
      <c r="F461" s="46"/>
      <c r="G461" s="46"/>
      <c r="H461" s="46"/>
      <c r="I461" s="51">
        <f>H460</f>
        <v>27466.39</v>
      </c>
      <c r="J461" s="48"/>
      <c r="K461" s="48"/>
      <c r="L461" s="46"/>
      <c r="M461" s="46"/>
      <c r="N461" s="46"/>
      <c r="O461" s="46"/>
      <c r="P461" s="46"/>
      <c r="Q461" s="46"/>
    </row>
    <row r="462" spans="4:17" ht="11.25">
      <c r="D462" s="45"/>
      <c r="F462" s="46"/>
      <c r="G462" s="46"/>
      <c r="H462" s="46"/>
      <c r="I462" s="48"/>
      <c r="J462" s="48"/>
      <c r="K462" s="48"/>
      <c r="L462" s="46"/>
      <c r="M462" s="46"/>
      <c r="N462" s="46"/>
      <c r="O462" s="46"/>
      <c r="P462" s="46"/>
      <c r="Q462" s="46"/>
    </row>
    <row r="463" spans="3:17" ht="11.25">
      <c r="C463" s="34" t="s">
        <v>14</v>
      </c>
      <c r="D463" s="43" t="s">
        <v>37</v>
      </c>
      <c r="E463" s="43"/>
      <c r="F463" s="47"/>
      <c r="G463" s="46"/>
      <c r="H463" s="46"/>
      <c r="I463" s="46"/>
      <c r="J463" s="46"/>
      <c r="K463" s="46"/>
      <c r="L463" s="46"/>
      <c r="M463" s="46"/>
      <c r="N463" s="46">
        <f>L455*7.25%/12</f>
        <v>-1691.4368819444437</v>
      </c>
      <c r="O463" s="47">
        <f>O453+N463</f>
        <v>-34146.37606874998</v>
      </c>
      <c r="P463" s="46"/>
      <c r="Q463" s="46"/>
    </row>
    <row r="464" spans="4:17" ht="11.25">
      <c r="D464" s="45"/>
      <c r="E464" s="45"/>
      <c r="F464" s="48"/>
      <c r="G464" s="46"/>
      <c r="H464" s="46"/>
      <c r="I464" s="46"/>
      <c r="J464" s="46"/>
      <c r="K464" s="46"/>
      <c r="L464" s="46"/>
      <c r="M464" s="46"/>
      <c r="N464" s="46"/>
      <c r="O464" s="48"/>
      <c r="P464" s="46"/>
      <c r="Q464" s="46"/>
    </row>
    <row r="465" spans="6:17" ht="11.25">
      <c r="F465" s="46"/>
      <c r="G465" s="46"/>
      <c r="H465" s="46"/>
      <c r="I465" s="46"/>
      <c r="J465" s="46"/>
      <c r="K465" s="46"/>
      <c r="L465" s="52">
        <f>F457-I461+L455</f>
        <v>-285008.6899999999</v>
      </c>
      <c r="M465" s="46"/>
      <c r="N465" s="46"/>
      <c r="O465" s="46"/>
      <c r="P465" s="46"/>
      <c r="Q465" s="46">
        <f>L465+O463</f>
        <v>-319155.0660687499</v>
      </c>
    </row>
    <row r="466" spans="6:17" ht="11.25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</row>
    <row r="467" spans="1:17" ht="11.25">
      <c r="A467" s="34">
        <v>2005</v>
      </c>
      <c r="B467" s="34" t="s">
        <v>23</v>
      </c>
      <c r="C467" s="34" t="s">
        <v>12</v>
      </c>
      <c r="D467" s="34" t="s">
        <v>15</v>
      </c>
      <c r="E467" s="43">
        <v>1562</v>
      </c>
      <c r="F467" s="49">
        <f>$E$12/12</f>
        <v>16637.333333333332</v>
      </c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</row>
    <row r="468" spans="4:17" ht="11.25">
      <c r="D468" s="45" t="s">
        <v>16</v>
      </c>
      <c r="E468" s="45">
        <v>1563</v>
      </c>
      <c r="F468" s="48"/>
      <c r="G468" s="50">
        <f>F467</f>
        <v>16637.333333333332</v>
      </c>
      <c r="H468" s="46"/>
      <c r="I468" s="46"/>
      <c r="J468" s="46"/>
      <c r="K468" s="46"/>
      <c r="L468" s="46"/>
      <c r="M468" s="46"/>
      <c r="N468" s="46"/>
      <c r="O468" s="46"/>
      <c r="P468" s="46"/>
      <c r="Q468" s="46"/>
    </row>
    <row r="469" spans="4:17" ht="11.25">
      <c r="D469" s="45"/>
      <c r="E469" s="45"/>
      <c r="F469" s="48"/>
      <c r="G469" s="48"/>
      <c r="H469" s="46"/>
      <c r="I469" s="46"/>
      <c r="J469" s="46"/>
      <c r="K469" s="46"/>
      <c r="L469" s="46"/>
      <c r="M469" s="46"/>
      <c r="N469" s="46"/>
      <c r="O469" s="46"/>
      <c r="P469" s="46"/>
      <c r="Q469" s="46"/>
    </row>
    <row r="470" spans="3:17" ht="11.25">
      <c r="C470" s="34" t="s">
        <v>13</v>
      </c>
      <c r="D470" s="34" t="s">
        <v>15</v>
      </c>
      <c r="E470" s="43">
        <v>1563</v>
      </c>
      <c r="F470" s="47"/>
      <c r="G470" s="46"/>
      <c r="H470" s="53">
        <v>20539.75</v>
      </c>
      <c r="I470" s="47"/>
      <c r="J470" s="47"/>
      <c r="K470" s="47"/>
      <c r="L470" s="46"/>
      <c r="M470" s="46"/>
      <c r="N470" s="46"/>
      <c r="O470" s="46"/>
      <c r="P470" s="46"/>
      <c r="Q470" s="46"/>
    </row>
    <row r="471" spans="4:17" ht="11.25">
      <c r="D471" s="45" t="s">
        <v>16</v>
      </c>
      <c r="E471" s="34">
        <v>1562</v>
      </c>
      <c r="F471" s="46"/>
      <c r="G471" s="46"/>
      <c r="H471" s="46"/>
      <c r="I471" s="51">
        <f>H470</f>
        <v>20539.75</v>
      </c>
      <c r="J471" s="48"/>
      <c r="K471" s="48"/>
      <c r="L471" s="46"/>
      <c r="M471" s="46"/>
      <c r="N471" s="46"/>
      <c r="O471" s="46"/>
      <c r="P471" s="46"/>
      <c r="Q471" s="46"/>
    </row>
    <row r="472" spans="4:17" ht="11.25">
      <c r="D472" s="45"/>
      <c r="F472" s="46"/>
      <c r="G472" s="46"/>
      <c r="H472" s="46"/>
      <c r="I472" s="48"/>
      <c r="J472" s="48"/>
      <c r="K472" s="48"/>
      <c r="L472" s="46"/>
      <c r="M472" s="46"/>
      <c r="N472" s="46"/>
      <c r="O472" s="46"/>
      <c r="P472" s="46"/>
      <c r="Q472" s="46"/>
    </row>
    <row r="473" spans="3:17" ht="11.25">
      <c r="C473" s="34" t="s">
        <v>14</v>
      </c>
      <c r="D473" s="43" t="s">
        <v>37</v>
      </c>
      <c r="E473" s="43"/>
      <c r="F473" s="47"/>
      <c r="G473" s="46"/>
      <c r="H473" s="46"/>
      <c r="I473" s="46"/>
      <c r="J473" s="46"/>
      <c r="K473" s="46"/>
      <c r="L473" s="46"/>
      <c r="M473" s="46"/>
      <c r="N473" s="46">
        <f>L465*7.25%/12</f>
        <v>-1721.9275020833327</v>
      </c>
      <c r="O473" s="47">
        <f>O463+N473</f>
        <v>-35868.30357083331</v>
      </c>
      <c r="P473" s="46"/>
      <c r="Q473" s="46"/>
    </row>
    <row r="474" spans="4:17" ht="11.25">
      <c r="D474" s="45"/>
      <c r="E474" s="45"/>
      <c r="F474" s="48"/>
      <c r="G474" s="46"/>
      <c r="H474" s="46"/>
      <c r="I474" s="46"/>
      <c r="J474" s="46"/>
      <c r="K474" s="46"/>
      <c r="L474" s="46"/>
      <c r="M474" s="46"/>
      <c r="N474" s="46"/>
      <c r="O474" s="48"/>
      <c r="P474" s="46"/>
      <c r="Q474" s="46"/>
    </row>
    <row r="475" spans="6:17" ht="11.25">
      <c r="F475" s="46"/>
      <c r="G475" s="46"/>
      <c r="H475" s="46"/>
      <c r="I475" s="46"/>
      <c r="J475" s="46"/>
      <c r="K475" s="46"/>
      <c r="L475" s="52">
        <f>F467-I471+L465</f>
        <v>-288911.1066666666</v>
      </c>
      <c r="M475" s="46"/>
      <c r="N475" s="46"/>
      <c r="O475" s="46"/>
      <c r="P475" s="46"/>
      <c r="Q475" s="46">
        <f>L475+O473</f>
        <v>-324779.41023749986</v>
      </c>
    </row>
    <row r="476" spans="6:17" ht="11.25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</row>
    <row r="477" spans="1:17" ht="11.25">
      <c r="A477" s="34">
        <v>2005</v>
      </c>
      <c r="B477" s="34" t="s">
        <v>24</v>
      </c>
      <c r="C477" s="34" t="s">
        <v>12</v>
      </c>
      <c r="D477" s="34" t="s">
        <v>15</v>
      </c>
      <c r="E477" s="43">
        <v>1562</v>
      </c>
      <c r="F477" s="49">
        <f>$E$12/12</f>
        <v>16637.333333333332</v>
      </c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</row>
    <row r="478" spans="4:17" ht="11.25">
      <c r="D478" s="45" t="s">
        <v>16</v>
      </c>
      <c r="E478" s="45">
        <v>1563</v>
      </c>
      <c r="F478" s="48"/>
      <c r="G478" s="50">
        <f>F477</f>
        <v>16637.333333333332</v>
      </c>
      <c r="H478" s="46"/>
      <c r="I478" s="46"/>
      <c r="J478" s="46"/>
      <c r="K478" s="46"/>
      <c r="L478" s="46"/>
      <c r="M478" s="46"/>
      <c r="N478" s="46"/>
      <c r="O478" s="46"/>
      <c r="P478" s="46"/>
      <c r="Q478" s="46"/>
    </row>
    <row r="479" spans="4:17" ht="11.25">
      <c r="D479" s="45"/>
      <c r="E479" s="45"/>
      <c r="F479" s="48"/>
      <c r="G479" s="48"/>
      <c r="H479" s="46"/>
      <c r="I479" s="46"/>
      <c r="J479" s="46"/>
      <c r="K479" s="46"/>
      <c r="L479" s="46"/>
      <c r="M479" s="46"/>
      <c r="N479" s="46"/>
      <c r="O479" s="46"/>
      <c r="P479" s="46"/>
      <c r="Q479" s="46"/>
    </row>
    <row r="480" spans="3:17" ht="11.25">
      <c r="C480" s="34" t="s">
        <v>13</v>
      </c>
      <c r="D480" s="34" t="s">
        <v>15</v>
      </c>
      <c r="E480" s="43">
        <v>1563</v>
      </c>
      <c r="F480" s="47"/>
      <c r="G480" s="46"/>
      <c r="H480" s="53">
        <v>17186.01</v>
      </c>
      <c r="I480" s="47"/>
      <c r="J480" s="47"/>
      <c r="K480" s="47"/>
      <c r="L480" s="46"/>
      <c r="M480" s="46"/>
      <c r="N480" s="46"/>
      <c r="O480" s="46"/>
      <c r="P480" s="46"/>
      <c r="Q480" s="46"/>
    </row>
    <row r="481" spans="4:17" ht="11.25">
      <c r="D481" s="45" t="s">
        <v>16</v>
      </c>
      <c r="E481" s="34">
        <v>1562</v>
      </c>
      <c r="F481" s="46"/>
      <c r="G481" s="46"/>
      <c r="H481" s="46"/>
      <c r="I481" s="51">
        <f>H480</f>
        <v>17186.01</v>
      </c>
      <c r="J481" s="48"/>
      <c r="K481" s="48"/>
      <c r="L481" s="46"/>
      <c r="M481" s="46"/>
      <c r="N481" s="46"/>
      <c r="O481" s="46"/>
      <c r="P481" s="46"/>
      <c r="Q481" s="46"/>
    </row>
    <row r="482" spans="4:17" ht="11.25">
      <c r="D482" s="45"/>
      <c r="F482" s="46"/>
      <c r="G482" s="46"/>
      <c r="H482" s="46"/>
      <c r="I482" s="48"/>
      <c r="J482" s="48"/>
      <c r="K482" s="48"/>
      <c r="L482" s="46"/>
      <c r="M482" s="46"/>
      <c r="N482" s="46"/>
      <c r="O482" s="46"/>
      <c r="P482" s="46"/>
      <c r="Q482" s="46"/>
    </row>
    <row r="483" spans="3:17" ht="11.25">
      <c r="C483" s="34" t="s">
        <v>14</v>
      </c>
      <c r="D483" s="43" t="s">
        <v>37</v>
      </c>
      <c r="E483" s="43"/>
      <c r="F483" s="47"/>
      <c r="G483" s="46"/>
      <c r="H483" s="46"/>
      <c r="I483" s="46"/>
      <c r="J483" s="46"/>
      <c r="K483" s="46"/>
      <c r="L483" s="46"/>
      <c r="M483" s="46"/>
      <c r="N483" s="46">
        <f>L475*7.25%/12</f>
        <v>-1745.504602777777</v>
      </c>
      <c r="O483" s="47">
        <f>O473+N483</f>
        <v>-37613.80817361109</v>
      </c>
      <c r="P483" s="46"/>
      <c r="Q483" s="46"/>
    </row>
    <row r="484" spans="4:17" ht="11.25">
      <c r="D484" s="45"/>
      <c r="E484" s="45"/>
      <c r="F484" s="48"/>
      <c r="G484" s="46"/>
      <c r="H484" s="46"/>
      <c r="I484" s="46"/>
      <c r="J484" s="46"/>
      <c r="K484" s="46"/>
      <c r="L484" s="46"/>
      <c r="M484" s="46"/>
      <c r="N484" s="46"/>
      <c r="O484" s="48"/>
      <c r="P484" s="46"/>
      <c r="Q484" s="46"/>
    </row>
    <row r="485" spans="6:17" ht="11.25">
      <c r="F485" s="46"/>
      <c r="G485" s="46"/>
      <c r="H485" s="46"/>
      <c r="I485" s="46"/>
      <c r="J485" s="46"/>
      <c r="K485" s="46"/>
      <c r="L485" s="52">
        <f>F477-I481+L475</f>
        <v>-289459.7833333332</v>
      </c>
      <c r="M485" s="46"/>
      <c r="N485" s="46"/>
      <c r="O485" s="46"/>
      <c r="P485" s="46"/>
      <c r="Q485" s="46">
        <f>L485+O483</f>
        <v>-327073.59150694427</v>
      </c>
    </row>
    <row r="486" spans="6:17" ht="11.25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</row>
    <row r="487" spans="1:17" ht="11.25">
      <c r="A487" s="34">
        <v>2005</v>
      </c>
      <c r="B487" s="34" t="s">
        <v>25</v>
      </c>
      <c r="C487" s="34" t="s">
        <v>12</v>
      </c>
      <c r="D487" s="34" t="s">
        <v>15</v>
      </c>
      <c r="E487" s="43">
        <v>1562</v>
      </c>
      <c r="F487" s="49">
        <f>$E$12/12</f>
        <v>16637.333333333332</v>
      </c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</row>
    <row r="488" spans="4:17" ht="11.25">
      <c r="D488" s="45" t="s">
        <v>16</v>
      </c>
      <c r="E488" s="45">
        <v>1563</v>
      </c>
      <c r="F488" s="48"/>
      <c r="G488" s="50">
        <f>F487</f>
        <v>16637.333333333332</v>
      </c>
      <c r="H488" s="46"/>
      <c r="I488" s="46"/>
      <c r="J488" s="46"/>
      <c r="K488" s="46"/>
      <c r="L488" s="46"/>
      <c r="M488" s="46"/>
      <c r="N488" s="46"/>
      <c r="O488" s="46"/>
      <c r="P488" s="46"/>
      <c r="Q488" s="46"/>
    </row>
    <row r="489" spans="4:17" ht="11.25">
      <c r="D489" s="45"/>
      <c r="E489" s="45"/>
      <c r="F489" s="48"/>
      <c r="G489" s="48"/>
      <c r="H489" s="54"/>
      <c r="I489" s="46"/>
      <c r="J489" s="46"/>
      <c r="K489" s="46"/>
      <c r="L489" s="46"/>
      <c r="M489" s="46"/>
      <c r="N489" s="46"/>
      <c r="O489" s="46"/>
      <c r="P489" s="46"/>
      <c r="Q489" s="46"/>
    </row>
    <row r="490" spans="3:17" ht="11.25">
      <c r="C490" s="34" t="s">
        <v>13</v>
      </c>
      <c r="D490" s="34" t="s">
        <v>15</v>
      </c>
      <c r="E490" s="43">
        <v>1563</v>
      </c>
      <c r="F490" s="47"/>
      <c r="G490" s="46"/>
      <c r="H490" s="53">
        <v>17406.5</v>
      </c>
      <c r="I490" s="47"/>
      <c r="J490" s="47"/>
      <c r="K490" s="47"/>
      <c r="L490" s="46"/>
      <c r="M490" s="46"/>
      <c r="N490" s="46"/>
      <c r="O490" s="46"/>
      <c r="P490" s="46"/>
      <c r="Q490" s="46"/>
    </row>
    <row r="491" spans="4:17" ht="11.25">
      <c r="D491" s="45" t="s">
        <v>16</v>
      </c>
      <c r="E491" s="34">
        <v>1562</v>
      </c>
      <c r="F491" s="46"/>
      <c r="G491" s="46"/>
      <c r="H491" s="46"/>
      <c r="I491" s="48">
        <f>H490</f>
        <v>17406.5</v>
      </c>
      <c r="J491" s="48"/>
      <c r="K491" s="48"/>
      <c r="L491" s="46"/>
      <c r="M491" s="46"/>
      <c r="N491" s="46"/>
      <c r="O491" s="46"/>
      <c r="P491" s="46"/>
      <c r="Q491" s="46"/>
    </row>
    <row r="492" spans="4:17" ht="11.25">
      <c r="D492" s="45"/>
      <c r="F492" s="46"/>
      <c r="G492" s="46"/>
      <c r="H492" s="46"/>
      <c r="I492" s="48"/>
      <c r="J492" s="48"/>
      <c r="K492" s="48"/>
      <c r="L492" s="46"/>
      <c r="M492" s="46"/>
      <c r="N492" s="46"/>
      <c r="O492" s="46"/>
      <c r="P492" s="46"/>
      <c r="Q492" s="46"/>
    </row>
    <row r="493" spans="3:17" ht="11.25">
      <c r="C493" s="34" t="s">
        <v>14</v>
      </c>
      <c r="D493" s="43" t="s">
        <v>37</v>
      </c>
      <c r="E493" s="43"/>
      <c r="F493" s="47"/>
      <c r="G493" s="46"/>
      <c r="H493" s="46"/>
      <c r="I493" s="46"/>
      <c r="J493" s="46"/>
      <c r="K493" s="46"/>
      <c r="L493" s="46"/>
      <c r="M493" s="46"/>
      <c r="N493" s="46">
        <f>L485*7.25%/12</f>
        <v>-1748.8195243055545</v>
      </c>
      <c r="O493" s="47">
        <f>O483+N493</f>
        <v>-39362.62769791664</v>
      </c>
      <c r="P493" s="46"/>
      <c r="Q493" s="46"/>
    </row>
    <row r="494" spans="4:17" ht="11.25">
      <c r="D494" s="43"/>
      <c r="E494" s="43"/>
      <c r="F494" s="47"/>
      <c r="G494" s="46"/>
      <c r="H494" s="46"/>
      <c r="I494" s="46"/>
      <c r="J494" s="46"/>
      <c r="K494" s="46"/>
      <c r="L494" s="46"/>
      <c r="M494" s="46"/>
      <c r="N494" s="46"/>
      <c r="O494" s="47"/>
      <c r="P494" s="46"/>
      <c r="Q494" s="46"/>
    </row>
    <row r="495" spans="3:17" ht="11.25">
      <c r="C495" s="34" t="s">
        <v>30</v>
      </c>
      <c r="D495" s="43" t="s">
        <v>15</v>
      </c>
      <c r="E495" s="43">
        <v>1562</v>
      </c>
      <c r="F495" s="48"/>
      <c r="G495" s="46"/>
      <c r="H495" s="46"/>
      <c r="I495" s="46"/>
      <c r="J495" s="53">
        <f>205502-16209</f>
        <v>189293</v>
      </c>
      <c r="K495" s="46"/>
      <c r="L495" s="46"/>
      <c r="M495" s="46"/>
      <c r="N495" s="46"/>
      <c r="O495" s="47"/>
      <c r="P495" s="46"/>
      <c r="Q495" s="46"/>
    </row>
    <row r="496" spans="4:17" ht="11.25">
      <c r="D496" s="45" t="s">
        <v>16</v>
      </c>
      <c r="E496" s="45">
        <v>1563</v>
      </c>
      <c r="F496" s="48"/>
      <c r="G496" s="46"/>
      <c r="H496" s="46"/>
      <c r="I496" s="46"/>
      <c r="J496" s="46"/>
      <c r="K496" s="54">
        <f>J495</f>
        <v>189293</v>
      </c>
      <c r="L496" s="46"/>
      <c r="M496" s="46"/>
      <c r="N496" s="46"/>
      <c r="O496" s="47"/>
      <c r="P496" s="46"/>
      <c r="Q496" s="46"/>
    </row>
    <row r="497" spans="4:17" ht="11.25">
      <c r="D497" s="45"/>
      <c r="E497" s="45"/>
      <c r="F497" s="48"/>
      <c r="G497" s="46"/>
      <c r="H497" s="46"/>
      <c r="I497" s="46"/>
      <c r="J497" s="46"/>
      <c r="K497" s="46"/>
      <c r="L497" s="52">
        <f>F487-I491+L485+J495</f>
        <v>-100935.9499999999</v>
      </c>
      <c r="M497" s="46"/>
      <c r="N497" s="46"/>
      <c r="O497" s="48"/>
      <c r="P497" s="46"/>
      <c r="Q497" s="46">
        <f>L497+O493</f>
        <v>-140298.57769791654</v>
      </c>
    </row>
    <row r="498" spans="4:17" ht="11.25">
      <c r="D498" s="45"/>
      <c r="E498" s="45"/>
      <c r="F498" s="48"/>
      <c r="G498" s="46"/>
      <c r="H498" s="46"/>
      <c r="I498" s="46"/>
      <c r="J498" s="46"/>
      <c r="K498" s="46"/>
      <c r="L498" s="46"/>
      <c r="M498" s="46"/>
      <c r="N498" s="46"/>
      <c r="O498" s="48"/>
      <c r="P498" s="46"/>
      <c r="Q498" s="46"/>
    </row>
    <row r="499" spans="1:17" ht="11.25">
      <c r="A499" s="34">
        <v>2005</v>
      </c>
      <c r="B499" s="34" t="s">
        <v>26</v>
      </c>
      <c r="C499" s="34" t="s">
        <v>12</v>
      </c>
      <c r="D499" s="34" t="s">
        <v>15</v>
      </c>
      <c r="E499" s="43">
        <v>1562</v>
      </c>
      <c r="F499" s="49">
        <f>$E$12/12</f>
        <v>16637.333333333332</v>
      </c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</row>
    <row r="500" spans="4:17" ht="11.25">
      <c r="D500" s="45" t="s">
        <v>16</v>
      </c>
      <c r="E500" s="45">
        <v>1563</v>
      </c>
      <c r="F500" s="48"/>
      <c r="G500" s="50">
        <f>F499</f>
        <v>16637.333333333332</v>
      </c>
      <c r="H500" s="46"/>
      <c r="I500" s="46"/>
      <c r="J500" s="46"/>
      <c r="K500" s="46"/>
      <c r="L500" s="46"/>
      <c r="M500" s="46"/>
      <c r="N500" s="46"/>
      <c r="O500" s="46"/>
      <c r="P500" s="46"/>
      <c r="Q500" s="46"/>
    </row>
    <row r="501" spans="4:17" ht="11.25">
      <c r="D501" s="45"/>
      <c r="E501" s="45"/>
      <c r="F501" s="48"/>
      <c r="G501" s="48"/>
      <c r="H501" s="54"/>
      <c r="I501" s="46"/>
      <c r="J501" s="46"/>
      <c r="K501" s="46"/>
      <c r="L501" s="46"/>
      <c r="M501" s="46"/>
      <c r="N501" s="46"/>
      <c r="O501" s="46"/>
      <c r="P501" s="46"/>
      <c r="Q501" s="46"/>
    </row>
    <row r="502" spans="3:17" ht="11.25">
      <c r="C502" s="34" t="s">
        <v>13</v>
      </c>
      <c r="D502" s="34" t="s">
        <v>15</v>
      </c>
      <c r="E502" s="43">
        <v>1563</v>
      </c>
      <c r="F502" s="47"/>
      <c r="G502" s="46"/>
      <c r="H502" s="53">
        <v>13123.16</v>
      </c>
      <c r="I502" s="47"/>
      <c r="J502" s="47"/>
      <c r="K502" s="47"/>
      <c r="L502" s="46"/>
      <c r="M502" s="46"/>
      <c r="N502" s="46"/>
      <c r="O502" s="46"/>
      <c r="P502" s="46"/>
      <c r="Q502" s="46"/>
    </row>
    <row r="503" spans="4:17" ht="11.25">
      <c r="D503" s="45" t="s">
        <v>16</v>
      </c>
      <c r="E503" s="34">
        <v>1562</v>
      </c>
      <c r="F503" s="46"/>
      <c r="G503" s="46"/>
      <c r="H503" s="46"/>
      <c r="I503" s="48">
        <f>H502</f>
        <v>13123.16</v>
      </c>
      <c r="J503" s="48"/>
      <c r="K503" s="48"/>
      <c r="L503" s="46"/>
      <c r="M503" s="46"/>
      <c r="N503" s="46"/>
      <c r="O503" s="46"/>
      <c r="P503" s="46"/>
      <c r="Q503" s="46"/>
    </row>
    <row r="504" spans="4:17" ht="11.25">
      <c r="D504" s="45"/>
      <c r="F504" s="46"/>
      <c r="G504" s="46"/>
      <c r="H504" s="46"/>
      <c r="I504" s="48"/>
      <c r="J504" s="48"/>
      <c r="K504" s="48"/>
      <c r="L504" s="46"/>
      <c r="M504" s="46"/>
      <c r="N504" s="46"/>
      <c r="O504" s="46"/>
      <c r="P504" s="46"/>
      <c r="Q504" s="46"/>
    </row>
    <row r="505" spans="3:17" ht="11.25">
      <c r="C505" s="34" t="s">
        <v>14</v>
      </c>
      <c r="D505" s="43" t="s">
        <v>37</v>
      </c>
      <c r="E505" s="43"/>
      <c r="F505" s="47"/>
      <c r="G505" s="46"/>
      <c r="H505" s="46"/>
      <c r="I505" s="46"/>
      <c r="J505" s="46"/>
      <c r="K505" s="46"/>
      <c r="L505" s="46"/>
      <c r="M505" s="46"/>
      <c r="N505" s="46">
        <f>L497*7.25%/12</f>
        <v>-609.8213645833326</v>
      </c>
      <c r="O505" s="47">
        <f>O493+N505</f>
        <v>-39972.449062499974</v>
      </c>
      <c r="P505" s="46"/>
      <c r="Q505" s="46"/>
    </row>
    <row r="506" spans="4:17" ht="11.25">
      <c r="D506" s="43"/>
      <c r="E506" s="43"/>
      <c r="F506" s="47"/>
      <c r="G506" s="46"/>
      <c r="H506" s="46"/>
      <c r="I506" s="46"/>
      <c r="J506" s="46"/>
      <c r="K506" s="46"/>
      <c r="L506" s="46"/>
      <c r="M506" s="46"/>
      <c r="N506" s="46"/>
      <c r="O506" s="47"/>
      <c r="P506" s="46"/>
      <c r="Q506" s="46"/>
    </row>
    <row r="507" spans="4:17" ht="11.25">
      <c r="D507" s="45"/>
      <c r="E507" s="45"/>
      <c r="F507" s="48"/>
      <c r="G507" s="46"/>
      <c r="H507" s="46"/>
      <c r="I507" s="46"/>
      <c r="J507" s="46"/>
      <c r="K507" s="46"/>
      <c r="L507" s="52">
        <f>F499-I503+L497</f>
        <v>-97421.77666666656</v>
      </c>
      <c r="M507" s="46"/>
      <c r="N507" s="46"/>
      <c r="O507" s="48"/>
      <c r="P507" s="46"/>
      <c r="Q507" s="46">
        <f>L507+O505</f>
        <v>-137394.22572916653</v>
      </c>
    </row>
    <row r="508" spans="4:17" ht="11.25">
      <c r="D508" s="45"/>
      <c r="E508" s="45"/>
      <c r="F508" s="48"/>
      <c r="G508" s="46"/>
      <c r="H508" s="46"/>
      <c r="I508" s="46"/>
      <c r="J508" s="46"/>
      <c r="K508" s="46"/>
      <c r="L508" s="46"/>
      <c r="M508" s="46"/>
      <c r="N508" s="46"/>
      <c r="O508" s="48"/>
      <c r="P508" s="46"/>
      <c r="Q508" s="46"/>
    </row>
    <row r="509" spans="1:17" ht="11.25">
      <c r="A509" s="34">
        <v>2005</v>
      </c>
      <c r="B509" s="34" t="s">
        <v>45</v>
      </c>
      <c r="C509" s="34" t="s">
        <v>12</v>
      </c>
      <c r="D509" s="34" t="s">
        <v>15</v>
      </c>
      <c r="E509" s="43">
        <v>1562</v>
      </c>
      <c r="F509" s="49">
        <f>$E$12/12</f>
        <v>16637.333333333332</v>
      </c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</row>
    <row r="510" spans="4:17" ht="11.25">
      <c r="D510" s="45" t="s">
        <v>16</v>
      </c>
      <c r="E510" s="45">
        <v>1563</v>
      </c>
      <c r="F510" s="48"/>
      <c r="G510" s="50">
        <f>F509</f>
        <v>16637.333333333332</v>
      </c>
      <c r="H510" s="46"/>
      <c r="I510" s="46"/>
      <c r="J510" s="46"/>
      <c r="K510" s="46"/>
      <c r="L510" s="46"/>
      <c r="M510" s="46"/>
      <c r="N510" s="46"/>
      <c r="O510" s="46"/>
      <c r="P510" s="46"/>
      <c r="Q510" s="46"/>
    </row>
    <row r="511" spans="4:17" ht="11.25">
      <c r="D511" s="45"/>
      <c r="E511" s="45"/>
      <c r="F511" s="48"/>
      <c r="G511" s="48"/>
      <c r="H511" s="54"/>
      <c r="I511" s="46"/>
      <c r="J511" s="46"/>
      <c r="K511" s="46"/>
      <c r="L511" s="46"/>
      <c r="M511" s="46"/>
      <c r="N511" s="46"/>
      <c r="O511" s="46"/>
      <c r="P511" s="46"/>
      <c r="Q511" s="46"/>
    </row>
    <row r="512" spans="3:17" ht="11.25">
      <c r="C512" s="34" t="s">
        <v>13</v>
      </c>
      <c r="D512" s="34" t="s">
        <v>15</v>
      </c>
      <c r="E512" s="43">
        <v>1563</v>
      </c>
      <c r="F512" s="47"/>
      <c r="G512" s="46"/>
      <c r="H512" s="53">
        <v>23394.86</v>
      </c>
      <c r="I512" s="47"/>
      <c r="J512" s="47"/>
      <c r="K512" s="47"/>
      <c r="L512" s="46"/>
      <c r="M512" s="46"/>
      <c r="N512" s="46"/>
      <c r="O512" s="46"/>
      <c r="P512" s="46"/>
      <c r="Q512" s="46"/>
    </row>
    <row r="513" spans="4:17" ht="11.25">
      <c r="D513" s="45" t="s">
        <v>16</v>
      </c>
      <c r="E513" s="34">
        <v>1562</v>
      </c>
      <c r="F513" s="46"/>
      <c r="G513" s="46"/>
      <c r="H513" s="46"/>
      <c r="I513" s="48">
        <f>H512</f>
        <v>23394.86</v>
      </c>
      <c r="J513" s="48"/>
      <c r="K513" s="48"/>
      <c r="L513" s="46"/>
      <c r="M513" s="46"/>
      <c r="N513" s="46"/>
      <c r="O513" s="46"/>
      <c r="P513" s="46"/>
      <c r="Q513" s="46"/>
    </row>
    <row r="514" spans="4:17" ht="11.25">
      <c r="D514" s="45"/>
      <c r="F514" s="46"/>
      <c r="G514" s="46"/>
      <c r="H514" s="46"/>
      <c r="I514" s="48"/>
      <c r="J514" s="48"/>
      <c r="K514" s="48"/>
      <c r="L514" s="46"/>
      <c r="M514" s="46"/>
      <c r="N514" s="46"/>
      <c r="O514" s="46"/>
      <c r="P514" s="46"/>
      <c r="Q514" s="46"/>
    </row>
    <row r="515" spans="3:17" ht="11.25">
      <c r="C515" s="34" t="s">
        <v>14</v>
      </c>
      <c r="D515" s="43" t="s">
        <v>37</v>
      </c>
      <c r="E515" s="43"/>
      <c r="F515" s="47"/>
      <c r="G515" s="46"/>
      <c r="H515" s="46"/>
      <c r="I515" s="46"/>
      <c r="J515" s="46"/>
      <c r="K515" s="46"/>
      <c r="L515" s="46"/>
      <c r="M515" s="46"/>
      <c r="N515" s="46">
        <f>L507*7.25%/12</f>
        <v>-588.5899006944437</v>
      </c>
      <c r="O515" s="47">
        <f>O505+N515</f>
        <v>-40561.03896319442</v>
      </c>
      <c r="P515" s="46"/>
      <c r="Q515" s="46"/>
    </row>
    <row r="516" spans="4:17" ht="11.25">
      <c r="D516" s="43"/>
      <c r="E516" s="43"/>
      <c r="F516" s="47"/>
      <c r="G516" s="46"/>
      <c r="H516" s="46"/>
      <c r="I516" s="46"/>
      <c r="J516" s="46"/>
      <c r="K516" s="46"/>
      <c r="L516" s="46"/>
      <c r="M516" s="46"/>
      <c r="N516" s="46"/>
      <c r="O516" s="47"/>
      <c r="P516" s="46"/>
      <c r="Q516" s="46"/>
    </row>
    <row r="517" spans="4:17" ht="11.25">
      <c r="D517" s="45"/>
      <c r="E517" s="45"/>
      <c r="F517" s="48"/>
      <c r="G517" s="46"/>
      <c r="H517" s="46"/>
      <c r="I517" s="46"/>
      <c r="J517" s="46"/>
      <c r="K517" s="46"/>
      <c r="L517" s="52">
        <f>F509-I513+L507</f>
        <v>-104179.30333333323</v>
      </c>
      <c r="M517" s="46"/>
      <c r="N517" s="46"/>
      <c r="O517" s="48"/>
      <c r="P517" s="46"/>
      <c r="Q517" s="46">
        <f>L517+O515</f>
        <v>-144740.34229652764</v>
      </c>
    </row>
    <row r="518" spans="4:17" ht="11.25">
      <c r="D518" s="45"/>
      <c r="E518" s="45"/>
      <c r="F518" s="48"/>
      <c r="G518" s="46"/>
      <c r="H518" s="46"/>
      <c r="I518" s="46"/>
      <c r="J518" s="46"/>
      <c r="K518" s="46"/>
      <c r="L518" s="46"/>
      <c r="M518" s="46"/>
      <c r="N518" s="46"/>
      <c r="O518" s="48"/>
      <c r="P518" s="46"/>
      <c r="Q518" s="46"/>
    </row>
    <row r="519" spans="1:17" ht="11.25">
      <c r="A519" s="34">
        <v>2005</v>
      </c>
      <c r="B519" s="34" t="s">
        <v>46</v>
      </c>
      <c r="C519" s="34" t="s">
        <v>12</v>
      </c>
      <c r="D519" s="34" t="s">
        <v>15</v>
      </c>
      <c r="E519" s="43">
        <v>1562</v>
      </c>
      <c r="F519" s="49">
        <f>$E$12/12</f>
        <v>16637.333333333332</v>
      </c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</row>
    <row r="520" spans="4:17" ht="11.25">
      <c r="D520" s="45" t="s">
        <v>16</v>
      </c>
      <c r="E520" s="45">
        <v>1563</v>
      </c>
      <c r="F520" s="48"/>
      <c r="G520" s="50">
        <f>F519</f>
        <v>16637.333333333332</v>
      </c>
      <c r="H520" s="46"/>
      <c r="I520" s="46"/>
      <c r="J520" s="46"/>
      <c r="K520" s="46"/>
      <c r="L520" s="46"/>
      <c r="M520" s="46"/>
      <c r="N520" s="46"/>
      <c r="O520" s="46"/>
      <c r="P520" s="46"/>
      <c r="Q520" s="46"/>
    </row>
    <row r="521" spans="4:17" ht="11.25">
      <c r="D521" s="45"/>
      <c r="E521" s="45"/>
      <c r="F521" s="48"/>
      <c r="G521" s="48"/>
      <c r="H521" s="54"/>
      <c r="I521" s="46"/>
      <c r="J521" s="46"/>
      <c r="K521" s="46"/>
      <c r="L521" s="46"/>
      <c r="M521" s="46"/>
      <c r="N521" s="46"/>
      <c r="O521" s="46"/>
      <c r="P521" s="46"/>
      <c r="Q521" s="46"/>
    </row>
    <row r="522" spans="3:17" ht="11.25">
      <c r="C522" s="34" t="s">
        <v>13</v>
      </c>
      <c r="D522" s="34" t="s">
        <v>15</v>
      </c>
      <c r="E522" s="43">
        <v>1563</v>
      </c>
      <c r="F522" s="47"/>
      <c r="G522" s="46"/>
      <c r="H522" s="53">
        <v>15339.38</v>
      </c>
      <c r="I522" s="47"/>
      <c r="J522" s="47"/>
      <c r="K522" s="47"/>
      <c r="L522" s="46"/>
      <c r="M522" s="46"/>
      <c r="N522" s="46"/>
      <c r="O522" s="46"/>
      <c r="P522" s="46"/>
      <c r="Q522" s="46"/>
    </row>
    <row r="523" spans="4:17" ht="11.25">
      <c r="D523" s="45" t="s">
        <v>16</v>
      </c>
      <c r="E523" s="34">
        <v>1562</v>
      </c>
      <c r="F523" s="46"/>
      <c r="G523" s="46"/>
      <c r="H523" s="46"/>
      <c r="I523" s="48">
        <f>H522</f>
        <v>15339.38</v>
      </c>
      <c r="J523" s="48"/>
      <c r="K523" s="48"/>
      <c r="L523" s="46"/>
      <c r="M523" s="46"/>
      <c r="N523" s="46"/>
      <c r="O523" s="46"/>
      <c r="P523" s="46"/>
      <c r="Q523" s="46"/>
    </row>
    <row r="524" spans="4:17" ht="11.25">
      <c r="D524" s="45"/>
      <c r="F524" s="46"/>
      <c r="G524" s="46"/>
      <c r="H524" s="46"/>
      <c r="I524" s="48"/>
      <c r="J524" s="48"/>
      <c r="K524" s="48"/>
      <c r="L524" s="46"/>
      <c r="M524" s="46"/>
      <c r="N524" s="46"/>
      <c r="O524" s="46"/>
      <c r="P524" s="46"/>
      <c r="Q524" s="46"/>
    </row>
    <row r="525" spans="3:17" ht="11.25">
      <c r="C525" s="34" t="s">
        <v>14</v>
      </c>
      <c r="D525" s="43" t="s">
        <v>37</v>
      </c>
      <c r="E525" s="43"/>
      <c r="F525" s="47"/>
      <c r="G525" s="46"/>
      <c r="H525" s="46"/>
      <c r="I525" s="46"/>
      <c r="J525" s="46"/>
      <c r="K525" s="46"/>
      <c r="L525" s="46"/>
      <c r="M525" s="46"/>
      <c r="N525" s="46">
        <f>L517*7.25%/12</f>
        <v>-629.4166243055548</v>
      </c>
      <c r="O525" s="47">
        <f>O515+N525</f>
        <v>-41190.45558749997</v>
      </c>
      <c r="P525" s="46"/>
      <c r="Q525" s="46"/>
    </row>
    <row r="526" spans="4:17" ht="11.25">
      <c r="D526" s="43"/>
      <c r="E526" s="43"/>
      <c r="F526" s="47"/>
      <c r="G526" s="46"/>
      <c r="H526" s="46"/>
      <c r="I526" s="46"/>
      <c r="J526" s="46"/>
      <c r="K526" s="46"/>
      <c r="L526" s="46"/>
      <c r="M526" s="46"/>
      <c r="N526" s="46"/>
      <c r="O526" s="47"/>
      <c r="P526" s="46"/>
      <c r="Q526" s="46"/>
    </row>
    <row r="527" spans="4:17" ht="11.25">
      <c r="D527" s="45"/>
      <c r="E527" s="45"/>
      <c r="F527" s="48"/>
      <c r="G527" s="46"/>
      <c r="H527" s="46"/>
      <c r="I527" s="46"/>
      <c r="J527" s="46"/>
      <c r="K527" s="46"/>
      <c r="L527" s="52">
        <f>F519-I523+L517</f>
        <v>-102881.34999999989</v>
      </c>
      <c r="M527" s="46"/>
      <c r="N527" s="46"/>
      <c r="O527" s="48"/>
      <c r="P527" s="46"/>
      <c r="Q527" s="46">
        <f>L527+O525</f>
        <v>-144071.80558749987</v>
      </c>
    </row>
    <row r="528" spans="4:17" ht="11.25">
      <c r="D528" s="45"/>
      <c r="E528" s="45"/>
      <c r="F528" s="48"/>
      <c r="G528" s="46"/>
      <c r="H528" s="46"/>
      <c r="I528" s="46"/>
      <c r="J528" s="46"/>
      <c r="K528" s="46"/>
      <c r="L528" s="46"/>
      <c r="M528" s="46"/>
      <c r="N528" s="46"/>
      <c r="O528" s="48"/>
      <c r="P528" s="46"/>
      <c r="Q528" s="46"/>
    </row>
    <row r="529" spans="1:17" ht="11.25">
      <c r="A529" s="34">
        <v>2005</v>
      </c>
      <c r="B529" s="34" t="s">
        <v>47</v>
      </c>
      <c r="C529" s="34" t="s">
        <v>12</v>
      </c>
      <c r="D529" s="34" t="s">
        <v>15</v>
      </c>
      <c r="E529" s="43">
        <v>1562</v>
      </c>
      <c r="F529" s="49">
        <f>$E$12/12</f>
        <v>16637.333333333332</v>
      </c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</row>
    <row r="530" spans="4:17" ht="11.25">
      <c r="D530" s="45" t="s">
        <v>16</v>
      </c>
      <c r="E530" s="45">
        <v>1563</v>
      </c>
      <c r="F530" s="48"/>
      <c r="G530" s="50">
        <f>F529</f>
        <v>16637.333333333332</v>
      </c>
      <c r="H530" s="46"/>
      <c r="I530" s="46"/>
      <c r="J530" s="46"/>
      <c r="K530" s="46"/>
      <c r="L530" s="46"/>
      <c r="M530" s="46"/>
      <c r="N530" s="46"/>
      <c r="O530" s="46"/>
      <c r="P530" s="46"/>
      <c r="Q530" s="46"/>
    </row>
    <row r="531" spans="4:17" ht="11.25">
      <c r="D531" s="45"/>
      <c r="E531" s="45"/>
      <c r="F531" s="48"/>
      <c r="G531" s="48"/>
      <c r="H531" s="54"/>
      <c r="I531" s="46"/>
      <c r="J531" s="46"/>
      <c r="K531" s="46"/>
      <c r="L531" s="46"/>
      <c r="M531" s="46"/>
      <c r="N531" s="46"/>
      <c r="O531" s="46"/>
      <c r="P531" s="46"/>
      <c r="Q531" s="46"/>
    </row>
    <row r="532" spans="3:17" ht="11.25">
      <c r="C532" s="34" t="s">
        <v>13</v>
      </c>
      <c r="D532" s="34" t="s">
        <v>15</v>
      </c>
      <c r="E532" s="43">
        <v>1563</v>
      </c>
      <c r="F532" s="47"/>
      <c r="G532" s="46"/>
      <c r="H532" s="53">
        <v>14413.33</v>
      </c>
      <c r="I532" s="47"/>
      <c r="J532" s="47"/>
      <c r="K532" s="47"/>
      <c r="L532" s="46"/>
      <c r="M532" s="46"/>
      <c r="N532" s="46"/>
      <c r="O532" s="46"/>
      <c r="P532" s="46"/>
      <c r="Q532" s="46"/>
    </row>
    <row r="533" spans="4:17" ht="11.25">
      <c r="D533" s="45" t="s">
        <v>16</v>
      </c>
      <c r="E533" s="34">
        <v>1562</v>
      </c>
      <c r="F533" s="46"/>
      <c r="G533" s="46"/>
      <c r="H533" s="46"/>
      <c r="I533" s="48">
        <f>H532</f>
        <v>14413.33</v>
      </c>
      <c r="J533" s="48"/>
      <c r="K533" s="48"/>
      <c r="L533" s="46"/>
      <c r="M533" s="46"/>
      <c r="N533" s="46"/>
      <c r="O533" s="46"/>
      <c r="P533" s="46"/>
      <c r="Q533" s="46"/>
    </row>
    <row r="534" spans="4:17" ht="11.25">
      <c r="D534" s="45"/>
      <c r="F534" s="46"/>
      <c r="G534" s="46"/>
      <c r="H534" s="46"/>
      <c r="I534" s="48"/>
      <c r="J534" s="48"/>
      <c r="K534" s="48"/>
      <c r="L534" s="46"/>
      <c r="M534" s="46"/>
      <c r="N534" s="46"/>
      <c r="O534" s="46"/>
      <c r="P534" s="46"/>
      <c r="Q534" s="46"/>
    </row>
    <row r="535" spans="3:17" ht="11.25">
      <c r="C535" s="34" t="s">
        <v>14</v>
      </c>
      <c r="D535" s="43" t="s">
        <v>37</v>
      </c>
      <c r="E535" s="43"/>
      <c r="F535" s="47"/>
      <c r="G535" s="46"/>
      <c r="H535" s="46"/>
      <c r="I535" s="46"/>
      <c r="J535" s="46"/>
      <c r="K535" s="46"/>
      <c r="L535" s="46"/>
      <c r="M535" s="46"/>
      <c r="N535" s="46">
        <f>L527*7.25%/12</f>
        <v>-621.574822916666</v>
      </c>
      <c r="O535" s="47">
        <f>O525+N535</f>
        <v>-41812.030410416635</v>
      </c>
      <c r="P535" s="46"/>
      <c r="Q535" s="46"/>
    </row>
    <row r="536" spans="4:17" ht="11.25">
      <c r="D536" s="43"/>
      <c r="E536" s="43"/>
      <c r="F536" s="47"/>
      <c r="G536" s="46"/>
      <c r="H536" s="46"/>
      <c r="I536" s="46"/>
      <c r="J536" s="46"/>
      <c r="K536" s="46"/>
      <c r="L536" s="46"/>
      <c r="M536" s="46"/>
      <c r="N536" s="46"/>
      <c r="O536" s="47"/>
      <c r="P536" s="46"/>
      <c r="Q536" s="46"/>
    </row>
    <row r="537" spans="4:17" ht="11.25">
      <c r="D537" s="45"/>
      <c r="E537" s="45"/>
      <c r="F537" s="48"/>
      <c r="G537" s="46"/>
      <c r="H537" s="46"/>
      <c r="I537" s="46"/>
      <c r="J537" s="46"/>
      <c r="K537" s="46"/>
      <c r="L537" s="52">
        <f>F529-I533+L527</f>
        <v>-100657.34666666656</v>
      </c>
      <c r="M537" s="46"/>
      <c r="N537" s="46"/>
      <c r="O537" s="48"/>
      <c r="P537" s="46"/>
      <c r="Q537" s="46">
        <f>L537+O535</f>
        <v>-142469.3770770832</v>
      </c>
    </row>
    <row r="538" spans="4:17" ht="11.25">
      <c r="D538" s="43"/>
      <c r="E538" s="43"/>
      <c r="F538" s="47"/>
      <c r="G538" s="46"/>
      <c r="H538" s="46"/>
      <c r="I538" s="46"/>
      <c r="J538" s="46"/>
      <c r="K538" s="46"/>
      <c r="L538" s="46"/>
      <c r="N538" s="46"/>
      <c r="O538" s="47"/>
      <c r="Q538" s="46"/>
    </row>
    <row r="539" spans="1:17" ht="11.25">
      <c r="A539" s="34">
        <v>2005</v>
      </c>
      <c r="B539" s="34" t="s">
        <v>48</v>
      </c>
      <c r="C539" s="34" t="s">
        <v>12</v>
      </c>
      <c r="D539" s="34" t="s">
        <v>15</v>
      </c>
      <c r="E539" s="43">
        <v>1562</v>
      </c>
      <c r="F539" s="49">
        <f>$E$12/12</f>
        <v>16637.333333333332</v>
      </c>
      <c r="G539" s="46"/>
      <c r="H539" s="46"/>
      <c r="I539" s="46"/>
      <c r="J539" s="46"/>
      <c r="K539" s="46"/>
      <c r="L539" s="46"/>
      <c r="N539" s="46"/>
      <c r="O539" s="46"/>
      <c r="Q539" s="46"/>
    </row>
    <row r="540" spans="4:17" ht="11.25">
      <c r="D540" s="45" t="s">
        <v>16</v>
      </c>
      <c r="E540" s="45">
        <v>1563</v>
      </c>
      <c r="F540" s="48"/>
      <c r="G540" s="50">
        <f>F539</f>
        <v>16637.333333333332</v>
      </c>
      <c r="H540" s="46"/>
      <c r="I540" s="46"/>
      <c r="J540" s="46"/>
      <c r="K540" s="46"/>
      <c r="L540" s="46"/>
      <c r="N540" s="46"/>
      <c r="O540" s="46"/>
      <c r="Q540" s="46"/>
    </row>
    <row r="541" spans="4:17" ht="11.25">
      <c r="D541" s="45"/>
      <c r="E541" s="45"/>
      <c r="F541" s="48"/>
      <c r="G541" s="48"/>
      <c r="H541" s="54"/>
      <c r="I541" s="46"/>
      <c r="J541" s="46"/>
      <c r="K541" s="46"/>
      <c r="L541" s="46"/>
      <c r="N541" s="46"/>
      <c r="O541" s="46"/>
      <c r="Q541" s="46"/>
    </row>
    <row r="542" spans="3:17" ht="11.25">
      <c r="C542" s="34" t="s">
        <v>13</v>
      </c>
      <c r="D542" s="34" t="s">
        <v>15</v>
      </c>
      <c r="E542" s="43">
        <v>1563</v>
      </c>
      <c r="F542" s="47"/>
      <c r="G542" s="46"/>
      <c r="H542" s="53">
        <v>16722.62</v>
      </c>
      <c r="I542" s="47"/>
      <c r="J542" s="47"/>
      <c r="K542" s="47"/>
      <c r="L542" s="46"/>
      <c r="N542" s="46"/>
      <c r="O542" s="46"/>
      <c r="Q542" s="46"/>
    </row>
    <row r="543" spans="4:17" ht="11.25">
      <c r="D543" s="45" t="s">
        <v>16</v>
      </c>
      <c r="E543" s="34">
        <v>1562</v>
      </c>
      <c r="F543" s="46"/>
      <c r="G543" s="46"/>
      <c r="H543" s="46"/>
      <c r="I543" s="48">
        <f>H542</f>
        <v>16722.62</v>
      </c>
      <c r="J543" s="48"/>
      <c r="K543" s="48"/>
      <c r="L543" s="46"/>
      <c r="N543" s="46"/>
      <c r="O543" s="46"/>
      <c r="Q543" s="46"/>
    </row>
    <row r="544" spans="4:17" ht="11.25">
      <c r="D544" s="45"/>
      <c r="F544" s="46"/>
      <c r="G544" s="46"/>
      <c r="H544" s="46"/>
      <c r="I544" s="48"/>
      <c r="J544" s="48"/>
      <c r="K544" s="48"/>
      <c r="L544" s="46"/>
      <c r="N544" s="46"/>
      <c r="O544" s="46"/>
      <c r="Q544" s="46"/>
    </row>
    <row r="545" spans="3:17" ht="11.25">
      <c r="C545" s="34" t="s">
        <v>14</v>
      </c>
      <c r="D545" s="43" t="s">
        <v>37</v>
      </c>
      <c r="E545" s="43"/>
      <c r="F545" s="47"/>
      <c r="G545" s="46"/>
      <c r="H545" s="46"/>
      <c r="I545" s="46"/>
      <c r="J545" s="46"/>
      <c r="K545" s="46"/>
      <c r="L545" s="46"/>
      <c r="N545" s="46">
        <f>L537*7.25%/12</f>
        <v>-608.1381361111104</v>
      </c>
      <c r="O545" s="47">
        <f>O535+N545</f>
        <v>-42420.16854652775</v>
      </c>
      <c r="Q545" s="46"/>
    </row>
    <row r="546" spans="4:17" ht="11.25">
      <c r="D546" s="43"/>
      <c r="E546" s="43"/>
      <c r="F546" s="47"/>
      <c r="G546" s="46"/>
      <c r="H546" s="46"/>
      <c r="I546" s="46"/>
      <c r="J546" s="46"/>
      <c r="K546" s="46"/>
      <c r="L546" s="46"/>
      <c r="N546" s="46"/>
      <c r="O546" s="47"/>
      <c r="Q546" s="46"/>
    </row>
    <row r="547" spans="4:17" ht="11.25">
      <c r="D547" s="45"/>
      <c r="E547" s="45"/>
      <c r="F547" s="48"/>
      <c r="G547" s="46"/>
      <c r="H547" s="46"/>
      <c r="I547" s="46"/>
      <c r="J547" s="46"/>
      <c r="K547" s="46"/>
      <c r="L547" s="52">
        <f>F539-I543+L537</f>
        <v>-100742.63333333323</v>
      </c>
      <c r="N547" s="46"/>
      <c r="O547" s="48"/>
      <c r="Q547" s="46">
        <f>L547+O545</f>
        <v>-143162.80187986098</v>
      </c>
    </row>
    <row r="548" spans="4:17" ht="11.25">
      <c r="D548" s="45"/>
      <c r="E548" s="45"/>
      <c r="F548" s="48"/>
      <c r="G548" s="46"/>
      <c r="H548" s="46"/>
      <c r="I548" s="46"/>
      <c r="J548" s="46"/>
      <c r="K548" s="46"/>
      <c r="L548" s="46"/>
      <c r="N548" s="46"/>
      <c r="O548" s="48"/>
      <c r="Q548" s="46"/>
    </row>
    <row r="549" spans="1:17" ht="11.25">
      <c r="A549" s="34">
        <v>2005</v>
      </c>
      <c r="B549" s="34" t="s">
        <v>49</v>
      </c>
      <c r="C549" s="34" t="s">
        <v>12</v>
      </c>
      <c r="D549" s="34" t="s">
        <v>15</v>
      </c>
      <c r="E549" s="43">
        <v>1562</v>
      </c>
      <c r="F549" s="49">
        <f>$E$12/12</f>
        <v>16637.333333333332</v>
      </c>
      <c r="G549" s="46"/>
      <c r="H549" s="46"/>
      <c r="I549" s="46"/>
      <c r="J549" s="46"/>
      <c r="K549" s="46"/>
      <c r="L549" s="46"/>
      <c r="N549" s="46"/>
      <c r="O549" s="46"/>
      <c r="Q549" s="46"/>
    </row>
    <row r="550" spans="4:17" ht="11.25">
      <c r="D550" s="45" t="s">
        <v>16</v>
      </c>
      <c r="E550" s="45">
        <v>1563</v>
      </c>
      <c r="F550" s="48"/>
      <c r="G550" s="50">
        <f>F549</f>
        <v>16637.333333333332</v>
      </c>
      <c r="H550" s="46"/>
      <c r="I550" s="46"/>
      <c r="J550" s="46"/>
      <c r="K550" s="46"/>
      <c r="L550" s="46"/>
      <c r="N550" s="46"/>
      <c r="O550" s="46"/>
      <c r="Q550" s="46"/>
    </row>
    <row r="551" spans="4:17" ht="11.25">
      <c r="D551" s="45"/>
      <c r="E551" s="45"/>
      <c r="F551" s="48"/>
      <c r="G551" s="48"/>
      <c r="H551" s="54"/>
      <c r="I551" s="46"/>
      <c r="J551" s="46"/>
      <c r="K551" s="46"/>
      <c r="L551" s="46"/>
      <c r="N551" s="46"/>
      <c r="O551" s="46"/>
      <c r="Q551" s="46"/>
    </row>
    <row r="552" spans="3:17" ht="11.25">
      <c r="C552" s="34" t="s">
        <v>13</v>
      </c>
      <c r="D552" s="34" t="s">
        <v>15</v>
      </c>
      <c r="E552" s="43">
        <v>1563</v>
      </c>
      <c r="F552" s="47"/>
      <c r="G552" s="46"/>
      <c r="H552" s="53">
        <v>11426</v>
      </c>
      <c r="I552" s="47"/>
      <c r="J552" s="47"/>
      <c r="K552" s="47"/>
      <c r="L552" s="46"/>
      <c r="N552" s="46"/>
      <c r="O552" s="46"/>
      <c r="Q552" s="46"/>
    </row>
    <row r="553" spans="4:17" ht="11.25">
      <c r="D553" s="45" t="s">
        <v>16</v>
      </c>
      <c r="E553" s="34">
        <v>1562</v>
      </c>
      <c r="F553" s="46"/>
      <c r="G553" s="46"/>
      <c r="H553" s="46"/>
      <c r="I553" s="48">
        <f>H552</f>
        <v>11426</v>
      </c>
      <c r="J553" s="48"/>
      <c r="K553" s="48"/>
      <c r="L553" s="46"/>
      <c r="N553" s="46"/>
      <c r="O553" s="46"/>
      <c r="Q553" s="46"/>
    </row>
    <row r="554" spans="4:17" ht="11.25">
      <c r="D554" s="45"/>
      <c r="F554" s="46"/>
      <c r="G554" s="46"/>
      <c r="H554" s="46"/>
      <c r="I554" s="48"/>
      <c r="J554" s="48"/>
      <c r="K554" s="48"/>
      <c r="L554" s="46"/>
      <c r="N554" s="46"/>
      <c r="O554" s="46"/>
      <c r="Q554" s="46"/>
    </row>
    <row r="555" spans="3:17" ht="11.25">
      <c r="C555" s="34" t="s">
        <v>14</v>
      </c>
      <c r="D555" s="43" t="s">
        <v>37</v>
      </c>
      <c r="E555" s="43"/>
      <c r="F555" s="47"/>
      <c r="G555" s="46"/>
      <c r="H555" s="46"/>
      <c r="I555" s="46"/>
      <c r="J555" s="46"/>
      <c r="K555" s="46"/>
      <c r="L555" s="46"/>
      <c r="N555" s="46">
        <f>L547*7.25%/12</f>
        <v>-608.6534097222216</v>
      </c>
      <c r="O555" s="47">
        <f>O545+N555</f>
        <v>-43028.82195624997</v>
      </c>
      <c r="Q555" s="46"/>
    </row>
    <row r="556" spans="4:17" ht="11.25">
      <c r="D556" s="43"/>
      <c r="E556" s="43"/>
      <c r="F556" s="47"/>
      <c r="G556" s="46"/>
      <c r="H556" s="46"/>
      <c r="I556" s="46"/>
      <c r="J556" s="46"/>
      <c r="K556" s="46"/>
      <c r="L556" s="46"/>
      <c r="N556" s="46"/>
      <c r="O556" s="47"/>
      <c r="Q556" s="46"/>
    </row>
    <row r="557" spans="4:19" ht="11.25">
      <c r="D557" s="45"/>
      <c r="E557" s="45"/>
      <c r="F557" s="48"/>
      <c r="G557" s="46"/>
      <c r="H557" s="46"/>
      <c r="I557" s="46"/>
      <c r="J557" s="46"/>
      <c r="K557" s="46"/>
      <c r="L557" s="52">
        <f>F549-I553+L547</f>
        <v>-95531.2999999999</v>
      </c>
      <c r="N557" s="46"/>
      <c r="O557" s="48"/>
      <c r="Q557" s="46">
        <f>L557+O555</f>
        <v>-138560.12195624987</v>
      </c>
      <c r="R557" s="34">
        <v>280400.91</v>
      </c>
      <c r="S557" s="57">
        <f>Q557+R557</f>
        <v>141840.7880437501</v>
      </c>
    </row>
    <row r="558" spans="4:17" ht="11.25">
      <c r="D558" s="45"/>
      <c r="E558" s="45"/>
      <c r="F558" s="48"/>
      <c r="G558" s="46"/>
      <c r="H558" s="46"/>
      <c r="I558" s="46"/>
      <c r="J558" s="46"/>
      <c r="K558" s="46"/>
      <c r="L558" s="46"/>
      <c r="N558" s="46"/>
      <c r="O558" s="48"/>
      <c r="Q558" s="46"/>
    </row>
    <row r="559" spans="1:17" ht="11.25">
      <c r="A559" s="34">
        <v>2006</v>
      </c>
      <c r="B559" s="34" t="s">
        <v>50</v>
      </c>
      <c r="C559" s="34" t="s">
        <v>12</v>
      </c>
      <c r="D559" s="34" t="s">
        <v>15</v>
      </c>
      <c r="E559" s="43">
        <v>1562</v>
      </c>
      <c r="F559" s="49">
        <f>$E$12/12</f>
        <v>16637.333333333332</v>
      </c>
      <c r="G559" s="46"/>
      <c r="H559" s="46"/>
      <c r="I559" s="46"/>
      <c r="J559" s="46"/>
      <c r="K559" s="46"/>
      <c r="L559" s="46"/>
      <c r="N559" s="46"/>
      <c r="O559" s="46"/>
      <c r="Q559" s="46"/>
    </row>
    <row r="560" spans="4:17" ht="11.25">
      <c r="D560" s="45" t="s">
        <v>16</v>
      </c>
      <c r="E560" s="45">
        <v>1563</v>
      </c>
      <c r="F560" s="48"/>
      <c r="G560" s="50">
        <f>F559</f>
        <v>16637.333333333332</v>
      </c>
      <c r="H560" s="46"/>
      <c r="I560" s="46"/>
      <c r="J560" s="46"/>
      <c r="K560" s="46"/>
      <c r="L560" s="46"/>
      <c r="N560" s="46"/>
      <c r="O560" s="46"/>
      <c r="Q560" s="46"/>
    </row>
    <row r="561" spans="4:17" ht="11.25">
      <c r="D561" s="45"/>
      <c r="E561" s="45"/>
      <c r="F561" s="48"/>
      <c r="G561" s="48"/>
      <c r="H561" s="54"/>
      <c r="I561" s="46"/>
      <c r="J561" s="46"/>
      <c r="K561" s="46"/>
      <c r="L561" s="46"/>
      <c r="N561" s="46"/>
      <c r="O561" s="46"/>
      <c r="Q561" s="46"/>
    </row>
    <row r="562" spans="3:17" ht="11.25">
      <c r="C562" s="34" t="s">
        <v>13</v>
      </c>
      <c r="D562" s="34" t="s">
        <v>15</v>
      </c>
      <c r="E562" s="43">
        <v>1563</v>
      </c>
      <c r="F562" s="47"/>
      <c r="G562" s="46"/>
      <c r="H562" s="53">
        <v>19496.33</v>
      </c>
      <c r="I562" s="47"/>
      <c r="J562" s="47"/>
      <c r="K562" s="47"/>
      <c r="L562" s="46"/>
      <c r="N562" s="46"/>
      <c r="O562" s="46"/>
      <c r="Q562" s="46"/>
    </row>
    <row r="563" spans="4:17" ht="11.25">
      <c r="D563" s="45" t="s">
        <v>16</v>
      </c>
      <c r="E563" s="34">
        <v>1562</v>
      </c>
      <c r="F563" s="46"/>
      <c r="G563" s="46"/>
      <c r="H563" s="46"/>
      <c r="I563" s="48">
        <f>H562</f>
        <v>19496.33</v>
      </c>
      <c r="J563" s="48"/>
      <c r="K563" s="48"/>
      <c r="L563" s="46"/>
      <c r="N563" s="46"/>
      <c r="O563" s="46"/>
      <c r="Q563" s="46"/>
    </row>
    <row r="564" spans="4:17" ht="11.25">
      <c r="D564" s="45"/>
      <c r="F564" s="46"/>
      <c r="G564" s="46"/>
      <c r="H564" s="46"/>
      <c r="I564" s="48"/>
      <c r="J564" s="48"/>
      <c r="K564" s="48"/>
      <c r="L564" s="46"/>
      <c r="N564" s="46"/>
      <c r="O564" s="46"/>
      <c r="Q564" s="46"/>
    </row>
    <row r="565" spans="3:17" ht="11.25">
      <c r="C565" s="34" t="s">
        <v>14</v>
      </c>
      <c r="D565" s="43" t="s">
        <v>37</v>
      </c>
      <c r="E565" s="43"/>
      <c r="F565" s="47"/>
      <c r="G565" s="46"/>
      <c r="H565" s="46"/>
      <c r="I565" s="46"/>
      <c r="J565" s="46"/>
      <c r="K565" s="46"/>
      <c r="L565" s="46"/>
      <c r="N565" s="46">
        <f>L557*7.25%/12</f>
        <v>-577.1682708333327</v>
      </c>
      <c r="O565" s="47">
        <f>O555+N565</f>
        <v>-43605.990227083304</v>
      </c>
      <c r="Q565" s="46"/>
    </row>
    <row r="566" spans="4:17" ht="11.25">
      <c r="D566" s="43"/>
      <c r="E566" s="43"/>
      <c r="F566" s="47"/>
      <c r="G566" s="46"/>
      <c r="H566" s="46"/>
      <c r="I566" s="46"/>
      <c r="J566" s="46"/>
      <c r="K566" s="46"/>
      <c r="L566" s="46"/>
      <c r="N566" s="46"/>
      <c r="O566" s="47"/>
      <c r="Q566" s="46"/>
    </row>
    <row r="567" spans="4:17" ht="11.25">
      <c r="D567" s="45"/>
      <c r="E567" s="45"/>
      <c r="F567" s="48"/>
      <c r="G567" s="46"/>
      <c r="H567" s="46"/>
      <c r="I567" s="46"/>
      <c r="J567" s="46"/>
      <c r="K567" s="46"/>
      <c r="L567" s="52">
        <f>F559-I563+L557</f>
        <v>-98390.29666666657</v>
      </c>
      <c r="N567" s="46"/>
      <c r="O567" s="48"/>
      <c r="Q567" s="46">
        <f>L567+O565</f>
        <v>-141996.28689374987</v>
      </c>
    </row>
    <row r="568" spans="4:17" ht="11.25">
      <c r="D568" s="45"/>
      <c r="E568" s="45"/>
      <c r="F568" s="48"/>
      <c r="G568" s="46"/>
      <c r="H568" s="46"/>
      <c r="I568" s="46"/>
      <c r="J568" s="46"/>
      <c r="K568" s="46"/>
      <c r="L568" s="46"/>
      <c r="N568" s="46"/>
      <c r="O568" s="48"/>
      <c r="Q568" s="46"/>
    </row>
    <row r="569" spans="1:17" ht="11.25">
      <c r="A569" s="34">
        <v>2006</v>
      </c>
      <c r="B569" s="34" t="s">
        <v>51</v>
      </c>
      <c r="C569" s="34" t="s">
        <v>12</v>
      </c>
      <c r="D569" s="34" t="s">
        <v>15</v>
      </c>
      <c r="E569" s="43">
        <v>1562</v>
      </c>
      <c r="F569" s="49">
        <f>$E$12/12</f>
        <v>16637.333333333332</v>
      </c>
      <c r="G569" s="46"/>
      <c r="H569" s="46"/>
      <c r="I569" s="46"/>
      <c r="J569" s="46"/>
      <c r="K569" s="46"/>
      <c r="L569" s="46"/>
      <c r="N569" s="46"/>
      <c r="O569" s="46"/>
      <c r="Q569" s="46"/>
    </row>
    <row r="570" spans="4:17" ht="11.25">
      <c r="D570" s="45" t="s">
        <v>16</v>
      </c>
      <c r="E570" s="45">
        <v>1563</v>
      </c>
      <c r="F570" s="48"/>
      <c r="G570" s="50">
        <f>F569</f>
        <v>16637.333333333332</v>
      </c>
      <c r="H570" s="46"/>
      <c r="I570" s="46"/>
      <c r="J570" s="46"/>
      <c r="K570" s="46"/>
      <c r="L570" s="46"/>
      <c r="N570" s="46"/>
      <c r="O570" s="46"/>
      <c r="Q570" s="46"/>
    </row>
    <row r="571" spans="4:17" ht="11.25">
      <c r="D571" s="45"/>
      <c r="E571" s="45"/>
      <c r="F571" s="48"/>
      <c r="G571" s="48"/>
      <c r="H571" s="54"/>
      <c r="I571" s="46"/>
      <c r="J571" s="46"/>
      <c r="K571" s="46"/>
      <c r="L571" s="46"/>
      <c r="N571" s="46"/>
      <c r="O571" s="46"/>
      <c r="Q571" s="46"/>
    </row>
    <row r="572" spans="3:17" ht="11.25">
      <c r="C572" s="34" t="s">
        <v>13</v>
      </c>
      <c r="D572" s="34" t="s">
        <v>15</v>
      </c>
      <c r="E572" s="43">
        <v>1563</v>
      </c>
      <c r="F572" s="47"/>
      <c r="G572" s="46"/>
      <c r="H572" s="53">
        <v>21625.37</v>
      </c>
      <c r="I572" s="47"/>
      <c r="J572" s="47"/>
      <c r="K572" s="47"/>
      <c r="L572" s="46"/>
      <c r="N572" s="46"/>
      <c r="O572" s="46"/>
      <c r="Q572" s="46"/>
    </row>
    <row r="573" spans="4:17" ht="11.25">
      <c r="D573" s="45" t="s">
        <v>16</v>
      </c>
      <c r="E573" s="34">
        <v>1562</v>
      </c>
      <c r="F573" s="46"/>
      <c r="G573" s="46"/>
      <c r="H573" s="46"/>
      <c r="I573" s="48">
        <f>H572</f>
        <v>21625.37</v>
      </c>
      <c r="J573" s="48"/>
      <c r="K573" s="48"/>
      <c r="L573" s="46"/>
      <c r="N573" s="46"/>
      <c r="O573" s="46"/>
      <c r="Q573" s="46"/>
    </row>
    <row r="574" spans="4:17" ht="11.25">
      <c r="D574" s="45"/>
      <c r="F574" s="46"/>
      <c r="G574" s="46"/>
      <c r="H574" s="46"/>
      <c r="I574" s="48"/>
      <c r="J574" s="48"/>
      <c r="K574" s="48"/>
      <c r="L574" s="46"/>
      <c r="N574" s="46"/>
      <c r="O574" s="46"/>
      <c r="Q574" s="46"/>
    </row>
    <row r="575" spans="3:17" ht="11.25">
      <c r="C575" s="34" t="s">
        <v>14</v>
      </c>
      <c r="D575" s="43" t="s">
        <v>37</v>
      </c>
      <c r="E575" s="43"/>
      <c r="F575" s="47"/>
      <c r="G575" s="46"/>
      <c r="H575" s="46"/>
      <c r="I575" s="46"/>
      <c r="J575" s="46"/>
      <c r="K575" s="46"/>
      <c r="L575" s="46"/>
      <c r="N575" s="46">
        <f>L567*7.25%/12</f>
        <v>-594.4413756944439</v>
      </c>
      <c r="O575" s="47">
        <f>O565+N575</f>
        <v>-44200.431602777746</v>
      </c>
      <c r="Q575" s="46"/>
    </row>
    <row r="576" spans="4:17" ht="11.25">
      <c r="D576" s="43"/>
      <c r="E576" s="43"/>
      <c r="F576" s="47"/>
      <c r="G576" s="46"/>
      <c r="H576" s="46"/>
      <c r="I576" s="46"/>
      <c r="J576" s="46"/>
      <c r="K576" s="46"/>
      <c r="L576" s="46"/>
      <c r="N576" s="46"/>
      <c r="O576" s="47"/>
      <c r="Q576" s="46"/>
    </row>
    <row r="577" spans="4:17" ht="11.25">
      <c r="D577" s="45"/>
      <c r="E577" s="45"/>
      <c r="F577" s="48"/>
      <c r="G577" s="46"/>
      <c r="H577" s="46"/>
      <c r="I577" s="46"/>
      <c r="J577" s="46"/>
      <c r="K577" s="46"/>
      <c r="L577" s="52">
        <f>F569-I573+L567</f>
        <v>-103378.33333333324</v>
      </c>
      <c r="N577" s="46"/>
      <c r="O577" s="48"/>
      <c r="Q577" s="46">
        <f>L577+O575</f>
        <v>-147578.764936111</v>
      </c>
    </row>
    <row r="578" spans="4:17" ht="11.25">
      <c r="D578" s="45"/>
      <c r="E578" s="45"/>
      <c r="F578" s="48"/>
      <c r="G578" s="46"/>
      <c r="H578" s="46"/>
      <c r="I578" s="46"/>
      <c r="J578" s="46"/>
      <c r="K578" s="46"/>
      <c r="L578" s="46"/>
      <c r="N578" s="46"/>
      <c r="O578" s="48"/>
      <c r="Q578" s="46"/>
    </row>
    <row r="579" spans="1:17" ht="11.25">
      <c r="A579" s="34">
        <v>2006</v>
      </c>
      <c r="B579" s="34" t="s">
        <v>52</v>
      </c>
      <c r="C579" s="34" t="s">
        <v>12</v>
      </c>
      <c r="D579" s="34" t="s">
        <v>15</v>
      </c>
      <c r="E579" s="43">
        <v>1562</v>
      </c>
      <c r="F579" s="49">
        <f>$E$12/12</f>
        <v>16637.333333333332</v>
      </c>
      <c r="G579" s="46"/>
      <c r="H579" s="46"/>
      <c r="I579" s="46"/>
      <c r="J579" s="46"/>
      <c r="K579" s="46"/>
      <c r="L579" s="46"/>
      <c r="N579" s="46"/>
      <c r="O579" s="46"/>
      <c r="Q579" s="46"/>
    </row>
    <row r="580" spans="4:17" ht="11.25">
      <c r="D580" s="45" t="s">
        <v>16</v>
      </c>
      <c r="E580" s="45">
        <v>1563</v>
      </c>
      <c r="F580" s="48"/>
      <c r="G580" s="50">
        <f>F579</f>
        <v>16637.333333333332</v>
      </c>
      <c r="H580" s="46"/>
      <c r="I580" s="46"/>
      <c r="J580" s="46"/>
      <c r="K580" s="46"/>
      <c r="L580" s="46"/>
      <c r="N580" s="46"/>
      <c r="O580" s="46"/>
      <c r="Q580" s="46"/>
    </row>
    <row r="581" spans="4:17" ht="11.25">
      <c r="D581" s="45"/>
      <c r="E581" s="45"/>
      <c r="F581" s="48"/>
      <c r="G581" s="48"/>
      <c r="H581" s="54"/>
      <c r="I581" s="46"/>
      <c r="J581" s="46"/>
      <c r="K581" s="46"/>
      <c r="L581" s="46"/>
      <c r="N581" s="46"/>
      <c r="O581" s="46"/>
      <c r="Q581" s="46"/>
    </row>
    <row r="582" spans="3:17" ht="11.25">
      <c r="C582" s="34" t="s">
        <v>13</v>
      </c>
      <c r="D582" s="34" t="s">
        <v>15</v>
      </c>
      <c r="E582" s="43">
        <v>1563</v>
      </c>
      <c r="F582" s="47"/>
      <c r="G582" s="46"/>
      <c r="H582" s="53">
        <v>19568.37</v>
      </c>
      <c r="I582" s="47"/>
      <c r="J582" s="47"/>
      <c r="K582" s="47"/>
      <c r="L582" s="46"/>
      <c r="N582" s="46"/>
      <c r="O582" s="46"/>
      <c r="Q582" s="46"/>
    </row>
    <row r="583" spans="4:17" ht="11.25">
      <c r="D583" s="45" t="s">
        <v>16</v>
      </c>
      <c r="E583" s="34">
        <v>1562</v>
      </c>
      <c r="F583" s="46"/>
      <c r="G583" s="46"/>
      <c r="H583" s="46"/>
      <c r="I583" s="48">
        <f>H582</f>
        <v>19568.37</v>
      </c>
      <c r="J583" s="48"/>
      <c r="K583" s="48"/>
      <c r="L583" s="46"/>
      <c r="N583" s="46"/>
      <c r="O583" s="46"/>
      <c r="Q583" s="46"/>
    </row>
    <row r="584" spans="4:17" ht="11.25">
      <c r="D584" s="45"/>
      <c r="F584" s="46"/>
      <c r="G584" s="46"/>
      <c r="H584" s="46"/>
      <c r="I584" s="48"/>
      <c r="J584" s="48"/>
      <c r="K584" s="48"/>
      <c r="L584" s="46"/>
      <c r="N584" s="46"/>
      <c r="O584" s="46"/>
      <c r="Q584" s="46"/>
    </row>
    <row r="585" spans="3:17" ht="11.25">
      <c r="C585" s="34" t="s">
        <v>14</v>
      </c>
      <c r="D585" s="43" t="s">
        <v>37</v>
      </c>
      <c r="E585" s="43"/>
      <c r="F585" s="47"/>
      <c r="G585" s="46"/>
      <c r="H585" s="46"/>
      <c r="I585" s="46"/>
      <c r="J585" s="46"/>
      <c r="K585" s="46"/>
      <c r="L585" s="46"/>
      <c r="N585" s="46">
        <f>L577*7.25%/12</f>
        <v>-624.577430555555</v>
      </c>
      <c r="O585" s="47">
        <f>O575+N585</f>
        <v>-44825.0090333333</v>
      </c>
      <c r="Q585" s="46"/>
    </row>
    <row r="586" spans="4:17" ht="11.25">
      <c r="D586" s="43"/>
      <c r="E586" s="43"/>
      <c r="F586" s="47"/>
      <c r="G586" s="46"/>
      <c r="H586" s="46"/>
      <c r="I586" s="46"/>
      <c r="J586" s="46"/>
      <c r="K586" s="46"/>
      <c r="L586" s="46"/>
      <c r="N586" s="46"/>
      <c r="O586" s="47"/>
      <c r="Q586" s="46"/>
    </row>
    <row r="587" spans="4:17" ht="11.25">
      <c r="D587" s="45"/>
      <c r="E587" s="45"/>
      <c r="F587" s="48"/>
      <c r="G587" s="46"/>
      <c r="H587" s="46"/>
      <c r="I587" s="46"/>
      <c r="J587" s="46"/>
      <c r="K587" s="46"/>
      <c r="L587" s="52">
        <f>F579-I583+L577</f>
        <v>-106309.36999999991</v>
      </c>
      <c r="N587" s="46"/>
      <c r="O587" s="48"/>
      <c r="Q587" s="46">
        <f>L587+O585</f>
        <v>-151134.3790333332</v>
      </c>
    </row>
    <row r="588" spans="4:17" ht="11.25">
      <c r="D588" s="45"/>
      <c r="E588" s="45"/>
      <c r="F588" s="48"/>
      <c r="G588" s="46"/>
      <c r="H588" s="46"/>
      <c r="I588" s="46"/>
      <c r="J588" s="46"/>
      <c r="K588" s="46"/>
      <c r="L588" s="46"/>
      <c r="N588" s="46"/>
      <c r="O588" s="48"/>
      <c r="Q588" s="46"/>
    </row>
    <row r="589" spans="1:17" ht="11.25">
      <c r="A589" s="34">
        <v>2006</v>
      </c>
      <c r="B589" s="34" t="s">
        <v>53</v>
      </c>
      <c r="C589" s="34" t="s">
        <v>12</v>
      </c>
      <c r="D589" s="34" t="s">
        <v>15</v>
      </c>
      <c r="E589" s="43">
        <v>1562</v>
      </c>
      <c r="F589" s="49">
        <f>$E$12/12</f>
        <v>16637.333333333332</v>
      </c>
      <c r="G589" s="46"/>
      <c r="H589" s="46"/>
      <c r="I589" s="46"/>
      <c r="J589" s="46"/>
      <c r="K589" s="46"/>
      <c r="L589" s="46"/>
      <c r="N589" s="46"/>
      <c r="O589" s="46"/>
      <c r="Q589" s="46"/>
    </row>
    <row r="590" spans="4:17" ht="11.25">
      <c r="D590" s="45" t="s">
        <v>16</v>
      </c>
      <c r="E590" s="45">
        <v>1563</v>
      </c>
      <c r="F590" s="48"/>
      <c r="G590" s="50">
        <f>F589</f>
        <v>16637.333333333332</v>
      </c>
      <c r="H590" s="46"/>
      <c r="I590" s="46"/>
      <c r="J590" s="46"/>
      <c r="K590" s="46"/>
      <c r="L590" s="46"/>
      <c r="N590" s="46"/>
      <c r="O590" s="46"/>
      <c r="Q590" s="46"/>
    </row>
    <row r="591" spans="4:17" ht="11.25">
      <c r="D591" s="45"/>
      <c r="E591" s="45"/>
      <c r="F591" s="48"/>
      <c r="G591" s="48"/>
      <c r="H591" s="54"/>
      <c r="I591" s="46"/>
      <c r="J591" s="46"/>
      <c r="K591" s="46"/>
      <c r="L591" s="46"/>
      <c r="N591" s="46"/>
      <c r="O591" s="46"/>
      <c r="Q591" s="46"/>
    </row>
    <row r="592" spans="3:17" ht="11.25">
      <c r="C592" s="34" t="s">
        <v>13</v>
      </c>
      <c r="D592" s="34" t="s">
        <v>15</v>
      </c>
      <c r="E592" s="43">
        <v>1563</v>
      </c>
      <c r="F592" s="47"/>
      <c r="G592" s="46"/>
      <c r="H592" s="53">
        <f>13232.11+17092.65</f>
        <v>30324.760000000002</v>
      </c>
      <c r="I592" s="47"/>
      <c r="J592" s="47"/>
      <c r="K592" s="47"/>
      <c r="L592" s="46"/>
      <c r="N592" s="46"/>
      <c r="O592" s="46"/>
      <c r="Q592" s="46"/>
    </row>
    <row r="593" spans="4:17" ht="11.25">
      <c r="D593" s="45" t="s">
        <v>16</v>
      </c>
      <c r="E593" s="34">
        <v>1562</v>
      </c>
      <c r="F593" s="46"/>
      <c r="G593" s="46"/>
      <c r="H593" s="46"/>
      <c r="I593" s="48">
        <f>H592</f>
        <v>30324.760000000002</v>
      </c>
      <c r="J593" s="48"/>
      <c r="K593" s="48"/>
      <c r="L593" s="46"/>
      <c r="N593" s="46"/>
      <c r="O593" s="46"/>
      <c r="Q593" s="46"/>
    </row>
    <row r="594" spans="2:17" ht="12">
      <c r="B594" s="75" t="s">
        <v>86</v>
      </c>
      <c r="D594" s="45"/>
      <c r="F594" s="46"/>
      <c r="G594" s="46"/>
      <c r="H594" s="46"/>
      <c r="I594" s="48"/>
      <c r="J594" s="48"/>
      <c r="K594" s="48"/>
      <c r="L594" s="46"/>
      <c r="N594" s="46"/>
      <c r="O594" s="46"/>
      <c r="Q594" s="46"/>
    </row>
    <row r="595" spans="3:17" ht="11.25">
      <c r="C595" s="34" t="s">
        <v>14</v>
      </c>
      <c r="D595" s="43" t="s">
        <v>37</v>
      </c>
      <c r="E595" s="43"/>
      <c r="F595" s="47"/>
      <c r="G595" s="46"/>
      <c r="H595" s="46"/>
      <c r="I595" s="46"/>
      <c r="J595" s="46"/>
      <c r="K595" s="46"/>
      <c r="L595" s="46"/>
      <c r="N595" s="46">
        <f>L587*4.14%/12</f>
        <v>-366.7673264999997</v>
      </c>
      <c r="O595" s="47">
        <f>O585+N595</f>
        <v>-45191.7763598333</v>
      </c>
      <c r="Q595" s="46"/>
    </row>
    <row r="596" spans="4:17" ht="11.25">
      <c r="D596" s="43"/>
      <c r="E596" s="43"/>
      <c r="F596" s="47"/>
      <c r="G596" s="46"/>
      <c r="H596" s="46"/>
      <c r="I596" s="46"/>
      <c r="J596" s="46"/>
      <c r="K596" s="46"/>
      <c r="L596" s="46"/>
      <c r="N596" s="46"/>
      <c r="O596" s="47"/>
      <c r="Q596" s="46"/>
    </row>
    <row r="597" spans="4:17" ht="11.25">
      <c r="D597" s="45"/>
      <c r="E597" s="45"/>
      <c r="F597" s="48"/>
      <c r="G597" s="46"/>
      <c r="H597" s="46"/>
      <c r="I597" s="46"/>
      <c r="J597" s="46"/>
      <c r="K597" s="46"/>
      <c r="L597" s="52">
        <f>F589-I593+L587</f>
        <v>-119996.79666666657</v>
      </c>
      <c r="N597" s="46"/>
      <c r="O597" s="48"/>
      <c r="Q597" s="46">
        <f>L597+O595</f>
        <v>-165188.5730264999</v>
      </c>
    </row>
    <row r="598" spans="4:17" ht="11.25">
      <c r="D598" s="45"/>
      <c r="E598" s="45"/>
      <c r="F598" s="48"/>
      <c r="G598" s="46"/>
      <c r="H598" s="46"/>
      <c r="I598" s="46"/>
      <c r="J598" s="46"/>
      <c r="K598" s="46"/>
      <c r="L598" s="52"/>
      <c r="N598" s="46"/>
      <c r="O598" s="48"/>
      <c r="Q598" s="46"/>
    </row>
    <row r="599" spans="1:17" ht="11.25">
      <c r="A599" s="34">
        <v>2006</v>
      </c>
      <c r="B599" s="34" t="s">
        <v>24</v>
      </c>
      <c r="C599" s="34" t="s">
        <v>12</v>
      </c>
      <c r="D599" s="34" t="s">
        <v>15</v>
      </c>
      <c r="E599" s="43">
        <v>1562</v>
      </c>
      <c r="F599" s="49">
        <v>0</v>
      </c>
      <c r="G599" s="46"/>
      <c r="H599" s="46"/>
      <c r="I599" s="46"/>
      <c r="J599" s="46"/>
      <c r="K599" s="46"/>
      <c r="L599" s="52"/>
      <c r="N599" s="46"/>
      <c r="O599" s="48"/>
      <c r="Q599" s="46"/>
    </row>
    <row r="600" spans="4:17" ht="11.25">
      <c r="D600" s="45" t="s">
        <v>16</v>
      </c>
      <c r="E600" s="45">
        <v>1563</v>
      </c>
      <c r="F600" s="48"/>
      <c r="G600" s="50">
        <f>F599</f>
        <v>0</v>
      </c>
      <c r="H600" s="46"/>
      <c r="I600" s="46"/>
      <c r="J600" s="46"/>
      <c r="K600" s="46"/>
      <c r="L600" s="52"/>
      <c r="N600" s="46"/>
      <c r="O600" s="48"/>
      <c r="Q600" s="46"/>
    </row>
    <row r="601" spans="4:17" ht="11.25">
      <c r="D601" s="45"/>
      <c r="E601" s="45"/>
      <c r="F601" s="48"/>
      <c r="G601" s="48"/>
      <c r="H601" s="54"/>
      <c r="I601" s="46"/>
      <c r="J601" s="46"/>
      <c r="K601" s="46"/>
      <c r="L601" s="52"/>
      <c r="N601" s="46"/>
      <c r="O601" s="48"/>
      <c r="Q601" s="46"/>
    </row>
    <row r="602" spans="3:17" ht="11.25">
      <c r="C602" s="34" t="s">
        <v>13</v>
      </c>
      <c r="D602" s="34" t="s">
        <v>15</v>
      </c>
      <c r="E602" s="43">
        <v>1563</v>
      </c>
      <c r="F602" s="47"/>
      <c r="G602" s="46"/>
      <c r="H602" s="53">
        <v>0</v>
      </c>
      <c r="I602" s="47"/>
      <c r="J602" s="47"/>
      <c r="K602" s="46"/>
      <c r="L602" s="52"/>
      <c r="N602" s="46"/>
      <c r="O602" s="48"/>
      <c r="Q602" s="46"/>
    </row>
    <row r="603" spans="4:17" ht="11.25">
      <c r="D603" s="45" t="s">
        <v>16</v>
      </c>
      <c r="E603" s="34">
        <v>1562</v>
      </c>
      <c r="F603" s="46"/>
      <c r="G603" s="46"/>
      <c r="H603" s="46"/>
      <c r="I603" s="48">
        <f>H602</f>
        <v>0</v>
      </c>
      <c r="J603" s="48"/>
      <c r="K603" s="46"/>
      <c r="L603" s="52"/>
      <c r="N603" s="46"/>
      <c r="O603" s="48"/>
      <c r="Q603" s="46"/>
    </row>
    <row r="604" spans="4:17" ht="11.25">
      <c r="D604" s="45"/>
      <c r="F604" s="46"/>
      <c r="G604" s="46"/>
      <c r="H604" s="46"/>
      <c r="I604" s="48"/>
      <c r="J604" s="48"/>
      <c r="K604" s="46"/>
      <c r="L604" s="52"/>
      <c r="N604" s="46"/>
      <c r="O604" s="48"/>
      <c r="Q604" s="46"/>
    </row>
    <row r="605" spans="3:17" ht="11.25">
      <c r="C605" s="34" t="s">
        <v>14</v>
      </c>
      <c r="D605" s="43" t="s">
        <v>37</v>
      </c>
      <c r="E605" s="43"/>
      <c r="F605" s="47"/>
      <c r="G605" s="46"/>
      <c r="H605" s="46"/>
      <c r="I605" s="46"/>
      <c r="J605" s="46"/>
      <c r="K605" s="46"/>
      <c r="L605" s="52"/>
      <c r="N605" s="46">
        <f>L597*K5/12</f>
        <v>-413.98894849999965</v>
      </c>
      <c r="O605" s="47">
        <f>O595+N605</f>
        <v>-45605.7653083333</v>
      </c>
      <c r="Q605" s="46"/>
    </row>
    <row r="606" spans="4:17" ht="11.25">
      <c r="D606" s="45"/>
      <c r="E606" s="45"/>
      <c r="F606" s="48"/>
      <c r="G606" s="46"/>
      <c r="H606" s="46"/>
      <c r="I606" s="46"/>
      <c r="J606" s="46"/>
      <c r="K606" s="46"/>
      <c r="L606" s="52">
        <f>F599-I603+L597</f>
        <v>-119996.79666666657</v>
      </c>
      <c r="N606" s="46"/>
      <c r="O606" s="48"/>
      <c r="Q606" s="46">
        <f>L606+O605</f>
        <v>-165602.56197499987</v>
      </c>
    </row>
    <row r="607" spans="4:17" ht="11.25">
      <c r="D607" s="45"/>
      <c r="E607" s="45"/>
      <c r="F607" s="48"/>
      <c r="G607" s="46"/>
      <c r="H607" s="46"/>
      <c r="I607" s="46"/>
      <c r="J607" s="46"/>
      <c r="K607" s="46"/>
      <c r="L607" s="52"/>
      <c r="N607" s="46"/>
      <c r="O607" s="48"/>
      <c r="Q607" s="46"/>
    </row>
    <row r="608" spans="4:17" ht="11.25">
      <c r="D608" s="45"/>
      <c r="E608" s="45"/>
      <c r="F608" s="48"/>
      <c r="G608" s="46"/>
      <c r="H608" s="46"/>
      <c r="I608" s="46"/>
      <c r="J608" s="46"/>
      <c r="K608" s="46"/>
      <c r="L608" s="52"/>
      <c r="N608" s="46"/>
      <c r="O608" s="48"/>
      <c r="Q608" s="46"/>
    </row>
    <row r="609" spans="1:17" ht="11.25">
      <c r="A609" s="34">
        <v>2006</v>
      </c>
      <c r="B609" s="34" t="s">
        <v>58</v>
      </c>
      <c r="C609" s="34" t="s">
        <v>12</v>
      </c>
      <c r="D609" s="34" t="s">
        <v>15</v>
      </c>
      <c r="E609" s="43">
        <v>1562</v>
      </c>
      <c r="F609" s="49">
        <v>0</v>
      </c>
      <c r="G609" s="46"/>
      <c r="H609" s="46"/>
      <c r="I609" s="46"/>
      <c r="J609" s="46"/>
      <c r="K609" s="46"/>
      <c r="L609" s="52"/>
      <c r="N609" s="46"/>
      <c r="O609" s="48"/>
      <c r="Q609" s="46"/>
    </row>
    <row r="610" spans="4:17" ht="11.25">
      <c r="D610" s="45" t="s">
        <v>16</v>
      </c>
      <c r="E610" s="45">
        <v>1563</v>
      </c>
      <c r="F610" s="48"/>
      <c r="G610" s="50">
        <f>F609</f>
        <v>0</v>
      </c>
      <c r="H610" s="46"/>
      <c r="I610" s="46"/>
      <c r="J610" s="46"/>
      <c r="K610" s="46"/>
      <c r="L610" s="52"/>
      <c r="N610" s="46"/>
      <c r="O610" s="48"/>
      <c r="Q610" s="46"/>
    </row>
    <row r="611" spans="4:17" ht="11.25">
      <c r="D611" s="45"/>
      <c r="E611" s="45"/>
      <c r="F611" s="48"/>
      <c r="G611" s="48"/>
      <c r="H611" s="54"/>
      <c r="I611" s="46"/>
      <c r="J611" s="46"/>
      <c r="K611" s="46"/>
      <c r="L611" s="52"/>
      <c r="N611" s="46"/>
      <c r="O611" s="48"/>
      <c r="Q611" s="46"/>
    </row>
    <row r="612" spans="3:17" ht="11.25">
      <c r="C612" s="34" t="s">
        <v>13</v>
      </c>
      <c r="D612" s="34" t="s">
        <v>15</v>
      </c>
      <c r="E612" s="43">
        <v>1563</v>
      </c>
      <c r="F612" s="47"/>
      <c r="G612" s="46"/>
      <c r="H612" s="53">
        <v>0</v>
      </c>
      <c r="I612" s="47" t="s">
        <v>72</v>
      </c>
      <c r="J612" s="47"/>
      <c r="K612" s="46"/>
      <c r="L612" s="52"/>
      <c r="N612" s="46"/>
      <c r="O612" s="48"/>
      <c r="Q612" s="46"/>
    </row>
    <row r="613" spans="4:17" ht="11.25">
      <c r="D613" s="45" t="s">
        <v>16</v>
      </c>
      <c r="E613" s="34">
        <v>1562</v>
      </c>
      <c r="F613" s="46"/>
      <c r="G613" s="46"/>
      <c r="H613" s="46"/>
      <c r="I613" s="48">
        <f>H612</f>
        <v>0</v>
      </c>
      <c r="J613" s="48"/>
      <c r="K613" s="46"/>
      <c r="L613" s="52"/>
      <c r="N613" s="46"/>
      <c r="O613" s="48"/>
      <c r="Q613" s="46"/>
    </row>
    <row r="614" spans="4:17" ht="11.25">
      <c r="D614" s="45"/>
      <c r="F614" s="46"/>
      <c r="G614" s="46"/>
      <c r="H614" s="46"/>
      <c r="I614" s="48"/>
      <c r="J614" s="48"/>
      <c r="K614" s="46"/>
      <c r="L614" s="52"/>
      <c r="N614" s="46"/>
      <c r="O614" s="48"/>
      <c r="Q614" s="46"/>
    </row>
    <row r="615" spans="3:17" ht="11.25">
      <c r="C615" s="34" t="s">
        <v>14</v>
      </c>
      <c r="D615" s="43" t="s">
        <v>37</v>
      </c>
      <c r="E615" s="43"/>
      <c r="F615" s="47"/>
      <c r="G615" s="46"/>
      <c r="H615" s="46"/>
      <c r="I615" s="46"/>
      <c r="J615" s="46"/>
      <c r="K615" s="46"/>
      <c r="L615" s="52"/>
      <c r="N615" s="46">
        <f>L606*$K$5/12</f>
        <v>-413.98894849999965</v>
      </c>
      <c r="O615" s="47">
        <f>O605+N615</f>
        <v>-46019.7542568333</v>
      </c>
      <c r="Q615" s="46"/>
    </row>
    <row r="616" spans="4:17" ht="11.25">
      <c r="D616" s="43"/>
      <c r="E616" s="43"/>
      <c r="F616" s="47"/>
      <c r="G616" s="46"/>
      <c r="H616" s="46"/>
      <c r="I616" s="46"/>
      <c r="J616" s="46"/>
      <c r="K616" s="46"/>
      <c r="L616" s="52"/>
      <c r="N616" s="46"/>
      <c r="O616" s="47"/>
      <c r="Q616" s="46"/>
    </row>
    <row r="617" spans="3:17" ht="11.25">
      <c r="C617" s="34" t="s">
        <v>30</v>
      </c>
      <c r="D617" s="43" t="s">
        <v>15</v>
      </c>
      <c r="E617" s="43">
        <v>1562</v>
      </c>
      <c r="F617" s="48"/>
      <c r="G617" s="46"/>
      <c r="H617" s="46"/>
      <c r="I617" s="46"/>
      <c r="J617" s="53">
        <f>167035+41445</f>
        <v>208480</v>
      </c>
      <c r="K617" s="46"/>
      <c r="L617" s="52"/>
      <c r="N617" s="46"/>
      <c r="O617" s="48"/>
      <c r="Q617" s="46">
        <f>L617+O615</f>
        <v>-46019.7542568333</v>
      </c>
    </row>
    <row r="618" spans="4:17" ht="11.25">
      <c r="D618" s="45" t="s">
        <v>16</v>
      </c>
      <c r="E618" s="45">
        <v>1563</v>
      </c>
      <c r="F618" s="48"/>
      <c r="G618" s="46"/>
      <c r="H618" s="46"/>
      <c r="I618" s="46"/>
      <c r="J618" s="46"/>
      <c r="K618" s="54">
        <f>J617</f>
        <v>208480</v>
      </c>
      <c r="L618" s="52">
        <f>L606+F609-I613+J617</f>
        <v>88483.20333333343</v>
      </c>
      <c r="N618" s="46"/>
      <c r="O618" s="48"/>
      <c r="Q618" s="46"/>
    </row>
    <row r="619" spans="4:17" ht="11.25">
      <c r="D619" s="45"/>
      <c r="E619" s="45"/>
      <c r="F619" s="48"/>
      <c r="G619" s="46"/>
      <c r="H619" s="46"/>
      <c r="I619" s="46"/>
      <c r="J619" s="46"/>
      <c r="K619" s="54"/>
      <c r="L619" s="52"/>
      <c r="N619" s="46"/>
      <c r="O619" s="48"/>
      <c r="Q619" s="46"/>
    </row>
    <row r="620" spans="4:17" ht="11.25">
      <c r="D620" s="45"/>
      <c r="E620" s="45"/>
      <c r="F620" s="48"/>
      <c r="G620" s="46"/>
      <c r="H620" s="46"/>
      <c r="I620" s="46"/>
      <c r="J620" s="46"/>
      <c r="K620" s="46"/>
      <c r="L620" s="52"/>
      <c r="N620" s="46"/>
      <c r="O620" s="48"/>
      <c r="Q620" s="46"/>
    </row>
    <row r="621" spans="1:15" ht="11.25">
      <c r="A621" s="34">
        <v>2006</v>
      </c>
      <c r="B621" s="34" t="s">
        <v>59</v>
      </c>
      <c r="C621" s="34" t="s">
        <v>12</v>
      </c>
      <c r="D621" s="34" t="s">
        <v>15</v>
      </c>
      <c r="E621" s="43">
        <v>1562</v>
      </c>
      <c r="F621" s="49">
        <v>0</v>
      </c>
      <c r="G621" s="46"/>
      <c r="H621" s="46"/>
      <c r="I621" s="46"/>
      <c r="J621" s="46"/>
      <c r="K621" s="46"/>
      <c r="L621" s="46"/>
      <c r="N621" s="46"/>
      <c r="O621" s="48"/>
    </row>
    <row r="622" spans="4:15" ht="11.25">
      <c r="D622" s="45" t="s">
        <v>16</v>
      </c>
      <c r="E622" s="45">
        <v>1563</v>
      </c>
      <c r="F622" s="48"/>
      <c r="G622" s="50">
        <f>F621</f>
        <v>0</v>
      </c>
      <c r="H622" s="46"/>
      <c r="I622" s="46"/>
      <c r="J622" s="46"/>
      <c r="K622" s="46"/>
      <c r="L622" s="46"/>
      <c r="N622" s="46"/>
      <c r="O622" s="48"/>
    </row>
    <row r="623" spans="4:15" ht="11.25">
      <c r="D623" s="45"/>
      <c r="E623" s="45"/>
      <c r="F623" s="48"/>
      <c r="G623" s="48"/>
      <c r="H623" s="54"/>
      <c r="I623" s="46"/>
      <c r="J623" s="46"/>
      <c r="K623" s="46"/>
      <c r="L623" s="46"/>
      <c r="N623" s="46"/>
      <c r="O623" s="48"/>
    </row>
    <row r="624" spans="3:15" ht="11.25">
      <c r="C624" s="34" t="s">
        <v>13</v>
      </c>
      <c r="D624" s="34" t="s">
        <v>15</v>
      </c>
      <c r="E624" s="43">
        <v>1563</v>
      </c>
      <c r="F624" s="47"/>
      <c r="G624" s="46"/>
      <c r="H624" s="53">
        <v>0</v>
      </c>
      <c r="I624" s="47"/>
      <c r="J624" s="47"/>
      <c r="K624" s="46"/>
      <c r="L624" s="46"/>
      <c r="N624" s="46"/>
      <c r="O624" s="48"/>
    </row>
    <row r="625" spans="4:15" ht="11.25">
      <c r="D625" s="45" t="s">
        <v>16</v>
      </c>
      <c r="E625" s="34">
        <v>1562</v>
      </c>
      <c r="F625" s="46"/>
      <c r="G625" s="46"/>
      <c r="H625" s="46"/>
      <c r="I625" s="48">
        <f>H624</f>
        <v>0</v>
      </c>
      <c r="J625" s="48"/>
      <c r="K625" s="46"/>
      <c r="L625" s="54"/>
      <c r="M625" s="35"/>
      <c r="N625" s="46"/>
      <c r="O625" s="46"/>
    </row>
    <row r="626" spans="4:15" ht="11.25">
      <c r="D626" s="45"/>
      <c r="F626" s="46"/>
      <c r="G626" s="46"/>
      <c r="H626" s="46"/>
      <c r="I626" s="48"/>
      <c r="J626" s="48"/>
      <c r="K626" s="46"/>
      <c r="L626" s="46"/>
      <c r="N626" s="46"/>
      <c r="O626" s="46"/>
    </row>
    <row r="627" spans="3:15" ht="11.25">
      <c r="C627" s="34" t="s">
        <v>14</v>
      </c>
      <c r="D627" s="43" t="s">
        <v>37</v>
      </c>
      <c r="E627" s="43"/>
      <c r="F627" s="47"/>
      <c r="G627" s="46"/>
      <c r="H627" s="46"/>
      <c r="I627" s="46"/>
      <c r="J627" s="46"/>
      <c r="K627" s="46"/>
      <c r="L627" s="46"/>
      <c r="N627" s="46">
        <f>L618*$K6/12</f>
        <v>338.4482527500004</v>
      </c>
      <c r="O627" s="47">
        <f>O615+N627</f>
        <v>-45681.3060040833</v>
      </c>
    </row>
    <row r="628" spans="4:17" ht="11.25">
      <c r="D628" s="43"/>
      <c r="E628" s="43"/>
      <c r="F628" s="47"/>
      <c r="G628" s="46"/>
      <c r="H628" s="46"/>
      <c r="I628" s="46"/>
      <c r="J628" s="46"/>
      <c r="K628" s="46"/>
      <c r="L628" s="52">
        <f>F621-I625+L618</f>
        <v>88483.20333333343</v>
      </c>
      <c r="N628" s="46"/>
      <c r="O628" s="46"/>
      <c r="Q628" s="46">
        <f>L628+O627</f>
        <v>42801.897329250125</v>
      </c>
    </row>
    <row r="629" spans="4:17" ht="11.25">
      <c r="D629" s="43"/>
      <c r="E629" s="43"/>
      <c r="F629" s="47"/>
      <c r="G629" s="46"/>
      <c r="H629" s="46"/>
      <c r="I629" s="46"/>
      <c r="J629" s="46"/>
      <c r="K629" s="46"/>
      <c r="L629" s="54"/>
      <c r="N629" s="46"/>
      <c r="O629" s="46"/>
      <c r="Q629" s="46"/>
    </row>
    <row r="630" spans="4:15" ht="11.25">
      <c r="D630" s="43"/>
      <c r="E630" s="43"/>
      <c r="F630" s="47"/>
      <c r="G630" s="46"/>
      <c r="H630" s="46"/>
      <c r="I630" s="46"/>
      <c r="J630" s="46"/>
      <c r="K630" s="46"/>
      <c r="L630" s="46"/>
      <c r="N630" s="46"/>
      <c r="O630" s="46"/>
    </row>
    <row r="631" spans="1:15" ht="11.25">
      <c r="A631" s="34">
        <v>2006</v>
      </c>
      <c r="B631" s="34" t="s">
        <v>45</v>
      </c>
      <c r="C631" s="34" t="s">
        <v>12</v>
      </c>
      <c r="D631" s="34" t="s">
        <v>15</v>
      </c>
      <c r="E631" s="43">
        <v>1562</v>
      </c>
      <c r="F631" s="49">
        <v>0</v>
      </c>
      <c r="G631" s="46"/>
      <c r="H631" s="46"/>
      <c r="I631" s="46"/>
      <c r="J631" s="46"/>
      <c r="K631" s="46"/>
      <c r="L631" s="46"/>
      <c r="N631" s="46"/>
      <c r="O631" s="46"/>
    </row>
    <row r="632" spans="4:15" ht="11.25">
      <c r="D632" s="45" t="s">
        <v>16</v>
      </c>
      <c r="E632" s="45">
        <v>1563</v>
      </c>
      <c r="F632" s="48"/>
      <c r="G632" s="50">
        <f>F631</f>
        <v>0</v>
      </c>
      <c r="H632" s="46"/>
      <c r="I632" s="46"/>
      <c r="J632" s="46"/>
      <c r="K632" s="46"/>
      <c r="L632" s="46"/>
      <c r="N632" s="46"/>
      <c r="O632" s="46"/>
    </row>
    <row r="633" spans="4:15" ht="11.25">
      <c r="D633" s="45"/>
      <c r="E633" s="45"/>
      <c r="F633" s="48"/>
      <c r="G633" s="48"/>
      <c r="H633" s="54"/>
      <c r="I633" s="46"/>
      <c r="J633" s="46"/>
      <c r="K633" s="46"/>
      <c r="L633" s="46"/>
      <c r="N633" s="46"/>
      <c r="O633" s="46"/>
    </row>
    <row r="634" spans="3:15" ht="11.25">
      <c r="C634" s="34" t="s">
        <v>13</v>
      </c>
      <c r="D634" s="34" t="s">
        <v>15</v>
      </c>
      <c r="E634" s="43">
        <v>1563</v>
      </c>
      <c r="F634" s="47"/>
      <c r="G634" s="46"/>
      <c r="H634" s="53">
        <v>0</v>
      </c>
      <c r="I634" s="47"/>
      <c r="J634" s="47"/>
      <c r="K634" s="46"/>
      <c r="L634" s="46"/>
      <c r="N634" s="46"/>
      <c r="O634" s="46"/>
    </row>
    <row r="635" spans="4:15" ht="11.25">
      <c r="D635" s="45" t="s">
        <v>16</v>
      </c>
      <c r="E635" s="34">
        <v>1562</v>
      </c>
      <c r="F635" s="46"/>
      <c r="G635" s="46"/>
      <c r="H635" s="46"/>
      <c r="I635" s="48">
        <f>H634</f>
        <v>0</v>
      </c>
      <c r="J635" s="48"/>
      <c r="K635" s="46"/>
      <c r="L635" s="46"/>
      <c r="N635" s="46"/>
      <c r="O635" s="46"/>
    </row>
    <row r="636" spans="4:15" ht="11.25">
      <c r="D636" s="45"/>
      <c r="F636" s="46"/>
      <c r="G636" s="46"/>
      <c r="H636" s="46"/>
      <c r="I636" s="48"/>
      <c r="J636" s="48"/>
      <c r="K636" s="46"/>
      <c r="L636" s="46"/>
      <c r="N636" s="46"/>
      <c r="O636" s="46"/>
    </row>
    <row r="637" spans="3:15" ht="11.25">
      <c r="C637" s="34" t="s">
        <v>14</v>
      </c>
      <c r="D637" s="43" t="s">
        <v>37</v>
      </c>
      <c r="E637" s="43"/>
      <c r="F637" s="47"/>
      <c r="G637" s="46"/>
      <c r="H637" s="46"/>
      <c r="I637" s="46"/>
      <c r="J637" s="46"/>
      <c r="K637" s="46"/>
      <c r="L637" s="46"/>
      <c r="N637" s="46">
        <f>L628*$K6/12</f>
        <v>338.4482527500004</v>
      </c>
      <c r="O637" s="47">
        <f>O627+N637</f>
        <v>-45342.8577513333</v>
      </c>
    </row>
    <row r="638" spans="4:17" ht="11.25">
      <c r="D638" s="43"/>
      <c r="E638" s="43"/>
      <c r="F638" s="47"/>
      <c r="G638" s="46"/>
      <c r="H638" s="46"/>
      <c r="I638" s="46"/>
      <c r="J638" s="46"/>
      <c r="K638" s="46"/>
      <c r="L638" s="52">
        <f>F631-I635+L628</f>
        <v>88483.20333333343</v>
      </c>
      <c r="N638" s="46"/>
      <c r="O638" s="46"/>
      <c r="Q638" s="46">
        <f>L638+O637</f>
        <v>43140.345582000125</v>
      </c>
    </row>
    <row r="639" spans="4:15" ht="11.25">
      <c r="D639" s="43"/>
      <c r="E639" s="43"/>
      <c r="F639" s="47"/>
      <c r="G639" s="46"/>
      <c r="H639" s="46"/>
      <c r="I639" s="46"/>
      <c r="J639" s="46"/>
      <c r="K639" s="46"/>
      <c r="L639" s="46"/>
      <c r="N639" s="46"/>
      <c r="O639" s="46"/>
    </row>
    <row r="640" spans="4:15" ht="11.25">
      <c r="D640" s="43"/>
      <c r="E640" s="43"/>
      <c r="F640" s="47"/>
      <c r="G640" s="46"/>
      <c r="H640" s="46"/>
      <c r="I640" s="46"/>
      <c r="J640" s="46"/>
      <c r="K640" s="46"/>
      <c r="L640" s="46"/>
      <c r="N640" s="46"/>
      <c r="O640" s="46"/>
    </row>
    <row r="641" spans="1:15" ht="11.25">
      <c r="A641" s="34">
        <v>2006</v>
      </c>
      <c r="B641" s="34" t="s">
        <v>60</v>
      </c>
      <c r="C641" s="34" t="s">
        <v>12</v>
      </c>
      <c r="D641" s="34" t="s">
        <v>15</v>
      </c>
      <c r="E641" s="43">
        <v>1562</v>
      </c>
      <c r="F641" s="49">
        <v>0</v>
      </c>
      <c r="G641" s="46"/>
      <c r="H641" s="46"/>
      <c r="I641" s="46"/>
      <c r="J641" s="46"/>
      <c r="K641" s="46"/>
      <c r="L641" s="46"/>
      <c r="N641" s="46"/>
      <c r="O641" s="46"/>
    </row>
    <row r="642" spans="4:15" ht="11.25">
      <c r="D642" s="45" t="s">
        <v>16</v>
      </c>
      <c r="E642" s="45">
        <v>1563</v>
      </c>
      <c r="F642" s="48"/>
      <c r="G642" s="50">
        <f>F641</f>
        <v>0</v>
      </c>
      <c r="H642" s="46"/>
      <c r="I642" s="46"/>
      <c r="J642" s="46"/>
      <c r="K642" s="46"/>
      <c r="L642" s="46"/>
      <c r="N642" s="46"/>
      <c r="O642" s="46"/>
    </row>
    <row r="643" spans="4:15" ht="11.25">
      <c r="D643" s="45"/>
      <c r="E643" s="45"/>
      <c r="F643" s="48"/>
      <c r="G643" s="48"/>
      <c r="H643" s="54"/>
      <c r="I643" s="46"/>
      <c r="J643" s="46"/>
      <c r="K643" s="46"/>
      <c r="L643" s="46"/>
      <c r="N643" s="46"/>
      <c r="O643" s="46"/>
    </row>
    <row r="644" spans="3:15" ht="11.25">
      <c r="C644" s="34" t="s">
        <v>13</v>
      </c>
      <c r="D644" s="34" t="s">
        <v>15</v>
      </c>
      <c r="E644" s="43">
        <v>1563</v>
      </c>
      <c r="F644" s="47"/>
      <c r="G644" s="46"/>
      <c r="H644" s="53">
        <v>0</v>
      </c>
      <c r="I644" s="47"/>
      <c r="J644" s="47"/>
      <c r="K644" s="46"/>
      <c r="L644" s="46"/>
      <c r="N644" s="46"/>
      <c r="O644" s="46"/>
    </row>
    <row r="645" spans="4:15" ht="11.25">
      <c r="D645" s="45" t="s">
        <v>16</v>
      </c>
      <c r="E645" s="34">
        <v>1562</v>
      </c>
      <c r="F645" s="46"/>
      <c r="G645" s="46"/>
      <c r="H645" s="46"/>
      <c r="I645" s="48">
        <f>H644</f>
        <v>0</v>
      </c>
      <c r="J645" s="48"/>
      <c r="K645" s="46"/>
      <c r="L645" s="46"/>
      <c r="N645" s="46"/>
      <c r="O645" s="46"/>
    </row>
    <row r="646" spans="4:15" ht="11.25">
      <c r="D646" s="45"/>
      <c r="F646" s="46"/>
      <c r="G646" s="46"/>
      <c r="H646" s="46"/>
      <c r="I646" s="48"/>
      <c r="J646" s="48"/>
      <c r="K646" s="46"/>
      <c r="L646" s="46"/>
      <c r="N646" s="46"/>
      <c r="O646" s="46"/>
    </row>
    <row r="647" spans="3:15" ht="11.25">
      <c r="C647" s="34" t="s">
        <v>14</v>
      </c>
      <c r="D647" s="43" t="s">
        <v>37</v>
      </c>
      <c r="E647" s="43"/>
      <c r="F647" s="47"/>
      <c r="G647" s="46"/>
      <c r="H647" s="46"/>
      <c r="I647" s="46"/>
      <c r="J647" s="46"/>
      <c r="K647" s="46"/>
      <c r="L647" s="46"/>
      <c r="N647" s="46">
        <f>L638*$K6/12</f>
        <v>338.4482527500004</v>
      </c>
      <c r="O647" s="47">
        <f>O637+N647</f>
        <v>-45004.4094985833</v>
      </c>
    </row>
    <row r="648" spans="4:17" ht="11.25">
      <c r="D648" s="43"/>
      <c r="E648" s="43"/>
      <c r="F648" s="47"/>
      <c r="G648" s="46"/>
      <c r="H648" s="46"/>
      <c r="I648" s="46"/>
      <c r="J648" s="46"/>
      <c r="K648" s="46"/>
      <c r="L648" s="52">
        <f>F641-I645+L638</f>
        <v>88483.20333333343</v>
      </c>
      <c r="N648" s="46"/>
      <c r="O648" s="46"/>
      <c r="Q648" s="46">
        <f>L648+O647</f>
        <v>43478.793834750126</v>
      </c>
    </row>
    <row r="649" spans="4:15" ht="11.25">
      <c r="D649" s="43"/>
      <c r="E649" s="43"/>
      <c r="F649" s="47"/>
      <c r="G649" s="46"/>
      <c r="H649" s="46"/>
      <c r="I649" s="46"/>
      <c r="J649" s="46"/>
      <c r="K649" s="46"/>
      <c r="L649" s="46"/>
      <c r="N649" s="46"/>
      <c r="O649" s="46"/>
    </row>
    <row r="650" spans="4:15" ht="11.25">
      <c r="D650" s="43"/>
      <c r="E650" s="43"/>
      <c r="F650" s="47"/>
      <c r="G650" s="46"/>
      <c r="H650" s="46"/>
      <c r="I650" s="46"/>
      <c r="J650" s="46"/>
      <c r="K650" s="46"/>
      <c r="L650" s="46"/>
      <c r="N650" s="46"/>
      <c r="O650" s="46"/>
    </row>
    <row r="651" spans="1:15" ht="11.25">
      <c r="A651" s="34">
        <v>2006</v>
      </c>
      <c r="B651" s="34" t="s">
        <v>47</v>
      </c>
      <c r="C651" s="34" t="s">
        <v>12</v>
      </c>
      <c r="D651" s="34" t="s">
        <v>15</v>
      </c>
      <c r="E651" s="43">
        <v>1562</v>
      </c>
      <c r="F651" s="49">
        <v>0</v>
      </c>
      <c r="G651" s="46"/>
      <c r="H651" s="46"/>
      <c r="I651" s="46"/>
      <c r="J651" s="46"/>
      <c r="K651" s="46"/>
      <c r="L651" s="46"/>
      <c r="N651" s="46"/>
      <c r="O651" s="46"/>
    </row>
    <row r="652" spans="4:15" ht="11.25">
      <c r="D652" s="45" t="s">
        <v>16</v>
      </c>
      <c r="E652" s="45">
        <v>1563</v>
      </c>
      <c r="F652" s="48"/>
      <c r="G652" s="50">
        <f>F651</f>
        <v>0</v>
      </c>
      <c r="H652" s="46"/>
      <c r="I652" s="46"/>
      <c r="J652" s="46"/>
      <c r="K652" s="46"/>
      <c r="L652" s="46"/>
      <c r="N652" s="46"/>
      <c r="O652" s="46"/>
    </row>
    <row r="653" spans="4:15" ht="11.25">
      <c r="D653" s="45"/>
      <c r="E653" s="45"/>
      <c r="F653" s="48"/>
      <c r="G653" s="48"/>
      <c r="H653" s="54"/>
      <c r="I653" s="46"/>
      <c r="J653" s="46"/>
      <c r="K653" s="46"/>
      <c r="L653" s="46"/>
      <c r="N653" s="46"/>
      <c r="O653" s="46"/>
    </row>
    <row r="654" spans="3:15" ht="11.25">
      <c r="C654" s="34" t="s">
        <v>13</v>
      </c>
      <c r="D654" s="34" t="s">
        <v>15</v>
      </c>
      <c r="E654" s="43">
        <v>1563</v>
      </c>
      <c r="F654" s="47"/>
      <c r="G654" s="46"/>
      <c r="H654" s="53">
        <v>0</v>
      </c>
      <c r="I654" s="47"/>
      <c r="J654" s="47"/>
      <c r="K654" s="46"/>
      <c r="L654" s="46"/>
      <c r="N654" s="46"/>
      <c r="O654" s="46"/>
    </row>
    <row r="655" spans="4:15" ht="11.25">
      <c r="D655" s="45" t="s">
        <v>16</v>
      </c>
      <c r="E655" s="34">
        <v>1562</v>
      </c>
      <c r="F655" s="46"/>
      <c r="G655" s="46"/>
      <c r="H655" s="46"/>
      <c r="I655" s="48">
        <f>H654</f>
        <v>0</v>
      </c>
      <c r="J655" s="48"/>
      <c r="K655" s="46"/>
      <c r="L655" s="46"/>
      <c r="N655" s="46"/>
      <c r="O655" s="46"/>
    </row>
    <row r="656" spans="4:15" ht="11.25">
      <c r="D656" s="45"/>
      <c r="F656" s="46"/>
      <c r="G656" s="46"/>
      <c r="H656" s="46"/>
      <c r="I656" s="48"/>
      <c r="J656" s="48"/>
      <c r="K656" s="46"/>
      <c r="L656" s="46"/>
      <c r="N656" s="46"/>
      <c r="O656" s="46"/>
    </row>
    <row r="657" spans="3:15" ht="11.25">
      <c r="C657" s="34" t="s">
        <v>14</v>
      </c>
      <c r="D657" s="43" t="s">
        <v>37</v>
      </c>
      <c r="E657" s="43"/>
      <c r="F657" s="47"/>
      <c r="G657" s="46"/>
      <c r="H657" s="46"/>
      <c r="I657" s="46"/>
      <c r="J657" s="46"/>
      <c r="K657" s="46"/>
      <c r="L657" s="46"/>
      <c r="N657" s="46">
        <f>L648*$K7/12</f>
        <v>338.4482527500004</v>
      </c>
      <c r="O657" s="47">
        <f>O647+N657</f>
        <v>-44665.9612458333</v>
      </c>
    </row>
    <row r="658" spans="4:17" ht="11.25">
      <c r="D658" s="43"/>
      <c r="E658" s="43"/>
      <c r="F658" s="47"/>
      <c r="G658" s="46"/>
      <c r="H658" s="46"/>
      <c r="I658" s="46"/>
      <c r="J658" s="46"/>
      <c r="K658" s="46"/>
      <c r="L658" s="52">
        <f>F651-I655+L648</f>
        <v>88483.20333333343</v>
      </c>
      <c r="N658" s="46"/>
      <c r="O658" s="46"/>
      <c r="Q658" s="46">
        <f>L658+O657</f>
        <v>43817.242087500126</v>
      </c>
    </row>
    <row r="659" spans="4:15" ht="11.25">
      <c r="D659" s="43"/>
      <c r="E659" s="43"/>
      <c r="F659" s="47"/>
      <c r="G659" s="46"/>
      <c r="H659" s="46"/>
      <c r="I659" s="46"/>
      <c r="J659" s="46"/>
      <c r="K659" s="46"/>
      <c r="L659" s="46"/>
      <c r="N659" s="46"/>
      <c r="O659" s="46"/>
    </row>
    <row r="660" spans="4:15" ht="11.25">
      <c r="D660" s="43"/>
      <c r="E660" s="43"/>
      <c r="F660" s="47"/>
      <c r="G660" s="46"/>
      <c r="H660" s="46"/>
      <c r="I660" s="46"/>
      <c r="J660" s="46"/>
      <c r="K660" s="46"/>
      <c r="L660" s="46"/>
      <c r="N660" s="46"/>
      <c r="O660" s="46"/>
    </row>
    <row r="661" spans="1:15" ht="11.25">
      <c r="A661" s="34">
        <v>2006</v>
      </c>
      <c r="B661" s="34" t="s">
        <v>48</v>
      </c>
      <c r="C661" s="34" t="s">
        <v>12</v>
      </c>
      <c r="D661" s="34" t="s">
        <v>15</v>
      </c>
      <c r="E661" s="43">
        <v>1562</v>
      </c>
      <c r="F661" s="49">
        <v>0</v>
      </c>
      <c r="G661" s="46"/>
      <c r="H661" s="46"/>
      <c r="I661" s="46"/>
      <c r="J661" s="46"/>
      <c r="K661" s="46"/>
      <c r="L661" s="46"/>
      <c r="N661" s="46"/>
      <c r="O661" s="46"/>
    </row>
    <row r="662" spans="4:15" ht="11.25">
      <c r="D662" s="45" t="s">
        <v>16</v>
      </c>
      <c r="E662" s="45">
        <v>1563</v>
      </c>
      <c r="F662" s="48"/>
      <c r="G662" s="50">
        <f>F661</f>
        <v>0</v>
      </c>
      <c r="H662" s="46"/>
      <c r="I662" s="46"/>
      <c r="J662" s="46"/>
      <c r="K662" s="46"/>
      <c r="L662" s="46"/>
      <c r="N662" s="46"/>
      <c r="O662" s="46"/>
    </row>
    <row r="663" spans="4:15" ht="11.25">
      <c r="D663" s="45"/>
      <c r="E663" s="45"/>
      <c r="F663" s="48"/>
      <c r="G663" s="48"/>
      <c r="H663" s="54"/>
      <c r="I663" s="46"/>
      <c r="J663" s="46"/>
      <c r="K663" s="46"/>
      <c r="L663" s="46"/>
      <c r="N663" s="46"/>
      <c r="O663" s="46"/>
    </row>
    <row r="664" spans="3:15" ht="11.25">
      <c r="C664" s="34" t="s">
        <v>13</v>
      </c>
      <c r="D664" s="34" t="s">
        <v>15</v>
      </c>
      <c r="E664" s="43">
        <v>1563</v>
      </c>
      <c r="F664" s="47"/>
      <c r="G664" s="46"/>
      <c r="H664" s="53">
        <v>0</v>
      </c>
      <c r="I664" s="47"/>
      <c r="J664" s="47"/>
      <c r="K664" s="46"/>
      <c r="L664" s="46"/>
      <c r="N664" s="46"/>
      <c r="O664" s="46"/>
    </row>
    <row r="665" spans="4:15" ht="11.25">
      <c r="D665" s="45" t="s">
        <v>16</v>
      </c>
      <c r="E665" s="34">
        <v>1562</v>
      </c>
      <c r="F665" s="46"/>
      <c r="G665" s="46"/>
      <c r="H665" s="46"/>
      <c r="I665" s="48">
        <f>H664</f>
        <v>0</v>
      </c>
      <c r="J665" s="48"/>
      <c r="K665" s="46"/>
      <c r="L665" s="46"/>
      <c r="N665" s="46"/>
      <c r="O665" s="46"/>
    </row>
    <row r="666" spans="4:15" ht="11.25">
      <c r="D666" s="45"/>
      <c r="F666" s="46"/>
      <c r="G666" s="46"/>
      <c r="H666" s="46"/>
      <c r="I666" s="48"/>
      <c r="J666" s="48"/>
      <c r="K666" s="46"/>
      <c r="L666" s="46"/>
      <c r="N666" s="46"/>
      <c r="O666" s="46"/>
    </row>
    <row r="667" spans="3:15" ht="11.25">
      <c r="C667" s="34" t="s">
        <v>14</v>
      </c>
      <c r="D667" s="43" t="s">
        <v>37</v>
      </c>
      <c r="E667" s="43"/>
      <c r="F667" s="47"/>
      <c r="G667" s="46"/>
      <c r="H667" s="46"/>
      <c r="I667" s="46"/>
      <c r="J667" s="46"/>
      <c r="K667" s="46"/>
      <c r="L667" s="46"/>
      <c r="N667" s="46">
        <f>L658*$K7/12</f>
        <v>338.4482527500004</v>
      </c>
      <c r="O667" s="47">
        <f>O657+N667</f>
        <v>-44327.5129930833</v>
      </c>
    </row>
    <row r="668" spans="4:17" ht="11.25">
      <c r="D668" s="43"/>
      <c r="E668" s="43"/>
      <c r="F668" s="47"/>
      <c r="G668" s="46"/>
      <c r="H668" s="46"/>
      <c r="I668" s="46"/>
      <c r="J668" s="46"/>
      <c r="K668" s="46"/>
      <c r="L668" s="52">
        <f>F661-I665+L658</f>
        <v>88483.20333333343</v>
      </c>
      <c r="N668" s="46"/>
      <c r="O668" s="46"/>
      <c r="Q668" s="46">
        <f>L668+O667</f>
        <v>44155.69034025013</v>
      </c>
    </row>
    <row r="669" spans="4:15" ht="11.25">
      <c r="D669" s="43"/>
      <c r="E669" s="43"/>
      <c r="F669" s="47"/>
      <c r="G669" s="46"/>
      <c r="H669" s="46"/>
      <c r="I669" s="46"/>
      <c r="J669" s="46"/>
      <c r="K669" s="46"/>
      <c r="L669" s="46"/>
      <c r="N669" s="46"/>
      <c r="O669" s="46"/>
    </row>
    <row r="670" spans="4:15" ht="11.25">
      <c r="D670" s="43"/>
      <c r="E670" s="43"/>
      <c r="F670" s="47"/>
      <c r="G670" s="46"/>
      <c r="H670" s="46"/>
      <c r="I670" s="46"/>
      <c r="J670" s="46"/>
      <c r="K670" s="46"/>
      <c r="L670" s="46"/>
      <c r="N670" s="46"/>
      <c r="O670" s="46"/>
    </row>
    <row r="671" spans="1:15" ht="11.25">
      <c r="A671" s="34">
        <v>2006</v>
      </c>
      <c r="B671" s="34" t="s">
        <v>49</v>
      </c>
      <c r="C671" s="34" t="s">
        <v>12</v>
      </c>
      <c r="D671" s="34" t="s">
        <v>15</v>
      </c>
      <c r="E671" s="43">
        <v>1562</v>
      </c>
      <c r="F671" s="49">
        <v>0</v>
      </c>
      <c r="G671" s="46"/>
      <c r="H671" s="46"/>
      <c r="I671" s="46"/>
      <c r="J671" s="46"/>
      <c r="K671" s="46"/>
      <c r="L671" s="46"/>
      <c r="N671" s="46"/>
      <c r="O671" s="46"/>
    </row>
    <row r="672" spans="4:15" ht="11.25">
      <c r="D672" s="45" t="s">
        <v>16</v>
      </c>
      <c r="E672" s="45">
        <v>1563</v>
      </c>
      <c r="F672" s="48"/>
      <c r="G672" s="50">
        <f>F671</f>
        <v>0</v>
      </c>
      <c r="H672" s="46"/>
      <c r="I672" s="46"/>
      <c r="J672" s="46"/>
      <c r="K672" s="46"/>
      <c r="L672" s="46"/>
      <c r="N672" s="46"/>
      <c r="O672" s="46"/>
    </row>
    <row r="673" spans="4:15" ht="11.25">
      <c r="D673" s="45"/>
      <c r="E673" s="45"/>
      <c r="F673" s="48"/>
      <c r="G673" s="48"/>
      <c r="H673" s="54"/>
      <c r="I673" s="46"/>
      <c r="J673" s="46"/>
      <c r="K673" s="46"/>
      <c r="L673" s="46"/>
      <c r="N673" s="46"/>
      <c r="O673" s="46"/>
    </row>
    <row r="674" spans="3:15" ht="11.25">
      <c r="C674" s="34" t="s">
        <v>13</v>
      </c>
      <c r="D674" s="34" t="s">
        <v>15</v>
      </c>
      <c r="E674" s="43">
        <v>1563</v>
      </c>
      <c r="F674" s="47"/>
      <c r="G674" s="46"/>
      <c r="H674" s="53">
        <v>0</v>
      </c>
      <c r="I674" s="47"/>
      <c r="J674" s="47"/>
      <c r="K674" s="46"/>
      <c r="L674" s="46"/>
      <c r="N674" s="46"/>
      <c r="O674" s="46"/>
    </row>
    <row r="675" spans="4:15" ht="11.25">
      <c r="D675" s="45" t="s">
        <v>16</v>
      </c>
      <c r="E675" s="34">
        <v>1562</v>
      </c>
      <c r="F675" s="46"/>
      <c r="G675" s="46"/>
      <c r="H675" s="46"/>
      <c r="I675" s="48">
        <f>H674</f>
        <v>0</v>
      </c>
      <c r="J675" s="48"/>
      <c r="K675" s="46"/>
      <c r="L675" s="46"/>
      <c r="N675" s="46"/>
      <c r="O675" s="46"/>
    </row>
    <row r="676" spans="4:15" ht="11.25">
      <c r="D676" s="45"/>
      <c r="F676" s="46"/>
      <c r="G676" s="46"/>
      <c r="H676" s="46"/>
      <c r="I676" s="48"/>
      <c r="J676" s="48"/>
      <c r="K676" s="46"/>
      <c r="L676" s="46"/>
      <c r="N676" s="46"/>
      <c r="O676" s="46"/>
    </row>
    <row r="677" spans="3:15" ht="11.25">
      <c r="C677" s="34" t="s">
        <v>14</v>
      </c>
      <c r="D677" s="43" t="s">
        <v>37</v>
      </c>
      <c r="E677" s="43"/>
      <c r="F677" s="47"/>
      <c r="G677" s="46"/>
      <c r="H677" s="46"/>
      <c r="I677" s="46"/>
      <c r="J677" s="46"/>
      <c r="K677" s="46"/>
      <c r="L677" s="46"/>
      <c r="N677" s="46">
        <f>L668*$K$7/12</f>
        <v>338.4482527500004</v>
      </c>
      <c r="O677" s="47">
        <f>O667+N677</f>
        <v>-43989.0647403333</v>
      </c>
    </row>
    <row r="678" spans="4:17" ht="11.25">
      <c r="D678" s="43"/>
      <c r="E678" s="43"/>
      <c r="F678" s="47"/>
      <c r="G678" s="46"/>
      <c r="H678" s="46"/>
      <c r="I678" s="46"/>
      <c r="J678" s="46"/>
      <c r="K678" s="46"/>
      <c r="L678" s="52">
        <f>F671-I675+L668</f>
        <v>88483.20333333343</v>
      </c>
      <c r="N678" s="46"/>
      <c r="O678" s="46"/>
      <c r="Q678" s="46">
        <f>L678+O677</f>
        <v>44494.13859300013</v>
      </c>
    </row>
    <row r="679" spans="4:15" ht="11.25">
      <c r="D679" s="43"/>
      <c r="E679" s="43"/>
      <c r="F679" s="47"/>
      <c r="G679" s="46"/>
      <c r="H679" s="46"/>
      <c r="I679" s="46"/>
      <c r="J679" s="46"/>
      <c r="K679" s="46"/>
      <c r="L679" s="46"/>
      <c r="N679" s="46"/>
      <c r="O679" s="46"/>
    </row>
    <row r="680" spans="4:15" ht="12.75" customHeight="1">
      <c r="D680" s="43"/>
      <c r="E680" s="43"/>
      <c r="F680" s="47"/>
      <c r="G680" s="46"/>
      <c r="H680" s="46"/>
      <c r="I680" s="46"/>
      <c r="J680" s="46"/>
      <c r="K680" s="46"/>
      <c r="L680" s="46"/>
      <c r="N680" s="46"/>
      <c r="O680" s="46"/>
    </row>
    <row r="681" spans="1:15" ht="11.25">
      <c r="A681" s="34">
        <v>2007</v>
      </c>
      <c r="B681" s="34" t="s">
        <v>50</v>
      </c>
      <c r="C681" s="34" t="s">
        <v>12</v>
      </c>
      <c r="D681" s="34" t="s">
        <v>15</v>
      </c>
      <c r="E681" s="43">
        <v>1562</v>
      </c>
      <c r="F681" s="49">
        <v>0</v>
      </c>
      <c r="G681" s="46"/>
      <c r="H681" s="46"/>
      <c r="I681" s="46"/>
      <c r="J681" s="46"/>
      <c r="K681" s="46"/>
      <c r="L681" s="46"/>
      <c r="N681" s="46"/>
      <c r="O681" s="46"/>
    </row>
    <row r="682" spans="4:15" ht="11.25">
      <c r="D682" s="45" t="s">
        <v>16</v>
      </c>
      <c r="E682" s="45">
        <v>1563</v>
      </c>
      <c r="F682" s="48"/>
      <c r="G682" s="50">
        <f>F681</f>
        <v>0</v>
      </c>
      <c r="H682" s="46"/>
      <c r="I682" s="46"/>
      <c r="J682" s="46"/>
      <c r="K682" s="46"/>
      <c r="L682" s="46"/>
      <c r="N682" s="46"/>
      <c r="O682" s="46"/>
    </row>
    <row r="683" spans="4:15" ht="11.25">
      <c r="D683" s="45"/>
      <c r="E683" s="45"/>
      <c r="F683" s="48"/>
      <c r="G683" s="48"/>
      <c r="H683" s="54"/>
      <c r="I683" s="46"/>
      <c r="J683" s="46"/>
      <c r="K683" s="46"/>
      <c r="L683" s="46"/>
      <c r="N683" s="46"/>
      <c r="O683" s="46"/>
    </row>
    <row r="684" spans="3:15" ht="11.25">
      <c r="C684" s="34" t="s">
        <v>13</v>
      </c>
      <c r="D684" s="34" t="s">
        <v>15</v>
      </c>
      <c r="E684" s="43">
        <v>1563</v>
      </c>
      <c r="F684" s="47"/>
      <c r="G684" s="46"/>
      <c r="H684" s="53">
        <v>0</v>
      </c>
      <c r="I684" s="47"/>
      <c r="J684" s="47"/>
      <c r="K684" s="46"/>
      <c r="L684" s="46"/>
      <c r="N684" s="46"/>
      <c r="O684" s="46"/>
    </row>
    <row r="685" spans="4:15" ht="11.25">
      <c r="D685" s="45" t="s">
        <v>16</v>
      </c>
      <c r="E685" s="34">
        <v>1562</v>
      </c>
      <c r="F685" s="46"/>
      <c r="G685" s="46"/>
      <c r="H685" s="46"/>
      <c r="I685" s="48">
        <f>H684</f>
        <v>0</v>
      </c>
      <c r="J685" s="48"/>
      <c r="K685" s="46"/>
      <c r="L685" s="46"/>
      <c r="N685" s="46"/>
      <c r="O685" s="46"/>
    </row>
    <row r="686" spans="4:15" ht="11.25">
      <c r="D686" s="45"/>
      <c r="F686" s="46"/>
      <c r="G686" s="46"/>
      <c r="H686" s="46"/>
      <c r="I686" s="48"/>
      <c r="J686" s="48"/>
      <c r="K686" s="46"/>
      <c r="L686" s="46"/>
      <c r="N686" s="46"/>
      <c r="O686" s="46"/>
    </row>
    <row r="687" spans="3:15" ht="11.25">
      <c r="C687" s="34" t="s">
        <v>14</v>
      </c>
      <c r="D687" s="43" t="s">
        <v>37</v>
      </c>
      <c r="E687" s="43"/>
      <c r="F687" s="47"/>
      <c r="G687" s="46"/>
      <c r="H687" s="46"/>
      <c r="I687" s="46"/>
      <c r="J687" s="46"/>
      <c r="K687" s="46"/>
      <c r="L687" s="46"/>
      <c r="N687" s="46">
        <f>L678*$K8/12</f>
        <v>338.4482527500004</v>
      </c>
      <c r="O687" s="47">
        <f>O677+N687</f>
        <v>-43650.6164875833</v>
      </c>
    </row>
    <row r="688" spans="4:17" ht="11.25">
      <c r="D688" s="43"/>
      <c r="E688" s="43"/>
      <c r="F688" s="47"/>
      <c r="G688" s="46"/>
      <c r="H688" s="46"/>
      <c r="I688" s="46"/>
      <c r="J688" s="46"/>
      <c r="K688" s="46"/>
      <c r="L688" s="52">
        <f>F681-I685+L678</f>
        <v>88483.20333333343</v>
      </c>
      <c r="N688" s="46"/>
      <c r="O688" s="46"/>
      <c r="Q688" s="46">
        <f>L688+O687</f>
        <v>44832.58684575013</v>
      </c>
    </row>
    <row r="689" spans="4:15" ht="11.25">
      <c r="D689" s="43"/>
      <c r="E689" s="43"/>
      <c r="F689" s="47"/>
      <c r="G689" s="46"/>
      <c r="H689" s="46"/>
      <c r="I689" s="46"/>
      <c r="J689" s="46"/>
      <c r="K689" s="46"/>
      <c r="L689" s="46"/>
      <c r="N689" s="46"/>
      <c r="O689" s="46"/>
    </row>
    <row r="690" spans="4:15" ht="11.25">
      <c r="D690" s="43"/>
      <c r="E690" s="43"/>
      <c r="F690" s="47"/>
      <c r="G690" s="46"/>
      <c r="H690" s="46"/>
      <c r="I690" s="46"/>
      <c r="J690" s="46"/>
      <c r="K690" s="46"/>
      <c r="L690" s="46"/>
      <c r="N690" s="46"/>
      <c r="O690" s="46"/>
    </row>
    <row r="691" spans="1:15" ht="11.25">
      <c r="A691" s="34">
        <v>2007</v>
      </c>
      <c r="B691" s="34" t="s">
        <v>51</v>
      </c>
      <c r="C691" s="34" t="s">
        <v>12</v>
      </c>
      <c r="D691" s="34" t="s">
        <v>15</v>
      </c>
      <c r="E691" s="43">
        <v>1562</v>
      </c>
      <c r="F691" s="49">
        <v>0</v>
      </c>
      <c r="G691" s="46"/>
      <c r="H691" s="46"/>
      <c r="I691" s="46"/>
      <c r="J691" s="46"/>
      <c r="K691" s="46"/>
      <c r="L691" s="46"/>
      <c r="N691" s="46"/>
      <c r="O691" s="46"/>
    </row>
    <row r="692" spans="4:15" ht="11.25">
      <c r="D692" s="45" t="s">
        <v>16</v>
      </c>
      <c r="E692" s="45">
        <v>1563</v>
      </c>
      <c r="F692" s="48"/>
      <c r="G692" s="50">
        <f>F691</f>
        <v>0</v>
      </c>
      <c r="H692" s="46"/>
      <c r="I692" s="46"/>
      <c r="J692" s="46"/>
      <c r="K692" s="46"/>
      <c r="L692" s="46"/>
      <c r="N692" s="46"/>
      <c r="O692" s="46"/>
    </row>
    <row r="693" spans="4:15" ht="11.25">
      <c r="D693" s="45"/>
      <c r="E693" s="45"/>
      <c r="F693" s="48"/>
      <c r="G693" s="48"/>
      <c r="H693" s="54"/>
      <c r="I693" s="46"/>
      <c r="J693" s="46"/>
      <c r="K693" s="46"/>
      <c r="L693" s="46"/>
      <c r="N693" s="46"/>
      <c r="O693" s="46"/>
    </row>
    <row r="694" spans="3:15" ht="11.25">
      <c r="C694" s="34" t="s">
        <v>13</v>
      </c>
      <c r="D694" s="34" t="s">
        <v>15</v>
      </c>
      <c r="E694" s="43">
        <v>1563</v>
      </c>
      <c r="F694" s="47"/>
      <c r="G694" s="46"/>
      <c r="H694" s="53">
        <v>0</v>
      </c>
      <c r="I694" s="47"/>
      <c r="J694" s="47"/>
      <c r="K694" s="46"/>
      <c r="L694" s="46"/>
      <c r="N694" s="46"/>
      <c r="O694" s="46"/>
    </row>
    <row r="695" spans="4:15" ht="11.25">
      <c r="D695" s="45" t="s">
        <v>16</v>
      </c>
      <c r="E695" s="34">
        <v>1562</v>
      </c>
      <c r="F695" s="46"/>
      <c r="G695" s="46"/>
      <c r="H695" s="46"/>
      <c r="I695" s="48">
        <f>H694</f>
        <v>0</v>
      </c>
      <c r="J695" s="48"/>
      <c r="K695" s="46"/>
      <c r="L695" s="46"/>
      <c r="N695" s="46"/>
      <c r="O695" s="46"/>
    </row>
    <row r="696" spans="4:15" ht="11.25">
      <c r="D696" s="45"/>
      <c r="F696" s="46"/>
      <c r="G696" s="46"/>
      <c r="H696" s="46"/>
      <c r="I696" s="48"/>
      <c r="J696" s="48"/>
      <c r="K696" s="46"/>
      <c r="L696" s="46"/>
      <c r="N696" s="46"/>
      <c r="O696" s="46"/>
    </row>
    <row r="697" spans="3:15" ht="11.25">
      <c r="C697" s="34" t="s">
        <v>14</v>
      </c>
      <c r="D697" s="43" t="s">
        <v>37</v>
      </c>
      <c r="E697" s="43"/>
      <c r="F697" s="47"/>
      <c r="G697" s="46"/>
      <c r="H697" s="46"/>
      <c r="I697" s="46"/>
      <c r="J697" s="46"/>
      <c r="K697" s="46"/>
      <c r="L697" s="46"/>
      <c r="N697" s="46">
        <f>L688*$K8/12</f>
        <v>338.4482527500004</v>
      </c>
      <c r="O697" s="47">
        <f>O687+N697</f>
        <v>-43312.1682348333</v>
      </c>
    </row>
    <row r="698" spans="4:17" ht="11.25">
      <c r="D698" s="43"/>
      <c r="E698" s="43"/>
      <c r="F698" s="47"/>
      <c r="G698" s="46"/>
      <c r="H698" s="46"/>
      <c r="I698" s="46"/>
      <c r="J698" s="46"/>
      <c r="K698" s="46"/>
      <c r="L698" s="52">
        <f>F691-I695+L688</f>
        <v>88483.20333333343</v>
      </c>
      <c r="N698" s="46"/>
      <c r="O698" s="46"/>
      <c r="Q698" s="46">
        <f>L698+O697</f>
        <v>45171.03509850013</v>
      </c>
    </row>
    <row r="699" spans="4:15" ht="11.25">
      <c r="D699" s="43"/>
      <c r="E699" s="43"/>
      <c r="F699" s="47"/>
      <c r="G699" s="46"/>
      <c r="H699" s="46"/>
      <c r="I699" s="46"/>
      <c r="J699" s="46"/>
      <c r="K699" s="46"/>
      <c r="L699" s="46"/>
      <c r="N699" s="46"/>
      <c r="O699" s="46"/>
    </row>
    <row r="700" spans="4:15" ht="11.25">
      <c r="D700" s="43"/>
      <c r="E700" s="43"/>
      <c r="F700" s="47"/>
      <c r="G700" s="46"/>
      <c r="H700" s="46"/>
      <c r="I700" s="46"/>
      <c r="J700" s="46"/>
      <c r="K700" s="46"/>
      <c r="L700" s="46"/>
      <c r="N700" s="46"/>
      <c r="O700" s="46"/>
    </row>
    <row r="701" spans="1:15" ht="11.25">
      <c r="A701" s="34">
        <v>2007</v>
      </c>
      <c r="B701" s="34" t="s">
        <v>52</v>
      </c>
      <c r="C701" s="34" t="s">
        <v>12</v>
      </c>
      <c r="D701" s="34" t="s">
        <v>15</v>
      </c>
      <c r="E701" s="43">
        <v>1562</v>
      </c>
      <c r="F701" s="49">
        <v>0</v>
      </c>
      <c r="G701" s="46"/>
      <c r="H701" s="46"/>
      <c r="I701" s="46"/>
      <c r="J701" s="46"/>
      <c r="K701" s="46"/>
      <c r="L701" s="46"/>
      <c r="N701" s="46"/>
      <c r="O701" s="46"/>
    </row>
    <row r="702" spans="4:15" ht="11.25">
      <c r="D702" s="45" t="s">
        <v>16</v>
      </c>
      <c r="E702" s="45">
        <v>1563</v>
      </c>
      <c r="F702" s="48"/>
      <c r="G702" s="50">
        <f>F701</f>
        <v>0</v>
      </c>
      <c r="H702" s="46"/>
      <c r="I702" s="46"/>
      <c r="J702" s="46"/>
      <c r="K702" s="46"/>
      <c r="L702" s="46"/>
      <c r="N702" s="46"/>
      <c r="O702" s="46"/>
    </row>
    <row r="703" spans="4:15" ht="11.25">
      <c r="D703" s="45"/>
      <c r="E703" s="45"/>
      <c r="F703" s="48"/>
      <c r="G703" s="48"/>
      <c r="H703" s="54"/>
      <c r="I703" s="46"/>
      <c r="J703" s="46"/>
      <c r="K703" s="46"/>
      <c r="L703" s="46"/>
      <c r="N703" s="46"/>
      <c r="O703" s="46"/>
    </row>
    <row r="704" spans="3:15" ht="11.25">
      <c r="C704" s="34" t="s">
        <v>13</v>
      </c>
      <c r="D704" s="34" t="s">
        <v>15</v>
      </c>
      <c r="E704" s="43">
        <v>1563</v>
      </c>
      <c r="F704" s="47"/>
      <c r="G704" s="46"/>
      <c r="H704" s="53">
        <v>0</v>
      </c>
      <c r="I704" s="47"/>
      <c r="J704" s="47"/>
      <c r="K704" s="46"/>
      <c r="L704" s="46"/>
      <c r="N704" s="46"/>
      <c r="O704" s="46"/>
    </row>
    <row r="705" spans="4:15" ht="11.25">
      <c r="D705" s="45" t="s">
        <v>16</v>
      </c>
      <c r="E705" s="34">
        <v>1562</v>
      </c>
      <c r="F705" s="46"/>
      <c r="G705" s="46"/>
      <c r="H705" s="46"/>
      <c r="I705" s="48">
        <f>H704</f>
        <v>0</v>
      </c>
      <c r="J705" s="48"/>
      <c r="K705" s="46"/>
      <c r="L705" s="46"/>
      <c r="N705" s="46"/>
      <c r="O705" s="46"/>
    </row>
    <row r="706" spans="4:15" ht="11.25">
      <c r="D706" s="45"/>
      <c r="F706" s="46"/>
      <c r="G706" s="46"/>
      <c r="H706" s="46"/>
      <c r="I706" s="48"/>
      <c r="J706" s="48"/>
      <c r="K706" s="46"/>
      <c r="L706" s="46"/>
      <c r="N706" s="46"/>
      <c r="O706" s="46"/>
    </row>
    <row r="707" spans="3:15" ht="11.25">
      <c r="C707" s="34" t="s">
        <v>14</v>
      </c>
      <c r="D707" s="43" t="s">
        <v>37</v>
      </c>
      <c r="E707" s="43"/>
      <c r="F707" s="47"/>
      <c r="G707" s="46"/>
      <c r="H707" s="46"/>
      <c r="I707" s="46"/>
      <c r="J707" s="46"/>
      <c r="K707" s="46"/>
      <c r="L707" s="46"/>
      <c r="N707" s="46">
        <f>L698*$K8/12</f>
        <v>338.4482527500004</v>
      </c>
      <c r="O707" s="47">
        <f>O697+N707</f>
        <v>-42973.7199820833</v>
      </c>
    </row>
    <row r="708" spans="4:17" ht="11.25">
      <c r="D708" s="43"/>
      <c r="E708" s="43"/>
      <c r="F708" s="47"/>
      <c r="G708" s="46"/>
      <c r="H708" s="46"/>
      <c r="I708" s="46"/>
      <c r="J708" s="46"/>
      <c r="K708" s="46"/>
      <c r="L708" s="52">
        <f>F701-I705+L698</f>
        <v>88483.20333333343</v>
      </c>
      <c r="N708" s="46"/>
      <c r="O708" s="46"/>
      <c r="Q708" s="46">
        <f>L708+O707</f>
        <v>45509.48335125013</v>
      </c>
    </row>
    <row r="709" spans="4:15" ht="11.25">
      <c r="D709" s="43"/>
      <c r="E709" s="43"/>
      <c r="F709" s="47"/>
      <c r="G709" s="46"/>
      <c r="H709" s="46"/>
      <c r="I709" s="46"/>
      <c r="J709" s="46"/>
      <c r="K709" s="46"/>
      <c r="L709" s="46"/>
      <c r="N709" s="46"/>
      <c r="O709" s="46"/>
    </row>
    <row r="710" spans="4:15" ht="11.25">
      <c r="D710" s="43"/>
      <c r="E710" s="43"/>
      <c r="F710" s="47"/>
      <c r="G710" s="46"/>
      <c r="H710" s="46"/>
      <c r="I710" s="46"/>
      <c r="J710" s="46"/>
      <c r="K710" s="46"/>
      <c r="L710" s="46"/>
      <c r="N710" s="46"/>
      <c r="O710" s="46"/>
    </row>
    <row r="711" spans="1:15" ht="11.25">
      <c r="A711" s="34">
        <v>2007</v>
      </c>
      <c r="B711" s="34" t="s">
        <v>53</v>
      </c>
      <c r="C711" s="34" t="s">
        <v>12</v>
      </c>
      <c r="D711" s="34" t="s">
        <v>15</v>
      </c>
      <c r="E711" s="43">
        <v>1562</v>
      </c>
      <c r="F711" s="49">
        <v>0</v>
      </c>
      <c r="G711" s="46"/>
      <c r="H711" s="46"/>
      <c r="I711" s="46"/>
      <c r="J711" s="46"/>
      <c r="K711" s="46"/>
      <c r="L711" s="46"/>
      <c r="N711" s="46"/>
      <c r="O711" s="46"/>
    </row>
    <row r="712" spans="4:15" ht="11.25">
      <c r="D712" s="45" t="s">
        <v>16</v>
      </c>
      <c r="E712" s="45">
        <v>1563</v>
      </c>
      <c r="F712" s="48"/>
      <c r="G712" s="50">
        <f>F711</f>
        <v>0</v>
      </c>
      <c r="H712" s="46"/>
      <c r="I712" s="46"/>
      <c r="J712" s="46"/>
      <c r="K712" s="46"/>
      <c r="L712" s="46"/>
      <c r="N712" s="46"/>
      <c r="O712" s="46"/>
    </row>
    <row r="713" spans="4:15" ht="11.25">
      <c r="D713" s="45"/>
      <c r="E713" s="45"/>
      <c r="F713" s="48"/>
      <c r="G713" s="48"/>
      <c r="H713" s="54"/>
      <c r="I713" s="46"/>
      <c r="J713" s="46"/>
      <c r="K713" s="46"/>
      <c r="L713" s="46"/>
      <c r="N713" s="46"/>
      <c r="O713" s="46"/>
    </row>
    <row r="714" spans="3:15" ht="11.25">
      <c r="C714" s="34" t="s">
        <v>13</v>
      </c>
      <c r="D714" s="34" t="s">
        <v>15</v>
      </c>
      <c r="E714" s="43">
        <v>1563</v>
      </c>
      <c r="F714" s="47"/>
      <c r="G714" s="46"/>
      <c r="H714" s="53">
        <v>0</v>
      </c>
      <c r="I714" s="47"/>
      <c r="J714" s="47"/>
      <c r="K714" s="46"/>
      <c r="L714" s="46"/>
      <c r="N714" s="46"/>
      <c r="O714" s="46"/>
    </row>
    <row r="715" spans="4:15" ht="11.25">
      <c r="D715" s="45" t="s">
        <v>16</v>
      </c>
      <c r="E715" s="34">
        <v>1562</v>
      </c>
      <c r="F715" s="46"/>
      <c r="G715" s="46"/>
      <c r="H715" s="46"/>
      <c r="I715" s="48">
        <f>H714</f>
        <v>0</v>
      </c>
      <c r="J715" s="48"/>
      <c r="K715" s="46"/>
      <c r="L715" s="46"/>
      <c r="N715" s="46"/>
      <c r="O715" s="46"/>
    </row>
    <row r="716" spans="4:15" ht="11.25">
      <c r="D716" s="45"/>
      <c r="F716" s="46"/>
      <c r="G716" s="46"/>
      <c r="H716" s="46"/>
      <c r="I716" s="48"/>
      <c r="J716" s="48"/>
      <c r="K716" s="46"/>
      <c r="L716" s="46"/>
      <c r="N716" s="46"/>
      <c r="O716" s="46"/>
    </row>
    <row r="717" spans="3:15" ht="11.25">
      <c r="C717" s="34" t="s">
        <v>14</v>
      </c>
      <c r="D717" s="43" t="s">
        <v>37</v>
      </c>
      <c r="E717" s="43"/>
      <c r="F717" s="47"/>
      <c r="G717" s="46"/>
      <c r="H717" s="46"/>
      <c r="I717" s="46"/>
      <c r="J717" s="46"/>
      <c r="K717" s="46"/>
      <c r="L717" s="46"/>
      <c r="N717" s="46">
        <f>L708*$K$8/12</f>
        <v>338.4482527500004</v>
      </c>
      <c r="O717" s="47">
        <f>O707+N717</f>
        <v>-42635.2717293333</v>
      </c>
    </row>
    <row r="718" spans="4:17" ht="11.25">
      <c r="D718" s="43"/>
      <c r="E718" s="43"/>
      <c r="F718" s="47"/>
      <c r="G718" s="46"/>
      <c r="H718" s="46"/>
      <c r="I718" s="46"/>
      <c r="J718" s="46"/>
      <c r="K718" s="46"/>
      <c r="L718" s="52">
        <f>F711-I715+L708</f>
        <v>88483.20333333343</v>
      </c>
      <c r="N718" s="46"/>
      <c r="O718" s="46"/>
      <c r="Q718" s="46">
        <f>L718+O717</f>
        <v>45847.93160400013</v>
      </c>
    </row>
    <row r="719" spans="4:15" ht="11.25">
      <c r="D719" s="43"/>
      <c r="E719" s="43"/>
      <c r="F719" s="47"/>
      <c r="G719" s="46"/>
      <c r="H719" s="46"/>
      <c r="I719" s="46"/>
      <c r="J719" s="46"/>
      <c r="K719" s="46"/>
      <c r="L719" s="46"/>
      <c r="N719" s="46"/>
      <c r="O719" s="46"/>
    </row>
    <row r="720" spans="4:15" ht="11.25">
      <c r="D720" s="43"/>
      <c r="E720" s="43"/>
      <c r="F720" s="47"/>
      <c r="G720" s="46"/>
      <c r="H720" s="46"/>
      <c r="I720" s="46"/>
      <c r="J720" s="46"/>
      <c r="K720" s="46"/>
      <c r="L720" s="46"/>
      <c r="N720" s="46"/>
      <c r="O720" s="46"/>
    </row>
    <row r="721" spans="1:15" ht="11.25">
      <c r="A721" s="34">
        <v>2007</v>
      </c>
      <c r="B721" s="34" t="s">
        <v>24</v>
      </c>
      <c r="C721" s="34" t="s">
        <v>12</v>
      </c>
      <c r="D721" s="34" t="s">
        <v>15</v>
      </c>
      <c r="E721" s="43">
        <v>1562</v>
      </c>
      <c r="F721" s="49"/>
      <c r="G721" s="46"/>
      <c r="H721" s="46"/>
      <c r="I721" s="46"/>
      <c r="J721" s="46"/>
      <c r="K721" s="46"/>
      <c r="L721" s="46"/>
      <c r="N721" s="46"/>
      <c r="O721" s="46"/>
    </row>
    <row r="722" spans="1:15" ht="11.25">
      <c r="A722" s="34" t="s">
        <v>83</v>
      </c>
      <c r="D722" s="45" t="s">
        <v>16</v>
      </c>
      <c r="E722" s="45">
        <v>1563</v>
      </c>
      <c r="F722" s="48"/>
      <c r="G722" s="50">
        <f>F721</f>
        <v>0</v>
      </c>
      <c r="H722" s="46"/>
      <c r="I722" s="46"/>
      <c r="J722" s="46"/>
      <c r="K722" s="46"/>
      <c r="L722" s="46"/>
      <c r="N722" s="46"/>
      <c r="O722" s="46"/>
    </row>
    <row r="723" spans="4:15" ht="11.25">
      <c r="D723" s="45"/>
      <c r="E723" s="45"/>
      <c r="F723" s="48"/>
      <c r="G723" s="48"/>
      <c r="H723" s="54"/>
      <c r="I723" s="46"/>
      <c r="J723" s="46"/>
      <c r="K723" s="46"/>
      <c r="L723" s="46"/>
      <c r="N723" s="46"/>
      <c r="O723" s="46"/>
    </row>
    <row r="724" spans="3:15" ht="11.25">
      <c r="C724" s="34" t="s">
        <v>13</v>
      </c>
      <c r="D724" s="34" t="s">
        <v>15</v>
      </c>
      <c r="E724" s="43">
        <v>1563</v>
      </c>
      <c r="F724" s="47"/>
      <c r="G724" s="46"/>
      <c r="H724" s="53"/>
      <c r="I724" s="47"/>
      <c r="J724" s="47"/>
      <c r="K724" s="46"/>
      <c r="L724" s="46"/>
      <c r="N724" s="46"/>
      <c r="O724" s="46"/>
    </row>
    <row r="725" spans="4:15" ht="11.25">
      <c r="D725" s="45" t="s">
        <v>16</v>
      </c>
      <c r="E725" s="34">
        <v>1562</v>
      </c>
      <c r="F725" s="46"/>
      <c r="G725" s="46"/>
      <c r="H725" s="46"/>
      <c r="I725" s="48">
        <f>H724</f>
        <v>0</v>
      </c>
      <c r="J725" s="48"/>
      <c r="K725" s="46"/>
      <c r="L725" s="46"/>
      <c r="N725" s="46"/>
      <c r="O725" s="46"/>
    </row>
    <row r="726" spans="4:15" ht="11.25">
      <c r="D726" s="45"/>
      <c r="F726" s="46"/>
      <c r="G726" s="46"/>
      <c r="H726" s="46"/>
      <c r="I726" s="48"/>
      <c r="J726" s="48"/>
      <c r="K726" s="46"/>
      <c r="L726" s="46"/>
      <c r="N726" s="46"/>
      <c r="O726" s="46"/>
    </row>
    <row r="727" spans="3:15" ht="11.25">
      <c r="C727" s="34" t="s">
        <v>14</v>
      </c>
      <c r="D727" s="43" t="s">
        <v>37</v>
      </c>
      <c r="E727" s="43"/>
      <c r="F727" s="47"/>
      <c r="G727" s="46"/>
      <c r="H727" s="46"/>
      <c r="I727" s="46"/>
      <c r="J727" s="46"/>
      <c r="K727" s="46"/>
      <c r="L727" s="46"/>
      <c r="N727" s="46">
        <f>L718*$K$8/12</f>
        <v>338.4482527500004</v>
      </c>
      <c r="O727" s="47">
        <f>O717+N727</f>
        <v>-42296.8234765833</v>
      </c>
    </row>
    <row r="728" spans="4:17" ht="11.25">
      <c r="D728" s="72" t="s">
        <v>84</v>
      </c>
      <c r="E728" s="72"/>
      <c r="F728" s="73"/>
      <c r="G728" s="74"/>
      <c r="H728" s="74"/>
      <c r="I728" s="74"/>
      <c r="J728" s="74"/>
      <c r="K728" s="74"/>
      <c r="L728" s="52">
        <f>F721-I725+L718</f>
        <v>88483.20333333343</v>
      </c>
      <c r="N728" s="46"/>
      <c r="O728" s="46"/>
      <c r="Q728" s="46">
        <f>L728+O727</f>
        <v>46186.37985675013</v>
      </c>
    </row>
    <row r="729" spans="4:15" ht="11.25">
      <c r="D729" s="43"/>
      <c r="E729" s="43"/>
      <c r="F729" s="47"/>
      <c r="G729" s="46"/>
      <c r="H729" s="46"/>
      <c r="I729" s="46"/>
      <c r="J729" s="46"/>
      <c r="K729" s="46"/>
      <c r="L729" s="46"/>
      <c r="N729" s="46"/>
      <c r="O729" s="46"/>
    </row>
    <row r="730" spans="4:15" ht="11.25">
      <c r="D730" s="43"/>
      <c r="E730" s="43"/>
      <c r="F730" s="47"/>
      <c r="G730" s="46"/>
      <c r="H730" s="46"/>
      <c r="I730" s="46"/>
      <c r="J730" s="46"/>
      <c r="K730" s="46"/>
      <c r="L730" s="46"/>
      <c r="N730" s="46"/>
      <c r="O730" s="46"/>
    </row>
    <row r="731" spans="1:15" ht="11.25">
      <c r="A731" s="34">
        <v>2007</v>
      </c>
      <c r="B731" s="34" t="s">
        <v>58</v>
      </c>
      <c r="C731" s="34" t="s">
        <v>12</v>
      </c>
      <c r="D731" s="34" t="s">
        <v>15</v>
      </c>
      <c r="E731" s="43">
        <v>1562</v>
      </c>
      <c r="F731" s="49"/>
      <c r="G731" s="46"/>
      <c r="H731" s="46"/>
      <c r="I731" s="46"/>
      <c r="J731" s="46"/>
      <c r="K731" s="46"/>
      <c r="L731" s="46"/>
      <c r="N731" s="46"/>
      <c r="O731" s="46"/>
    </row>
    <row r="732" spans="4:15" ht="11.25">
      <c r="D732" s="45" t="s">
        <v>16</v>
      </c>
      <c r="E732" s="45">
        <v>1563</v>
      </c>
      <c r="F732" s="48"/>
      <c r="G732" s="50">
        <f>F731</f>
        <v>0</v>
      </c>
      <c r="H732" s="46"/>
      <c r="I732" s="46"/>
      <c r="J732" s="46"/>
      <c r="K732" s="46"/>
      <c r="L732" s="46"/>
      <c r="N732" s="46"/>
      <c r="O732" s="46"/>
    </row>
    <row r="733" spans="4:15" ht="11.25">
      <c r="D733" s="45"/>
      <c r="E733" s="45"/>
      <c r="F733" s="48"/>
      <c r="G733" s="48"/>
      <c r="H733" s="54"/>
      <c r="I733" s="46"/>
      <c r="J733" s="46"/>
      <c r="K733" s="46"/>
      <c r="L733" s="46"/>
      <c r="N733" s="46"/>
      <c r="O733" s="46"/>
    </row>
    <row r="734" spans="3:15" ht="11.25">
      <c r="C734" s="34" t="s">
        <v>13</v>
      </c>
      <c r="D734" s="34" t="s">
        <v>15</v>
      </c>
      <c r="E734" s="43">
        <v>1563</v>
      </c>
      <c r="F734" s="47"/>
      <c r="G734" s="46"/>
      <c r="H734" s="53"/>
      <c r="I734" s="47"/>
      <c r="J734" s="47"/>
      <c r="K734" s="46"/>
      <c r="L734" s="46"/>
      <c r="N734" s="46"/>
      <c r="O734" s="46"/>
    </row>
    <row r="735" spans="4:15" ht="11.25">
      <c r="D735" s="45" t="s">
        <v>16</v>
      </c>
      <c r="E735" s="34">
        <v>1562</v>
      </c>
      <c r="F735" s="46"/>
      <c r="G735" s="46"/>
      <c r="H735" s="46"/>
      <c r="I735" s="48">
        <f>H734</f>
        <v>0</v>
      </c>
      <c r="J735" s="48"/>
      <c r="K735" s="46"/>
      <c r="L735" s="46"/>
      <c r="N735" s="46"/>
      <c r="O735" s="46"/>
    </row>
    <row r="736" spans="4:15" ht="11.25">
      <c r="D736" s="45"/>
      <c r="F736" s="46"/>
      <c r="G736" s="46"/>
      <c r="H736" s="46"/>
      <c r="I736" s="48"/>
      <c r="J736" s="48"/>
      <c r="K736" s="46"/>
      <c r="L736" s="46"/>
      <c r="N736" s="46"/>
      <c r="O736" s="46"/>
    </row>
    <row r="737" spans="3:15" ht="11.25">
      <c r="C737" s="34" t="s">
        <v>14</v>
      </c>
      <c r="D737" s="43" t="s">
        <v>37</v>
      </c>
      <c r="E737" s="43"/>
      <c r="F737" s="47"/>
      <c r="G737" s="46"/>
      <c r="H737" s="46"/>
      <c r="I737" s="46"/>
      <c r="J737" s="46"/>
      <c r="K737" s="46"/>
      <c r="L737" s="46"/>
      <c r="N737" s="46">
        <f>L728*$K8/12</f>
        <v>338.4482527500004</v>
      </c>
      <c r="O737" s="47">
        <f>O727+N737</f>
        <v>-41958.375223833296</v>
      </c>
    </row>
    <row r="738" spans="4:17" ht="11.25">
      <c r="D738" s="43"/>
      <c r="E738" s="43"/>
      <c r="F738" s="47"/>
      <c r="G738" s="46"/>
      <c r="H738" s="46"/>
      <c r="I738" s="46"/>
      <c r="J738" s="46"/>
      <c r="K738" s="46"/>
      <c r="L738" s="52">
        <f>F731-I735+L728</f>
        <v>88483.20333333343</v>
      </c>
      <c r="N738" s="46"/>
      <c r="O738" s="46"/>
      <c r="Q738" s="46">
        <f>L738+O737</f>
        <v>46524.82810950013</v>
      </c>
    </row>
    <row r="739" spans="4:15" ht="11.25">
      <c r="D739" s="43"/>
      <c r="E739" s="43"/>
      <c r="F739" s="47"/>
      <c r="G739" s="46"/>
      <c r="H739" s="46"/>
      <c r="I739" s="46"/>
      <c r="J739" s="46"/>
      <c r="K739" s="46"/>
      <c r="L739" s="46"/>
      <c r="N739" s="46"/>
      <c r="O739" s="46"/>
    </row>
    <row r="740" spans="4:15" ht="11.25">
      <c r="D740" s="43"/>
      <c r="E740" s="43"/>
      <c r="F740" s="47"/>
      <c r="G740" s="46"/>
      <c r="H740" s="46"/>
      <c r="I740" s="46"/>
      <c r="J740" s="46"/>
      <c r="K740" s="46"/>
      <c r="L740" s="46"/>
      <c r="N740" s="46"/>
      <c r="O740" s="46"/>
    </row>
    <row r="741" spans="1:15" ht="11.25">
      <c r="A741" s="34">
        <v>2007</v>
      </c>
      <c r="B741" s="34" t="s">
        <v>59</v>
      </c>
      <c r="C741" s="34" t="s">
        <v>12</v>
      </c>
      <c r="D741" s="34" t="s">
        <v>15</v>
      </c>
      <c r="E741" s="43">
        <v>1562</v>
      </c>
      <c r="F741" s="49"/>
      <c r="G741" s="46"/>
      <c r="H741" s="46"/>
      <c r="I741" s="46"/>
      <c r="J741" s="46"/>
      <c r="K741" s="46"/>
      <c r="L741" s="46"/>
      <c r="N741" s="46"/>
      <c r="O741" s="46"/>
    </row>
    <row r="742" spans="4:15" ht="11.25">
      <c r="D742" s="45" t="s">
        <v>16</v>
      </c>
      <c r="E742" s="45">
        <v>1563</v>
      </c>
      <c r="F742" s="48"/>
      <c r="G742" s="50">
        <f>F741</f>
        <v>0</v>
      </c>
      <c r="H742" s="46"/>
      <c r="I742" s="46"/>
      <c r="J742" s="46"/>
      <c r="K742" s="46"/>
      <c r="L742" s="46"/>
      <c r="N742" s="46"/>
      <c r="O742" s="46"/>
    </row>
    <row r="743" spans="4:15" ht="11.25">
      <c r="D743" s="45"/>
      <c r="E743" s="45"/>
      <c r="F743" s="48"/>
      <c r="G743" s="48"/>
      <c r="H743" s="54"/>
      <c r="I743" s="46"/>
      <c r="J743" s="46"/>
      <c r="K743" s="46"/>
      <c r="L743" s="46"/>
      <c r="N743" s="46"/>
      <c r="O743" s="46"/>
    </row>
    <row r="744" spans="3:15" ht="11.25">
      <c r="C744" s="34" t="s">
        <v>13</v>
      </c>
      <c r="D744" s="34" t="s">
        <v>15</v>
      </c>
      <c r="E744" s="43">
        <v>1563</v>
      </c>
      <c r="F744" s="47"/>
      <c r="G744" s="46"/>
      <c r="H744" s="53"/>
      <c r="I744" s="47"/>
      <c r="J744" s="47"/>
      <c r="K744" s="46"/>
      <c r="L744" s="46"/>
      <c r="N744" s="46"/>
      <c r="O744" s="46"/>
    </row>
    <row r="745" spans="4:15" ht="11.25">
      <c r="D745" s="45" t="s">
        <v>16</v>
      </c>
      <c r="E745" s="34">
        <v>1562</v>
      </c>
      <c r="F745" s="46"/>
      <c r="G745" s="46"/>
      <c r="H745" s="46"/>
      <c r="I745" s="48">
        <f>H744</f>
        <v>0</v>
      </c>
      <c r="J745" s="48"/>
      <c r="K745" s="46"/>
      <c r="L745" s="46"/>
      <c r="N745" s="46"/>
      <c r="O745" s="46"/>
    </row>
    <row r="746" spans="4:15" ht="11.25">
      <c r="D746" s="45"/>
      <c r="F746" s="46"/>
      <c r="G746" s="46"/>
      <c r="H746" s="46"/>
      <c r="I746" s="48"/>
      <c r="J746" s="48"/>
      <c r="K746" s="46"/>
      <c r="L746" s="46"/>
      <c r="N746" s="46"/>
      <c r="O746" s="46"/>
    </row>
    <row r="747" spans="3:15" ht="11.25">
      <c r="C747" s="34" t="s">
        <v>14</v>
      </c>
      <c r="D747" s="43" t="s">
        <v>37</v>
      </c>
      <c r="E747" s="43"/>
      <c r="F747" s="47"/>
      <c r="G747" s="46"/>
      <c r="H747" s="46"/>
      <c r="I747" s="46"/>
      <c r="J747" s="46"/>
      <c r="K747" s="46"/>
      <c r="L747" s="46"/>
      <c r="N747" s="46">
        <f>L738*$K$8/12</f>
        <v>338.4482527500004</v>
      </c>
      <c r="O747" s="47">
        <f>O737+N747</f>
        <v>-41619.926971083296</v>
      </c>
    </row>
    <row r="748" spans="4:17" ht="11.25">
      <c r="D748" s="43"/>
      <c r="E748" s="43"/>
      <c r="F748" s="47"/>
      <c r="G748" s="46"/>
      <c r="H748" s="46"/>
      <c r="I748" s="46"/>
      <c r="J748" s="46"/>
      <c r="K748" s="46"/>
      <c r="L748" s="52">
        <f>F741-I745+L738</f>
        <v>88483.20333333343</v>
      </c>
      <c r="N748" s="46"/>
      <c r="O748" s="46"/>
      <c r="Q748" s="46">
        <f>L748+O747</f>
        <v>46863.27636225013</v>
      </c>
    </row>
    <row r="749" spans="4:17" ht="11.25">
      <c r="D749" s="43"/>
      <c r="E749" s="43"/>
      <c r="F749" s="47"/>
      <c r="G749" s="46"/>
      <c r="H749" s="46"/>
      <c r="I749" s="46"/>
      <c r="J749" s="46"/>
      <c r="K749" s="46"/>
      <c r="L749" s="52"/>
      <c r="N749" s="46"/>
      <c r="O749" s="46"/>
      <c r="Q749" s="46"/>
    </row>
    <row r="750" spans="4:17" ht="11.25">
      <c r="D750" s="43"/>
      <c r="E750" s="43"/>
      <c r="F750" s="47"/>
      <c r="G750" s="46"/>
      <c r="H750" s="46"/>
      <c r="I750" s="46"/>
      <c r="J750" s="46"/>
      <c r="K750" s="46"/>
      <c r="L750" s="52"/>
      <c r="N750" s="46"/>
      <c r="O750" s="46"/>
      <c r="Q750" s="46"/>
    </row>
    <row r="751" spans="1:15" ht="11.25">
      <c r="A751" s="34">
        <v>2007</v>
      </c>
      <c r="B751" s="34" t="s">
        <v>45</v>
      </c>
      <c r="C751" s="34" t="s">
        <v>12</v>
      </c>
      <c r="D751" s="34" t="s">
        <v>15</v>
      </c>
      <c r="E751" s="43">
        <v>1562</v>
      </c>
      <c r="F751" s="49"/>
      <c r="G751" s="46"/>
      <c r="H751" s="46"/>
      <c r="I751" s="46"/>
      <c r="J751" s="46"/>
      <c r="K751" s="46"/>
      <c r="L751" s="46"/>
      <c r="N751" s="46"/>
      <c r="O751" s="46"/>
    </row>
    <row r="752" spans="4:15" ht="11.25">
      <c r="D752" s="45" t="s">
        <v>16</v>
      </c>
      <c r="E752" s="45">
        <v>1563</v>
      </c>
      <c r="F752" s="48"/>
      <c r="G752" s="50">
        <f>F751</f>
        <v>0</v>
      </c>
      <c r="H752" s="46"/>
      <c r="I752" s="46"/>
      <c r="J752" s="46"/>
      <c r="K752" s="46"/>
      <c r="L752" s="46"/>
      <c r="N752" s="46"/>
      <c r="O752" s="46"/>
    </row>
    <row r="753" spans="4:15" ht="11.25">
      <c r="D753" s="45"/>
      <c r="E753" s="45"/>
      <c r="F753" s="48"/>
      <c r="G753" s="48"/>
      <c r="H753" s="54"/>
      <c r="I753" s="46"/>
      <c r="J753" s="46"/>
      <c r="K753" s="46"/>
      <c r="L753" s="46"/>
      <c r="N753" s="46"/>
      <c r="O753" s="46"/>
    </row>
    <row r="754" spans="3:15" ht="11.25">
      <c r="C754" s="34" t="s">
        <v>13</v>
      </c>
      <c r="D754" s="34" t="s">
        <v>15</v>
      </c>
      <c r="E754" s="43">
        <v>1563</v>
      </c>
      <c r="F754" s="47"/>
      <c r="G754" s="46"/>
      <c r="H754" s="53"/>
      <c r="I754" s="47"/>
      <c r="J754" s="47"/>
      <c r="K754" s="46"/>
      <c r="L754" s="46"/>
      <c r="N754" s="46"/>
      <c r="O754" s="46"/>
    </row>
    <row r="755" spans="4:15" ht="11.25">
      <c r="D755" s="45" t="s">
        <v>16</v>
      </c>
      <c r="E755" s="34">
        <v>1562</v>
      </c>
      <c r="F755" s="46"/>
      <c r="G755" s="46"/>
      <c r="H755" s="46"/>
      <c r="I755" s="48">
        <f>H754</f>
        <v>0</v>
      </c>
      <c r="J755" s="48"/>
      <c r="K755" s="46"/>
      <c r="L755" s="46"/>
      <c r="N755" s="46"/>
      <c r="O755" s="46"/>
    </row>
    <row r="756" spans="4:15" ht="11.25">
      <c r="D756" s="45"/>
      <c r="F756" s="46"/>
      <c r="G756" s="46"/>
      <c r="H756" s="46"/>
      <c r="I756" s="48"/>
      <c r="J756" s="48"/>
      <c r="K756" s="46"/>
      <c r="L756" s="46"/>
      <c r="N756" s="46"/>
      <c r="O756" s="46"/>
    </row>
    <row r="757" spans="3:15" ht="11.25">
      <c r="C757" s="34" t="s">
        <v>14</v>
      </c>
      <c r="D757" s="43" t="s">
        <v>37</v>
      </c>
      <c r="E757" s="43"/>
      <c r="F757" s="47"/>
      <c r="G757" s="46"/>
      <c r="H757" s="46"/>
      <c r="I757" s="46"/>
      <c r="J757" s="46"/>
      <c r="K757" s="46"/>
      <c r="L757" s="46"/>
      <c r="N757" s="46">
        <f>L748*$K$8/12</f>
        <v>338.4482527500004</v>
      </c>
      <c r="O757" s="47">
        <f>O747+N757</f>
        <v>-41281.478718333296</v>
      </c>
    </row>
    <row r="758" spans="4:17" ht="11.25">
      <c r="D758" s="43"/>
      <c r="E758" s="43"/>
      <c r="F758" s="47"/>
      <c r="G758" s="46"/>
      <c r="H758" s="46"/>
      <c r="I758" s="46"/>
      <c r="J758" s="46"/>
      <c r="K758" s="46"/>
      <c r="L758" s="52">
        <f>F751-I755+L748</f>
        <v>88483.20333333343</v>
      </c>
      <c r="N758" s="46"/>
      <c r="O758" s="46"/>
      <c r="Q758" s="46">
        <f>L758+O757</f>
        <v>47201.72461500013</v>
      </c>
    </row>
    <row r="759" spans="4:17" ht="11.25">
      <c r="D759" s="43"/>
      <c r="E759" s="43"/>
      <c r="F759" s="47"/>
      <c r="G759" s="46"/>
      <c r="H759" s="46"/>
      <c r="I759" s="46"/>
      <c r="J759" s="46"/>
      <c r="K759" s="46"/>
      <c r="L759" s="52"/>
      <c r="N759" s="46"/>
      <c r="O759" s="46"/>
      <c r="Q759" s="46"/>
    </row>
    <row r="760" spans="4:17" ht="11.25">
      <c r="D760" s="43"/>
      <c r="E760" s="43"/>
      <c r="F760" s="47"/>
      <c r="G760" s="46"/>
      <c r="H760" s="46"/>
      <c r="I760" s="46"/>
      <c r="J760" s="46"/>
      <c r="K760" s="46"/>
      <c r="L760" s="52"/>
      <c r="N760" s="46"/>
      <c r="O760" s="46"/>
      <c r="Q760" s="46"/>
    </row>
    <row r="761" spans="1:15" ht="11.25">
      <c r="A761" s="34">
        <v>2007</v>
      </c>
      <c r="B761" s="34" t="s">
        <v>60</v>
      </c>
      <c r="C761" s="34" t="s">
        <v>12</v>
      </c>
      <c r="D761" s="34" t="s">
        <v>15</v>
      </c>
      <c r="E761" s="43">
        <v>1562</v>
      </c>
      <c r="F761" s="49"/>
      <c r="G761" s="46"/>
      <c r="H761" s="46"/>
      <c r="I761" s="46"/>
      <c r="J761" s="46"/>
      <c r="K761" s="46"/>
      <c r="L761" s="46"/>
      <c r="N761" s="46"/>
      <c r="O761" s="46"/>
    </row>
    <row r="762" spans="4:15" ht="11.25">
      <c r="D762" s="45" t="s">
        <v>16</v>
      </c>
      <c r="E762" s="45">
        <v>1563</v>
      </c>
      <c r="F762" s="48"/>
      <c r="G762" s="50">
        <f>F761</f>
        <v>0</v>
      </c>
      <c r="H762" s="46"/>
      <c r="I762" s="46"/>
      <c r="J762" s="46"/>
      <c r="K762" s="46"/>
      <c r="L762" s="46"/>
      <c r="N762" s="46"/>
      <c r="O762" s="46"/>
    </row>
    <row r="763" spans="4:15" ht="11.25">
      <c r="D763" s="45"/>
      <c r="E763" s="45"/>
      <c r="F763" s="48"/>
      <c r="G763" s="48"/>
      <c r="H763" s="54"/>
      <c r="I763" s="46"/>
      <c r="J763" s="46"/>
      <c r="K763" s="46"/>
      <c r="L763" s="46"/>
      <c r="N763" s="46"/>
      <c r="O763" s="46"/>
    </row>
    <row r="764" spans="3:15" ht="11.25">
      <c r="C764" s="34" t="s">
        <v>13</v>
      </c>
      <c r="D764" s="34" t="s">
        <v>15</v>
      </c>
      <c r="E764" s="43">
        <v>1563</v>
      </c>
      <c r="F764" s="47"/>
      <c r="G764" s="46"/>
      <c r="H764" s="53"/>
      <c r="I764" s="47"/>
      <c r="J764" s="47"/>
      <c r="K764" s="46"/>
      <c r="L764" s="46"/>
      <c r="N764" s="46"/>
      <c r="O764" s="46"/>
    </row>
    <row r="765" spans="4:15" ht="11.25">
      <c r="D765" s="45" t="s">
        <v>16</v>
      </c>
      <c r="E765" s="34">
        <v>1562</v>
      </c>
      <c r="F765" s="46"/>
      <c r="G765" s="46"/>
      <c r="H765" s="46"/>
      <c r="I765" s="48">
        <f>H764</f>
        <v>0</v>
      </c>
      <c r="J765" s="48"/>
      <c r="K765" s="46"/>
      <c r="L765" s="46"/>
      <c r="N765" s="46"/>
      <c r="O765" s="46"/>
    </row>
    <row r="766" spans="4:15" ht="11.25">
      <c r="D766" s="45"/>
      <c r="F766" s="46"/>
      <c r="G766" s="46"/>
      <c r="H766" s="46"/>
      <c r="I766" s="48"/>
      <c r="J766" s="48"/>
      <c r="K766" s="46"/>
      <c r="L766" s="46"/>
      <c r="N766" s="46"/>
      <c r="O766" s="46"/>
    </row>
    <row r="767" spans="3:15" ht="11.25">
      <c r="C767" s="34" t="s">
        <v>14</v>
      </c>
      <c r="D767" s="43" t="s">
        <v>37</v>
      </c>
      <c r="E767" s="43"/>
      <c r="F767" s="47"/>
      <c r="G767" s="46"/>
      <c r="H767" s="46"/>
      <c r="I767" s="46"/>
      <c r="J767" s="46"/>
      <c r="K767" s="46"/>
      <c r="L767" s="46"/>
      <c r="N767" s="46">
        <f>L758*$K$8/12</f>
        <v>338.4482527500004</v>
      </c>
      <c r="O767" s="47">
        <f>O757+N767</f>
        <v>-40943.030465583295</v>
      </c>
    </row>
    <row r="768" spans="4:17" ht="11.25">
      <c r="D768" s="43"/>
      <c r="E768" s="43"/>
      <c r="F768" s="47"/>
      <c r="G768" s="46"/>
      <c r="H768" s="46"/>
      <c r="I768" s="46"/>
      <c r="J768" s="46"/>
      <c r="K768" s="46"/>
      <c r="L768" s="52">
        <f>F761-I765+L758</f>
        <v>88483.20333333343</v>
      </c>
      <c r="N768" s="46"/>
      <c r="O768" s="46"/>
      <c r="Q768" s="46">
        <f>L768+O767</f>
        <v>47540.17286775013</v>
      </c>
    </row>
    <row r="769" spans="4:17" ht="11.25">
      <c r="D769" s="43"/>
      <c r="E769" s="43"/>
      <c r="F769" s="47"/>
      <c r="G769" s="46"/>
      <c r="H769" s="46"/>
      <c r="I769" s="46"/>
      <c r="J769" s="46"/>
      <c r="K769" s="46"/>
      <c r="L769" s="52"/>
      <c r="N769" s="46"/>
      <c r="O769" s="46"/>
      <c r="Q769" s="46"/>
    </row>
    <row r="770" spans="4:17" ht="11.25">
      <c r="D770" s="43"/>
      <c r="E770" s="43"/>
      <c r="F770" s="47"/>
      <c r="G770" s="46"/>
      <c r="H770" s="46"/>
      <c r="I770" s="46"/>
      <c r="J770" s="46"/>
      <c r="K770" s="46"/>
      <c r="L770" s="52"/>
      <c r="N770" s="46"/>
      <c r="O770" s="46"/>
      <c r="Q770" s="46"/>
    </row>
    <row r="771" spans="1:15" ht="11.25">
      <c r="A771" s="34">
        <v>2007</v>
      </c>
      <c r="B771" s="34" t="s">
        <v>47</v>
      </c>
      <c r="C771" s="34" t="s">
        <v>12</v>
      </c>
      <c r="D771" s="34" t="s">
        <v>15</v>
      </c>
      <c r="E771" s="43">
        <v>1562</v>
      </c>
      <c r="F771" s="49"/>
      <c r="G771" s="46"/>
      <c r="H771" s="46"/>
      <c r="I771" s="46"/>
      <c r="J771" s="46"/>
      <c r="K771" s="46"/>
      <c r="L771" s="46"/>
      <c r="N771" s="46"/>
      <c r="O771" s="46"/>
    </row>
    <row r="772" spans="4:15" ht="11.25">
      <c r="D772" s="45" t="s">
        <v>16</v>
      </c>
      <c r="E772" s="45">
        <v>1563</v>
      </c>
      <c r="F772" s="48"/>
      <c r="G772" s="50">
        <f>F771</f>
        <v>0</v>
      </c>
      <c r="H772" s="46"/>
      <c r="I772" s="46"/>
      <c r="J772" s="46"/>
      <c r="K772" s="46"/>
      <c r="L772" s="46"/>
      <c r="N772" s="46"/>
      <c r="O772" s="46"/>
    </row>
    <row r="773" spans="4:15" ht="11.25">
      <c r="D773" s="45"/>
      <c r="E773" s="45"/>
      <c r="F773" s="48"/>
      <c r="G773" s="48"/>
      <c r="H773" s="54"/>
      <c r="I773" s="46"/>
      <c r="J773" s="46"/>
      <c r="K773" s="46"/>
      <c r="L773" s="46"/>
      <c r="N773" s="46"/>
      <c r="O773" s="46"/>
    </row>
    <row r="774" spans="3:15" ht="11.25">
      <c r="C774" s="34" t="s">
        <v>13</v>
      </c>
      <c r="D774" s="34" t="s">
        <v>15</v>
      </c>
      <c r="E774" s="43">
        <v>1563</v>
      </c>
      <c r="F774" s="47"/>
      <c r="G774" s="46"/>
      <c r="H774" s="53"/>
      <c r="I774" s="47"/>
      <c r="J774" s="47"/>
      <c r="K774" s="46"/>
      <c r="L774" s="46"/>
      <c r="N774" s="46"/>
      <c r="O774" s="46"/>
    </row>
    <row r="775" spans="4:15" ht="11.25">
      <c r="D775" s="45" t="s">
        <v>16</v>
      </c>
      <c r="E775" s="34">
        <v>1562</v>
      </c>
      <c r="F775" s="46"/>
      <c r="G775" s="46"/>
      <c r="H775" s="46"/>
      <c r="I775" s="48">
        <f>H774</f>
        <v>0</v>
      </c>
      <c r="J775" s="48"/>
      <c r="K775" s="46"/>
      <c r="L775" s="46"/>
      <c r="N775" s="46"/>
      <c r="O775" s="46"/>
    </row>
    <row r="776" spans="4:15" ht="11.25">
      <c r="D776" s="45"/>
      <c r="F776" s="46"/>
      <c r="G776" s="46"/>
      <c r="H776" s="46"/>
      <c r="I776" s="48"/>
      <c r="J776" s="48"/>
      <c r="K776" s="46"/>
      <c r="L776" s="46"/>
      <c r="N776" s="46"/>
      <c r="O776" s="46"/>
    </row>
    <row r="777" spans="3:15" ht="11.25">
      <c r="C777" s="34" t="s">
        <v>14</v>
      </c>
      <c r="D777" s="43" t="s">
        <v>37</v>
      </c>
      <c r="E777" s="43"/>
      <c r="F777" s="47"/>
      <c r="G777" s="46"/>
      <c r="H777" s="46"/>
      <c r="I777" s="46"/>
      <c r="J777" s="46"/>
      <c r="K777" s="46"/>
      <c r="L777" s="46"/>
      <c r="N777" s="46">
        <f>L768*$K$9/12</f>
        <v>379.0030542777782</v>
      </c>
      <c r="O777" s="47">
        <f>O767+N777</f>
        <v>-40564.02741130552</v>
      </c>
    </row>
    <row r="778" spans="4:17" ht="11.25">
      <c r="D778" s="43"/>
      <c r="E778" s="43"/>
      <c r="F778" s="47"/>
      <c r="G778" s="46"/>
      <c r="H778" s="46"/>
      <c r="I778" s="46"/>
      <c r="J778" s="46"/>
      <c r="K778" s="46"/>
      <c r="L778" s="52">
        <f>F771-I775+L768</f>
        <v>88483.20333333343</v>
      </c>
      <c r="N778" s="46"/>
      <c r="O778" s="46"/>
      <c r="Q778" s="46">
        <f>L778+O777</f>
        <v>47919.175922027905</v>
      </c>
    </row>
    <row r="779" spans="4:17" ht="11.25">
      <c r="D779" s="43"/>
      <c r="E779" s="43"/>
      <c r="F779" s="47"/>
      <c r="G779" s="46"/>
      <c r="H779" s="46"/>
      <c r="I779" s="46"/>
      <c r="J779" s="46"/>
      <c r="K779" s="46"/>
      <c r="L779" s="52"/>
      <c r="N779" s="46"/>
      <c r="O779" s="46"/>
      <c r="Q779" s="46"/>
    </row>
    <row r="780" spans="4:17" ht="11.25" customHeight="1">
      <c r="D780" s="43"/>
      <c r="E780" s="43"/>
      <c r="F780" s="47"/>
      <c r="G780" s="46"/>
      <c r="H780" s="46"/>
      <c r="I780" s="46"/>
      <c r="J780" s="46"/>
      <c r="K780" s="46"/>
      <c r="L780" s="52"/>
      <c r="N780" s="46"/>
      <c r="O780" s="46"/>
      <c r="Q780" s="46"/>
    </row>
    <row r="781" spans="1:15" ht="11.25">
      <c r="A781" s="34">
        <v>2007</v>
      </c>
      <c r="B781" s="34" t="s">
        <v>48</v>
      </c>
      <c r="C781" s="34" t="s">
        <v>12</v>
      </c>
      <c r="D781" s="34" t="s">
        <v>15</v>
      </c>
      <c r="E781" s="43">
        <v>1562</v>
      </c>
      <c r="F781" s="49"/>
      <c r="G781" s="46"/>
      <c r="H781" s="46"/>
      <c r="I781" s="46"/>
      <c r="J781" s="46"/>
      <c r="K781" s="46"/>
      <c r="L781" s="46"/>
      <c r="N781" s="46"/>
      <c r="O781" s="46"/>
    </row>
    <row r="782" spans="4:15" ht="11.25">
      <c r="D782" s="45" t="s">
        <v>16</v>
      </c>
      <c r="E782" s="45">
        <v>1563</v>
      </c>
      <c r="F782" s="48"/>
      <c r="G782" s="50">
        <f>F781</f>
        <v>0</v>
      </c>
      <c r="H782" s="46"/>
      <c r="I782" s="46"/>
      <c r="J782" s="46"/>
      <c r="K782" s="46"/>
      <c r="L782" s="46"/>
      <c r="N782" s="46"/>
      <c r="O782" s="46"/>
    </row>
    <row r="783" spans="4:15" ht="11.25">
      <c r="D783" s="45"/>
      <c r="E783" s="45"/>
      <c r="F783" s="48"/>
      <c r="G783" s="48"/>
      <c r="H783" s="54"/>
      <c r="I783" s="46"/>
      <c r="J783" s="46"/>
      <c r="K783" s="46"/>
      <c r="L783" s="46"/>
      <c r="N783" s="46"/>
      <c r="O783" s="46"/>
    </row>
    <row r="784" spans="3:15" ht="11.25">
      <c r="C784" s="34" t="s">
        <v>13</v>
      </c>
      <c r="D784" s="34" t="s">
        <v>15</v>
      </c>
      <c r="E784" s="43">
        <v>1563</v>
      </c>
      <c r="F784" s="47"/>
      <c r="G784" s="46"/>
      <c r="H784" s="53"/>
      <c r="I784" s="47"/>
      <c r="J784" s="47"/>
      <c r="K784" s="46"/>
      <c r="L784" s="46"/>
      <c r="N784" s="46"/>
      <c r="O784" s="46"/>
    </row>
    <row r="785" spans="4:15" ht="11.25">
      <c r="D785" s="45" t="s">
        <v>16</v>
      </c>
      <c r="E785" s="34">
        <v>1562</v>
      </c>
      <c r="F785" s="46"/>
      <c r="G785" s="46"/>
      <c r="H785" s="46"/>
      <c r="I785" s="48">
        <f>H784</f>
        <v>0</v>
      </c>
      <c r="J785" s="48"/>
      <c r="K785" s="46"/>
      <c r="L785" s="46"/>
      <c r="N785" s="46"/>
      <c r="O785" s="46"/>
    </row>
    <row r="786" spans="4:15" ht="11.25">
      <c r="D786" s="45"/>
      <c r="F786" s="46"/>
      <c r="G786" s="46"/>
      <c r="H786" s="46"/>
      <c r="I786" s="48"/>
      <c r="J786" s="48"/>
      <c r="K786" s="46"/>
      <c r="L786" s="46"/>
      <c r="N786" s="46"/>
      <c r="O786" s="46"/>
    </row>
    <row r="787" spans="3:15" ht="11.25">
      <c r="C787" s="34" t="s">
        <v>14</v>
      </c>
      <c r="D787" s="43" t="s">
        <v>37</v>
      </c>
      <c r="E787" s="43"/>
      <c r="F787" s="47"/>
      <c r="G787" s="46"/>
      <c r="H787" s="46"/>
      <c r="I787" s="46"/>
      <c r="J787" s="46"/>
      <c r="K787" s="46"/>
      <c r="L787" s="46"/>
      <c r="N787" s="46">
        <f>L778*$K$9/12</f>
        <v>379.0030542777782</v>
      </c>
      <c r="O787" s="47">
        <f>O777+N787</f>
        <v>-40185.024357027745</v>
      </c>
    </row>
    <row r="788" spans="4:17" ht="11.25">
      <c r="D788" s="43"/>
      <c r="E788" s="43"/>
      <c r="F788" s="47"/>
      <c r="G788" s="46"/>
      <c r="H788" s="46"/>
      <c r="I788" s="46"/>
      <c r="J788" s="46"/>
      <c r="K788" s="46"/>
      <c r="L788" s="52">
        <f>F781-I785+L778</f>
        <v>88483.20333333343</v>
      </c>
      <c r="N788" s="46"/>
      <c r="O788" s="46"/>
      <c r="Q788" s="46">
        <f>L788+O787</f>
        <v>48298.17897630568</v>
      </c>
    </row>
    <row r="789" spans="4:17" ht="11.25">
      <c r="D789" s="43"/>
      <c r="E789" s="43"/>
      <c r="F789" s="47"/>
      <c r="G789" s="46"/>
      <c r="H789" s="46"/>
      <c r="I789" s="46"/>
      <c r="J789" s="46"/>
      <c r="K789" s="46"/>
      <c r="L789" s="52"/>
      <c r="N789" s="46"/>
      <c r="O789" s="46"/>
      <c r="Q789" s="46"/>
    </row>
    <row r="790" spans="4:17" ht="11.25">
      <c r="D790" s="43"/>
      <c r="E790" s="43"/>
      <c r="F790" s="47"/>
      <c r="G790" s="46"/>
      <c r="H790" s="46"/>
      <c r="I790" s="46"/>
      <c r="J790" s="46"/>
      <c r="K790" s="46"/>
      <c r="L790" s="52"/>
      <c r="N790" s="46"/>
      <c r="O790" s="46"/>
      <c r="Q790" s="46"/>
    </row>
    <row r="791" spans="1:15" ht="11.25">
      <c r="A791" s="34">
        <v>2007</v>
      </c>
      <c r="B791" s="34" t="s">
        <v>49</v>
      </c>
      <c r="C791" s="34" t="s">
        <v>12</v>
      </c>
      <c r="D791" s="34" t="s">
        <v>15</v>
      </c>
      <c r="E791" s="43">
        <v>1562</v>
      </c>
      <c r="F791" s="49"/>
      <c r="G791" s="46"/>
      <c r="H791" s="46"/>
      <c r="I791" s="46"/>
      <c r="J791" s="46"/>
      <c r="K791" s="46"/>
      <c r="L791" s="46"/>
      <c r="N791" s="46"/>
      <c r="O791" s="46"/>
    </row>
    <row r="792" spans="4:15" ht="11.25">
      <c r="D792" s="45" t="s">
        <v>16</v>
      </c>
      <c r="E792" s="45">
        <v>1563</v>
      </c>
      <c r="F792" s="48"/>
      <c r="G792" s="50">
        <f>F791</f>
        <v>0</v>
      </c>
      <c r="H792" s="46"/>
      <c r="I792" s="46"/>
      <c r="J792" s="46"/>
      <c r="K792" s="46"/>
      <c r="L792" s="46"/>
      <c r="N792" s="46"/>
      <c r="O792" s="46"/>
    </row>
    <row r="793" spans="4:15" ht="11.25">
      <c r="D793" s="45"/>
      <c r="E793" s="45"/>
      <c r="F793" s="48"/>
      <c r="G793" s="48"/>
      <c r="H793" s="54"/>
      <c r="I793" s="46"/>
      <c r="J793" s="46"/>
      <c r="K793" s="46"/>
      <c r="L793" s="46"/>
      <c r="N793" s="46"/>
      <c r="O793" s="46"/>
    </row>
    <row r="794" spans="3:15" ht="11.25">
      <c r="C794" s="34" t="s">
        <v>13</v>
      </c>
      <c r="D794" s="34" t="s">
        <v>15</v>
      </c>
      <c r="E794" s="43">
        <v>1563</v>
      </c>
      <c r="F794" s="47"/>
      <c r="G794" s="46"/>
      <c r="H794" s="53"/>
      <c r="I794" s="47"/>
      <c r="J794" s="47"/>
      <c r="K794" s="46"/>
      <c r="L794" s="46"/>
      <c r="N794" s="46"/>
      <c r="O794" s="46"/>
    </row>
    <row r="795" spans="4:15" ht="11.25">
      <c r="D795" s="45" t="s">
        <v>16</v>
      </c>
      <c r="E795" s="34">
        <v>1562</v>
      </c>
      <c r="F795" s="46"/>
      <c r="G795" s="46"/>
      <c r="H795" s="46"/>
      <c r="I795" s="48">
        <f>H794</f>
        <v>0</v>
      </c>
      <c r="J795" s="48"/>
      <c r="K795" s="46"/>
      <c r="L795" s="46"/>
      <c r="N795" s="46"/>
      <c r="O795" s="46"/>
    </row>
    <row r="796" spans="4:15" ht="11.25">
      <c r="D796" s="45"/>
      <c r="F796" s="46"/>
      <c r="G796" s="46"/>
      <c r="H796" s="46"/>
      <c r="I796" s="48"/>
      <c r="J796" s="48"/>
      <c r="K796" s="46"/>
      <c r="L796" s="46"/>
      <c r="N796" s="46"/>
      <c r="O796" s="46"/>
    </row>
    <row r="797" spans="3:15" ht="11.25">
      <c r="C797" s="34" t="s">
        <v>14</v>
      </c>
      <c r="D797" s="43" t="s">
        <v>37</v>
      </c>
      <c r="E797" s="43"/>
      <c r="F797" s="47"/>
      <c r="G797" s="46"/>
      <c r="H797" s="46"/>
      <c r="I797" s="46"/>
      <c r="J797" s="46"/>
      <c r="K797" s="46"/>
      <c r="L797" s="46"/>
      <c r="N797" s="46">
        <f>L788*$K$9/12</f>
        <v>379.0030542777782</v>
      </c>
      <c r="O797" s="47">
        <f>O787+N797</f>
        <v>-39806.02130274997</v>
      </c>
    </row>
    <row r="798" spans="4:17" ht="11.25">
      <c r="D798" s="43"/>
      <c r="E798" s="43"/>
      <c r="F798" s="47"/>
      <c r="G798" s="46"/>
      <c r="H798" s="46"/>
      <c r="I798" s="46"/>
      <c r="J798" s="46"/>
      <c r="K798" s="46"/>
      <c r="L798" s="52">
        <f>F791-I795+L788</f>
        <v>88483.20333333343</v>
      </c>
      <c r="N798" s="46"/>
      <c r="O798" s="46"/>
      <c r="Q798" s="46">
        <f>L798+O797</f>
        <v>48677.182030583455</v>
      </c>
    </row>
    <row r="799" spans="4:17" ht="11.25">
      <c r="D799" s="43"/>
      <c r="E799" s="43"/>
      <c r="F799" s="47"/>
      <c r="G799" s="46"/>
      <c r="H799" s="46"/>
      <c r="I799" s="46"/>
      <c r="J799" s="46"/>
      <c r="K799" s="46"/>
      <c r="L799" s="52"/>
      <c r="N799" s="46"/>
      <c r="O799" s="46"/>
      <c r="Q799" s="46"/>
    </row>
    <row r="800" spans="4:17" ht="11.25">
      <c r="D800" s="43"/>
      <c r="E800" s="43"/>
      <c r="F800" s="47"/>
      <c r="G800" s="46"/>
      <c r="H800" s="46"/>
      <c r="I800" s="46"/>
      <c r="J800" s="46"/>
      <c r="K800" s="46"/>
      <c r="L800" s="52"/>
      <c r="N800" s="46"/>
      <c r="O800" s="46"/>
      <c r="Q800" s="46"/>
    </row>
    <row r="801" spans="1:15" ht="11.25">
      <c r="A801" s="34">
        <v>2008</v>
      </c>
      <c r="B801" s="34" t="s">
        <v>50</v>
      </c>
      <c r="C801" s="34" t="s">
        <v>12</v>
      </c>
      <c r="D801" s="34" t="s">
        <v>15</v>
      </c>
      <c r="E801" s="43">
        <v>1562</v>
      </c>
      <c r="F801" s="49"/>
      <c r="G801" s="46"/>
      <c r="H801" s="46"/>
      <c r="I801" s="46"/>
      <c r="J801" s="46"/>
      <c r="K801" s="46"/>
      <c r="L801" s="46"/>
      <c r="N801" s="46"/>
      <c r="O801" s="46"/>
    </row>
    <row r="802" spans="4:15" ht="11.25">
      <c r="D802" s="45" t="s">
        <v>16</v>
      </c>
      <c r="E802" s="45">
        <v>1563</v>
      </c>
      <c r="F802" s="48"/>
      <c r="G802" s="50">
        <f>F801</f>
        <v>0</v>
      </c>
      <c r="H802" s="46"/>
      <c r="I802" s="46"/>
      <c r="J802" s="46"/>
      <c r="K802" s="46"/>
      <c r="L802" s="46"/>
      <c r="N802" s="46"/>
      <c r="O802" s="46"/>
    </row>
    <row r="803" spans="4:15" ht="11.25">
      <c r="D803" s="45"/>
      <c r="E803" s="45"/>
      <c r="F803" s="48"/>
      <c r="G803" s="48"/>
      <c r="H803" s="54"/>
      <c r="I803" s="46"/>
      <c r="J803" s="46"/>
      <c r="K803" s="46"/>
      <c r="L803" s="46"/>
      <c r="N803" s="46"/>
      <c r="O803" s="46"/>
    </row>
    <row r="804" spans="3:15" ht="11.25">
      <c r="C804" s="34" t="s">
        <v>13</v>
      </c>
      <c r="D804" s="34" t="s">
        <v>15</v>
      </c>
      <c r="E804" s="43">
        <v>1563</v>
      </c>
      <c r="F804" s="47"/>
      <c r="G804" s="46"/>
      <c r="H804" s="53"/>
      <c r="I804" s="47"/>
      <c r="J804" s="47"/>
      <c r="K804" s="46"/>
      <c r="L804" s="46"/>
      <c r="N804" s="46"/>
      <c r="O804" s="46"/>
    </row>
    <row r="805" spans="4:15" ht="11.25">
      <c r="D805" s="45" t="s">
        <v>16</v>
      </c>
      <c r="E805" s="34">
        <v>1562</v>
      </c>
      <c r="F805" s="46"/>
      <c r="G805" s="46"/>
      <c r="H805" s="46"/>
      <c r="I805" s="48">
        <f>H804</f>
        <v>0</v>
      </c>
      <c r="J805" s="48"/>
      <c r="K805" s="46"/>
      <c r="L805" s="46"/>
      <c r="N805" s="46"/>
      <c r="O805" s="46"/>
    </row>
    <row r="806" spans="4:15" ht="11.25">
      <c r="D806" s="45"/>
      <c r="F806" s="46"/>
      <c r="G806" s="46"/>
      <c r="H806" s="46"/>
      <c r="I806" s="48"/>
      <c r="J806" s="48"/>
      <c r="K806" s="46"/>
      <c r="L806" s="46"/>
      <c r="N806" s="46"/>
      <c r="O806" s="46"/>
    </row>
    <row r="807" spans="3:15" ht="11.25">
      <c r="C807" s="34" t="s">
        <v>14</v>
      </c>
      <c r="D807" s="43" t="s">
        <v>37</v>
      </c>
      <c r="E807" s="43"/>
      <c r="F807" s="47"/>
      <c r="G807" s="46"/>
      <c r="H807" s="46"/>
      <c r="I807" s="46"/>
      <c r="J807" s="46"/>
      <c r="K807" s="46"/>
      <c r="L807" s="46"/>
      <c r="N807" s="46">
        <f>L798*$K$9/12</f>
        <v>379.0030542777782</v>
      </c>
      <c r="O807" s="47">
        <f>O797+N807</f>
        <v>-39427.018248472195</v>
      </c>
    </row>
    <row r="808" spans="4:17" ht="11.25">
      <c r="D808" s="43"/>
      <c r="E808" s="43"/>
      <c r="F808" s="47"/>
      <c r="G808" s="46"/>
      <c r="H808" s="46"/>
      <c r="I808" s="46"/>
      <c r="J808" s="46"/>
      <c r="K808" s="46"/>
      <c r="L808" s="52">
        <f>F801-I805+L798</f>
        <v>88483.20333333343</v>
      </c>
      <c r="N808" s="46"/>
      <c r="O808" s="46"/>
      <c r="Q808" s="46">
        <f>L808+O807</f>
        <v>49056.18508486123</v>
      </c>
    </row>
    <row r="809" spans="4:17" ht="11.25">
      <c r="D809" s="43"/>
      <c r="E809" s="43"/>
      <c r="F809" s="47"/>
      <c r="G809" s="46"/>
      <c r="H809" s="46"/>
      <c r="I809" s="46"/>
      <c r="J809" s="46"/>
      <c r="K809" s="46"/>
      <c r="L809" s="52"/>
      <c r="N809" s="46"/>
      <c r="O809" s="46"/>
      <c r="Q809" s="46"/>
    </row>
    <row r="810" spans="4:17" ht="11.25">
      <c r="D810" s="43"/>
      <c r="E810" s="43"/>
      <c r="F810" s="47"/>
      <c r="G810" s="46"/>
      <c r="H810" s="46"/>
      <c r="I810" s="46"/>
      <c r="J810" s="46"/>
      <c r="K810" s="46"/>
      <c r="L810" s="52"/>
      <c r="N810" s="46"/>
      <c r="O810" s="46"/>
      <c r="Q810" s="46"/>
    </row>
    <row r="811" spans="1:15" ht="11.25">
      <c r="A811" s="34">
        <v>2008</v>
      </c>
      <c r="B811" s="34" t="s">
        <v>51</v>
      </c>
      <c r="C811" s="34" t="s">
        <v>12</v>
      </c>
      <c r="D811" s="34" t="s">
        <v>15</v>
      </c>
      <c r="E811" s="43">
        <v>1562</v>
      </c>
      <c r="F811" s="49"/>
      <c r="G811" s="46"/>
      <c r="H811" s="46"/>
      <c r="I811" s="46"/>
      <c r="J811" s="46"/>
      <c r="K811" s="46"/>
      <c r="L811" s="46"/>
      <c r="N811" s="46"/>
      <c r="O811" s="46"/>
    </row>
    <row r="812" spans="4:15" ht="11.25">
      <c r="D812" s="45" t="s">
        <v>16</v>
      </c>
      <c r="E812" s="45">
        <v>1563</v>
      </c>
      <c r="F812" s="48"/>
      <c r="G812" s="50">
        <f>F811</f>
        <v>0</v>
      </c>
      <c r="H812" s="46"/>
      <c r="I812" s="46"/>
      <c r="J812" s="46"/>
      <c r="K812" s="46"/>
      <c r="L812" s="46"/>
      <c r="N812" s="46"/>
      <c r="O812" s="46"/>
    </row>
    <row r="813" spans="4:15" ht="11.25">
      <c r="D813" s="45"/>
      <c r="E813" s="45"/>
      <c r="F813" s="48"/>
      <c r="G813" s="48"/>
      <c r="H813" s="54"/>
      <c r="I813" s="46"/>
      <c r="J813" s="46"/>
      <c r="K813" s="46"/>
      <c r="L813" s="46"/>
      <c r="N813" s="46"/>
      <c r="O813" s="46"/>
    </row>
    <row r="814" spans="3:15" ht="11.25">
      <c r="C814" s="34" t="s">
        <v>13</v>
      </c>
      <c r="D814" s="34" t="s">
        <v>15</v>
      </c>
      <c r="E814" s="43">
        <v>1563</v>
      </c>
      <c r="F814" s="47"/>
      <c r="G814" s="46"/>
      <c r="H814" s="53"/>
      <c r="I814" s="47"/>
      <c r="J814" s="47"/>
      <c r="K814" s="46"/>
      <c r="L814" s="46"/>
      <c r="N814" s="46"/>
      <c r="O814" s="46"/>
    </row>
    <row r="815" spans="4:15" ht="11.25">
      <c r="D815" s="45" t="s">
        <v>16</v>
      </c>
      <c r="E815" s="34">
        <v>1562</v>
      </c>
      <c r="F815" s="46"/>
      <c r="G815" s="46"/>
      <c r="H815" s="46"/>
      <c r="I815" s="48">
        <f>H814</f>
        <v>0</v>
      </c>
      <c r="J815" s="48"/>
      <c r="K815" s="46"/>
      <c r="L815" s="46"/>
      <c r="N815" s="46"/>
      <c r="O815" s="46"/>
    </row>
    <row r="816" spans="4:15" ht="11.25">
      <c r="D816" s="45"/>
      <c r="F816" s="46"/>
      <c r="G816" s="46"/>
      <c r="H816" s="46"/>
      <c r="I816" s="48"/>
      <c r="J816" s="48"/>
      <c r="K816" s="46"/>
      <c r="L816" s="46"/>
      <c r="N816" s="46"/>
      <c r="O816" s="46"/>
    </row>
    <row r="817" spans="3:15" ht="11.25">
      <c r="C817" s="34" t="s">
        <v>14</v>
      </c>
      <c r="D817" s="43" t="s">
        <v>37</v>
      </c>
      <c r="E817" s="43"/>
      <c r="F817" s="47"/>
      <c r="G817" s="46"/>
      <c r="H817" s="46"/>
      <c r="I817" s="46"/>
      <c r="J817" s="46"/>
      <c r="K817" s="46"/>
      <c r="L817" s="46"/>
      <c r="N817" s="46">
        <f>L808*$K$9/12</f>
        <v>379.0030542777782</v>
      </c>
      <c r="O817" s="47">
        <f>O807+N817</f>
        <v>-39048.01519419442</v>
      </c>
    </row>
    <row r="818" spans="4:17" ht="11.25">
      <c r="D818" s="43"/>
      <c r="E818" s="43"/>
      <c r="F818" s="47"/>
      <c r="G818" s="46"/>
      <c r="H818" s="46"/>
      <c r="I818" s="46"/>
      <c r="J818" s="46"/>
      <c r="K818" s="46"/>
      <c r="L818" s="52">
        <f>F811-I815+L808</f>
        <v>88483.20333333343</v>
      </c>
      <c r="N818" s="46"/>
      <c r="O818" s="46"/>
      <c r="Q818" s="46">
        <f>L818+O817</f>
        <v>49435.188139139005</v>
      </c>
    </row>
    <row r="819" spans="4:17" ht="11.25">
      <c r="D819" s="43"/>
      <c r="E819" s="43"/>
      <c r="F819" s="47"/>
      <c r="G819" s="46"/>
      <c r="H819" s="46"/>
      <c r="I819" s="46"/>
      <c r="J819" s="46"/>
      <c r="K819" s="46"/>
      <c r="L819" s="52"/>
      <c r="N819" s="46"/>
      <c r="O819" s="46"/>
      <c r="Q819" s="46"/>
    </row>
    <row r="820" spans="4:17" ht="11.25">
      <c r="D820" s="43"/>
      <c r="E820" s="43"/>
      <c r="F820" s="47"/>
      <c r="G820" s="46"/>
      <c r="H820" s="46"/>
      <c r="I820" s="46"/>
      <c r="J820" s="46"/>
      <c r="K820" s="46"/>
      <c r="L820" s="52"/>
      <c r="N820" s="46"/>
      <c r="O820" s="46"/>
      <c r="Q820" s="46"/>
    </row>
    <row r="821" spans="1:15" ht="11.25">
      <c r="A821" s="34">
        <v>2008</v>
      </c>
      <c r="B821" s="34" t="s">
        <v>52</v>
      </c>
      <c r="C821" s="34" t="s">
        <v>12</v>
      </c>
      <c r="D821" s="34" t="s">
        <v>15</v>
      </c>
      <c r="E821" s="43">
        <v>1562</v>
      </c>
      <c r="F821" s="49"/>
      <c r="G821" s="46"/>
      <c r="H821" s="46"/>
      <c r="I821" s="46"/>
      <c r="J821" s="46"/>
      <c r="K821" s="46"/>
      <c r="L821" s="46"/>
      <c r="N821" s="46"/>
      <c r="O821" s="46"/>
    </row>
    <row r="822" spans="4:15" ht="11.25">
      <c r="D822" s="45" t="s">
        <v>16</v>
      </c>
      <c r="E822" s="45">
        <v>1563</v>
      </c>
      <c r="F822" s="48"/>
      <c r="G822" s="50">
        <f>F821</f>
        <v>0</v>
      </c>
      <c r="H822" s="46"/>
      <c r="I822" s="46"/>
      <c r="J822" s="46"/>
      <c r="K822" s="46"/>
      <c r="L822" s="46"/>
      <c r="N822" s="46"/>
      <c r="O822" s="46"/>
    </row>
    <row r="823" spans="4:15" ht="11.25">
      <c r="D823" s="45"/>
      <c r="E823" s="45"/>
      <c r="F823" s="48"/>
      <c r="G823" s="48"/>
      <c r="H823" s="54"/>
      <c r="I823" s="46"/>
      <c r="J823" s="46"/>
      <c r="K823" s="46"/>
      <c r="L823" s="46"/>
      <c r="N823" s="46"/>
      <c r="O823" s="46"/>
    </row>
    <row r="824" spans="3:15" ht="11.25">
      <c r="C824" s="34" t="s">
        <v>13</v>
      </c>
      <c r="D824" s="34" t="s">
        <v>15</v>
      </c>
      <c r="E824" s="43">
        <v>1563</v>
      </c>
      <c r="F824" s="47"/>
      <c r="G824" s="46"/>
      <c r="H824" s="53"/>
      <c r="I824" s="47"/>
      <c r="J824" s="47"/>
      <c r="K824" s="46"/>
      <c r="L824" s="46"/>
      <c r="N824" s="46"/>
      <c r="O824" s="46"/>
    </row>
    <row r="825" spans="4:15" ht="11.25">
      <c r="D825" s="45" t="s">
        <v>16</v>
      </c>
      <c r="E825" s="34">
        <v>1562</v>
      </c>
      <c r="F825" s="46"/>
      <c r="G825" s="46"/>
      <c r="H825" s="46"/>
      <c r="I825" s="48">
        <f>H824</f>
        <v>0</v>
      </c>
      <c r="J825" s="48"/>
      <c r="K825" s="46"/>
      <c r="L825" s="46"/>
      <c r="N825" s="46"/>
      <c r="O825" s="46"/>
    </row>
    <row r="826" spans="4:15" ht="11.25">
      <c r="D826" s="45"/>
      <c r="F826" s="46"/>
      <c r="G826" s="46"/>
      <c r="H826" s="46"/>
      <c r="I826" s="48"/>
      <c r="J826" s="48"/>
      <c r="K826" s="46"/>
      <c r="L826" s="46"/>
      <c r="N826" s="46"/>
      <c r="O826" s="46"/>
    </row>
    <row r="827" spans="3:15" ht="11.25">
      <c r="C827" s="34" t="s">
        <v>14</v>
      </c>
      <c r="D827" s="43" t="s">
        <v>37</v>
      </c>
      <c r="E827" s="43"/>
      <c r="F827" s="47"/>
      <c r="G827" s="46"/>
      <c r="H827" s="46"/>
      <c r="I827" s="46"/>
      <c r="J827" s="46"/>
      <c r="K827" s="46"/>
      <c r="L827" s="46"/>
      <c r="N827" s="46">
        <f>L818*$K$9/12</f>
        <v>379.0030542777782</v>
      </c>
      <c r="O827" s="47">
        <f>O817+N827</f>
        <v>-38669.012139916646</v>
      </c>
    </row>
    <row r="828" spans="4:17" ht="11.25">
      <c r="D828" s="43"/>
      <c r="E828" s="43"/>
      <c r="F828" s="47"/>
      <c r="G828" s="46"/>
      <c r="H828" s="46"/>
      <c r="I828" s="46"/>
      <c r="J828" s="46"/>
      <c r="K828" s="46"/>
      <c r="L828" s="52">
        <f>F821-I825+L818</f>
        <v>88483.20333333343</v>
      </c>
      <c r="N828" s="46"/>
      <c r="O828" s="46"/>
      <c r="Q828" s="46">
        <f>L828+O827</f>
        <v>49814.19119341678</v>
      </c>
    </row>
    <row r="829" spans="4:17" ht="11.25">
      <c r="D829" s="43"/>
      <c r="E829" s="43"/>
      <c r="F829" s="47"/>
      <c r="G829" s="46"/>
      <c r="H829" s="46"/>
      <c r="I829" s="46"/>
      <c r="J829" s="46"/>
      <c r="K829" s="46"/>
      <c r="L829" s="52"/>
      <c r="N829" s="46"/>
      <c r="O829" s="46"/>
      <c r="Q829" s="46"/>
    </row>
    <row r="830" spans="4:17" ht="11.25">
      <c r="D830" s="43"/>
      <c r="E830" s="43"/>
      <c r="F830" s="47"/>
      <c r="G830" s="46"/>
      <c r="H830" s="46"/>
      <c r="I830" s="46"/>
      <c r="J830" s="46"/>
      <c r="K830" s="46"/>
      <c r="L830" s="52"/>
      <c r="N830" s="46"/>
      <c r="O830" s="46"/>
      <c r="Q830" s="46"/>
    </row>
    <row r="831" spans="1:15" ht="11.25">
      <c r="A831" s="34">
        <v>2008</v>
      </c>
      <c r="B831" s="34" t="s">
        <v>53</v>
      </c>
      <c r="C831" s="34" t="s">
        <v>12</v>
      </c>
      <c r="D831" s="34" t="s">
        <v>15</v>
      </c>
      <c r="E831" s="43">
        <v>1562</v>
      </c>
      <c r="F831" s="49"/>
      <c r="G831" s="46"/>
      <c r="H831" s="46"/>
      <c r="I831" s="46"/>
      <c r="J831" s="46"/>
      <c r="K831" s="46"/>
      <c r="L831" s="46"/>
      <c r="N831" s="46"/>
      <c r="O831" s="46"/>
    </row>
    <row r="832" spans="4:15" ht="11.25">
      <c r="D832" s="45" t="s">
        <v>16</v>
      </c>
      <c r="E832" s="45">
        <v>1563</v>
      </c>
      <c r="F832" s="48"/>
      <c r="G832" s="50">
        <f>F831</f>
        <v>0</v>
      </c>
      <c r="H832" s="46"/>
      <c r="I832" s="46"/>
      <c r="J832" s="46"/>
      <c r="K832" s="46"/>
      <c r="L832" s="46"/>
      <c r="N832" s="46"/>
      <c r="O832" s="46"/>
    </row>
    <row r="833" spans="4:15" ht="11.25">
      <c r="D833" s="45"/>
      <c r="E833" s="45"/>
      <c r="F833" s="48"/>
      <c r="G833" s="48"/>
      <c r="H833" s="54"/>
      <c r="I833" s="46"/>
      <c r="J833" s="46"/>
      <c r="K833" s="46"/>
      <c r="L833" s="46"/>
      <c r="N833" s="46"/>
      <c r="O833" s="46"/>
    </row>
    <row r="834" spans="3:15" ht="11.25">
      <c r="C834" s="34" t="s">
        <v>13</v>
      </c>
      <c r="D834" s="34" t="s">
        <v>15</v>
      </c>
      <c r="E834" s="43">
        <v>1563</v>
      </c>
      <c r="F834" s="47"/>
      <c r="G834" s="46"/>
      <c r="H834" s="53"/>
      <c r="I834" s="47"/>
      <c r="J834" s="47"/>
      <c r="K834" s="46"/>
      <c r="L834" s="46"/>
      <c r="N834" s="46"/>
      <c r="O834" s="46"/>
    </row>
    <row r="835" spans="4:15" ht="11.25">
      <c r="D835" s="45" t="s">
        <v>16</v>
      </c>
      <c r="E835" s="34">
        <v>1562</v>
      </c>
      <c r="F835" s="46"/>
      <c r="G835" s="46"/>
      <c r="H835" s="46"/>
      <c r="I835" s="48">
        <f>H834</f>
        <v>0</v>
      </c>
      <c r="J835" s="48"/>
      <c r="K835" s="46"/>
      <c r="L835" s="46"/>
      <c r="N835" s="46"/>
      <c r="O835" s="46"/>
    </row>
    <row r="836" spans="4:15" ht="11.25">
      <c r="D836" s="45"/>
      <c r="F836" s="46"/>
      <c r="G836" s="46"/>
      <c r="H836" s="46"/>
      <c r="I836" s="48"/>
      <c r="J836" s="48"/>
      <c r="K836" s="46"/>
      <c r="L836" s="46"/>
      <c r="N836" s="46"/>
      <c r="O836" s="46"/>
    </row>
    <row r="837" spans="3:15" ht="11.25">
      <c r="C837" s="34" t="s">
        <v>14</v>
      </c>
      <c r="D837" s="43" t="s">
        <v>37</v>
      </c>
      <c r="E837" s="43"/>
      <c r="F837" s="47"/>
      <c r="G837" s="46"/>
      <c r="H837" s="46"/>
      <c r="I837" s="46"/>
      <c r="J837" s="46"/>
      <c r="K837" s="46"/>
      <c r="L837" s="46"/>
      <c r="N837" s="46">
        <f>L828*$K$10/12</f>
        <v>300.8428913333337</v>
      </c>
      <c r="O837" s="47">
        <f>O827+N837</f>
        <v>-38368.16924858331</v>
      </c>
    </row>
    <row r="838" spans="4:17" ht="11.25">
      <c r="D838" s="43"/>
      <c r="E838" s="43"/>
      <c r="F838" s="47"/>
      <c r="G838" s="46"/>
      <c r="H838" s="46"/>
      <c r="I838" s="46"/>
      <c r="J838" s="46"/>
      <c r="K838" s="46"/>
      <c r="L838" s="52">
        <f>F831-I835+L828</f>
        <v>88483.20333333343</v>
      </c>
      <c r="N838" s="46"/>
      <c r="O838" s="46"/>
      <c r="Q838" s="46">
        <f>L838+O837</f>
        <v>50115.034084750114</v>
      </c>
    </row>
    <row r="839" spans="4:17" ht="11.25">
      <c r="D839" s="43"/>
      <c r="E839" s="43"/>
      <c r="F839" s="47"/>
      <c r="G839" s="46"/>
      <c r="H839" s="46"/>
      <c r="I839" s="46"/>
      <c r="J839" s="46"/>
      <c r="K839" s="46"/>
      <c r="L839" s="52"/>
      <c r="N839" s="46"/>
      <c r="O839" s="46"/>
      <c r="Q839" s="46"/>
    </row>
    <row r="840" spans="4:17" ht="11.25">
      <c r="D840" s="43"/>
      <c r="E840" s="43"/>
      <c r="F840" s="47"/>
      <c r="G840" s="46"/>
      <c r="H840" s="46"/>
      <c r="I840" s="46"/>
      <c r="J840" s="46"/>
      <c r="K840" s="46"/>
      <c r="L840" s="52"/>
      <c r="N840" s="46"/>
      <c r="O840" s="46"/>
      <c r="Q840" s="46"/>
    </row>
    <row r="841" spans="1:15" ht="11.25">
      <c r="A841" s="34">
        <v>2008</v>
      </c>
      <c r="B841" s="34" t="s">
        <v>24</v>
      </c>
      <c r="C841" s="34" t="s">
        <v>12</v>
      </c>
      <c r="D841" s="34" t="s">
        <v>15</v>
      </c>
      <c r="E841" s="43">
        <v>1562</v>
      </c>
      <c r="F841" s="49"/>
      <c r="G841" s="46"/>
      <c r="H841" s="46"/>
      <c r="I841" s="46"/>
      <c r="J841" s="46"/>
      <c r="K841" s="46"/>
      <c r="L841" s="46"/>
      <c r="N841" s="46"/>
      <c r="O841" s="46"/>
    </row>
    <row r="842" spans="4:15" ht="11.25">
      <c r="D842" s="45" t="s">
        <v>16</v>
      </c>
      <c r="E842" s="45">
        <v>1563</v>
      </c>
      <c r="F842" s="48"/>
      <c r="G842" s="50">
        <f>F841</f>
        <v>0</v>
      </c>
      <c r="H842" s="46"/>
      <c r="I842" s="46"/>
      <c r="J842" s="46"/>
      <c r="K842" s="46"/>
      <c r="L842" s="46"/>
      <c r="N842" s="46"/>
      <c r="O842" s="46"/>
    </row>
    <row r="843" spans="4:15" ht="11.25">
      <c r="D843" s="45"/>
      <c r="E843" s="45"/>
      <c r="F843" s="48"/>
      <c r="G843" s="48"/>
      <c r="H843" s="54"/>
      <c r="I843" s="46"/>
      <c r="J843" s="46"/>
      <c r="K843" s="46"/>
      <c r="L843" s="46"/>
      <c r="N843" s="46"/>
      <c r="O843" s="46"/>
    </row>
    <row r="844" spans="3:15" ht="11.25">
      <c r="C844" s="34" t="s">
        <v>13</v>
      </c>
      <c r="D844" s="34" t="s">
        <v>15</v>
      </c>
      <c r="E844" s="43">
        <v>1563</v>
      </c>
      <c r="F844" s="47"/>
      <c r="G844" s="46"/>
      <c r="H844" s="53"/>
      <c r="I844" s="47"/>
      <c r="J844" s="47"/>
      <c r="K844" s="46"/>
      <c r="L844" s="46"/>
      <c r="N844" s="46"/>
      <c r="O844" s="46"/>
    </row>
    <row r="845" spans="4:15" ht="11.25">
      <c r="D845" s="45" t="s">
        <v>16</v>
      </c>
      <c r="E845" s="34">
        <v>1562</v>
      </c>
      <c r="F845" s="46"/>
      <c r="G845" s="46"/>
      <c r="H845" s="46"/>
      <c r="I845" s="48">
        <f>H844</f>
        <v>0</v>
      </c>
      <c r="J845" s="48"/>
      <c r="K845" s="46"/>
      <c r="L845" s="46"/>
      <c r="N845" s="46"/>
      <c r="O845" s="46"/>
    </row>
    <row r="846" spans="4:15" ht="12" customHeight="1">
      <c r="D846" s="45"/>
      <c r="F846" s="46"/>
      <c r="G846" s="46"/>
      <c r="H846" s="46"/>
      <c r="I846" s="48"/>
      <c r="J846" s="48"/>
      <c r="K846" s="46"/>
      <c r="L846" s="46"/>
      <c r="N846" s="46"/>
      <c r="O846" s="46"/>
    </row>
    <row r="847" spans="3:15" ht="12" customHeight="1">
      <c r="C847" s="34" t="s">
        <v>14</v>
      </c>
      <c r="D847" s="43" t="s">
        <v>37</v>
      </c>
      <c r="E847" s="43"/>
      <c r="F847" s="47"/>
      <c r="G847" s="46"/>
      <c r="H847" s="46"/>
      <c r="I847" s="46"/>
      <c r="J847" s="46"/>
      <c r="K847" s="46"/>
      <c r="L847" s="46"/>
      <c r="N847" s="46">
        <f>L838*$K$10/12</f>
        <v>300.8428913333337</v>
      </c>
      <c r="O847" s="47">
        <f>O837+N847</f>
        <v>-38067.32635724998</v>
      </c>
    </row>
    <row r="848" spans="4:17" ht="12" customHeight="1">
      <c r="D848" s="43"/>
      <c r="E848" s="43"/>
      <c r="F848" s="47"/>
      <c r="G848" s="46"/>
      <c r="H848" s="46"/>
      <c r="I848" s="46"/>
      <c r="J848" s="46"/>
      <c r="K848" s="46"/>
      <c r="L848" s="52">
        <f>F841-I845+L838</f>
        <v>88483.20333333343</v>
      </c>
      <c r="N848" s="46"/>
      <c r="O848" s="46"/>
      <c r="Q848" s="46">
        <f>L848+O847</f>
        <v>50415.87697608345</v>
      </c>
    </row>
    <row r="849" spans="4:17" ht="12" customHeight="1">
      <c r="D849" s="43"/>
      <c r="E849" s="43"/>
      <c r="F849" s="47"/>
      <c r="G849" s="46"/>
      <c r="H849" s="46"/>
      <c r="I849" s="46"/>
      <c r="J849" s="46"/>
      <c r="K849" s="46"/>
      <c r="L849" s="52"/>
      <c r="N849" s="46"/>
      <c r="O849" s="46"/>
      <c r="Q849" s="46"/>
    </row>
    <row r="850" spans="4:17" ht="12" customHeight="1">
      <c r="D850" s="43"/>
      <c r="E850" s="43"/>
      <c r="F850" s="47"/>
      <c r="G850" s="46"/>
      <c r="H850" s="46"/>
      <c r="I850" s="46"/>
      <c r="J850" s="46"/>
      <c r="K850" s="46"/>
      <c r="L850" s="52"/>
      <c r="N850" s="46"/>
      <c r="O850" s="46"/>
      <c r="Q850" s="46"/>
    </row>
    <row r="851" spans="1:15" ht="12" customHeight="1">
      <c r="A851" s="34">
        <v>2008</v>
      </c>
      <c r="B851" s="34" t="s">
        <v>25</v>
      </c>
      <c r="C851" s="34" t="s">
        <v>12</v>
      </c>
      <c r="D851" s="34" t="s">
        <v>15</v>
      </c>
      <c r="E851" s="43">
        <v>1562</v>
      </c>
      <c r="F851" s="49"/>
      <c r="G851" s="46"/>
      <c r="H851" s="46"/>
      <c r="I851" s="46"/>
      <c r="J851" s="46"/>
      <c r="K851" s="46"/>
      <c r="L851" s="46"/>
      <c r="N851" s="46"/>
      <c r="O851" s="46"/>
    </row>
    <row r="852" spans="4:15" ht="12" customHeight="1">
      <c r="D852" s="45" t="s">
        <v>16</v>
      </c>
      <c r="E852" s="45">
        <v>1563</v>
      </c>
      <c r="F852" s="48"/>
      <c r="G852" s="50">
        <f>F851</f>
        <v>0</v>
      </c>
      <c r="H852" s="46"/>
      <c r="I852" s="46"/>
      <c r="J852" s="46"/>
      <c r="K852" s="46"/>
      <c r="L852" s="46"/>
      <c r="N852" s="46"/>
      <c r="O852" s="46"/>
    </row>
    <row r="853" spans="4:15" ht="12" customHeight="1">
      <c r="D853" s="45"/>
      <c r="E853" s="45"/>
      <c r="F853" s="48"/>
      <c r="G853" s="48"/>
      <c r="H853" s="54"/>
      <c r="I853" s="46"/>
      <c r="J853" s="46"/>
      <c r="K853" s="46"/>
      <c r="L853" s="46"/>
      <c r="N853" s="46"/>
      <c r="O853" s="46"/>
    </row>
    <row r="854" spans="3:15" ht="12" customHeight="1">
      <c r="C854" s="34" t="s">
        <v>13</v>
      </c>
      <c r="D854" s="34" t="s">
        <v>15</v>
      </c>
      <c r="E854" s="43">
        <v>1563</v>
      </c>
      <c r="F854" s="47"/>
      <c r="G854" s="46"/>
      <c r="H854" s="53"/>
      <c r="I854" s="47"/>
      <c r="J854" s="47"/>
      <c r="K854" s="46"/>
      <c r="L854" s="46"/>
      <c r="N854" s="46"/>
      <c r="O854" s="46"/>
    </row>
    <row r="855" spans="4:15" ht="12" customHeight="1">
      <c r="D855" s="45" t="s">
        <v>16</v>
      </c>
      <c r="E855" s="34">
        <v>1562</v>
      </c>
      <c r="F855" s="46"/>
      <c r="G855" s="46"/>
      <c r="H855" s="46"/>
      <c r="I855" s="48">
        <f>H854</f>
        <v>0</v>
      </c>
      <c r="J855" s="48"/>
      <c r="K855" s="46"/>
      <c r="L855" s="46"/>
      <c r="N855" s="46"/>
      <c r="O855" s="46"/>
    </row>
    <row r="856" spans="4:15" ht="12" customHeight="1">
      <c r="D856" s="45"/>
      <c r="F856" s="46"/>
      <c r="G856" s="46"/>
      <c r="H856" s="46"/>
      <c r="I856" s="48"/>
      <c r="J856" s="48"/>
      <c r="K856" s="46"/>
      <c r="L856" s="46"/>
      <c r="N856" s="46"/>
      <c r="O856" s="46"/>
    </row>
    <row r="857" spans="3:15" ht="12" customHeight="1">
      <c r="C857" s="34" t="s">
        <v>14</v>
      </c>
      <c r="D857" s="43" t="s">
        <v>37</v>
      </c>
      <c r="E857" s="43"/>
      <c r="F857" s="47"/>
      <c r="G857" s="46"/>
      <c r="H857" s="46"/>
      <c r="I857" s="46"/>
      <c r="J857" s="46"/>
      <c r="K857" s="46"/>
      <c r="L857" s="46"/>
      <c r="N857" s="46">
        <f>L848*$K$10/12</f>
        <v>300.8428913333337</v>
      </c>
      <c r="O857" s="47">
        <f>O847+N857</f>
        <v>-37766.483465916644</v>
      </c>
    </row>
    <row r="858" spans="4:17" ht="12" customHeight="1">
      <c r="D858" s="43"/>
      <c r="E858" s="43"/>
      <c r="F858" s="47"/>
      <c r="G858" s="46"/>
      <c r="H858" s="46"/>
      <c r="I858" s="46"/>
      <c r="J858" s="46"/>
      <c r="K858" s="46"/>
      <c r="L858" s="52">
        <f>F851-I855+L848</f>
        <v>88483.20333333343</v>
      </c>
      <c r="N858" s="46"/>
      <c r="O858" s="46"/>
      <c r="Q858" s="46">
        <f>L858+O857</f>
        <v>50716.71986741678</v>
      </c>
    </row>
    <row r="859" spans="4:17" ht="12" customHeight="1">
      <c r="D859" s="43"/>
      <c r="E859" s="43"/>
      <c r="F859" s="47"/>
      <c r="G859" s="46"/>
      <c r="H859" s="46"/>
      <c r="I859" s="46"/>
      <c r="J859" s="46"/>
      <c r="K859" s="46"/>
      <c r="L859" s="52"/>
      <c r="N859" s="46"/>
      <c r="O859" s="46"/>
      <c r="Q859" s="46"/>
    </row>
    <row r="860" spans="4:17" ht="12" customHeight="1">
      <c r="D860" s="43"/>
      <c r="E860" s="43"/>
      <c r="F860" s="47"/>
      <c r="G860" s="46"/>
      <c r="H860" s="46"/>
      <c r="I860" s="46"/>
      <c r="J860" s="46"/>
      <c r="K860" s="46"/>
      <c r="L860" s="52"/>
      <c r="N860" s="46"/>
      <c r="O860" s="46"/>
      <c r="Q860" s="46"/>
    </row>
    <row r="861" spans="1:15" ht="12" customHeight="1">
      <c r="A861" s="34">
        <v>2008</v>
      </c>
      <c r="B861" s="34" t="s">
        <v>26</v>
      </c>
      <c r="C861" s="34" t="s">
        <v>12</v>
      </c>
      <c r="D861" s="34" t="s">
        <v>15</v>
      </c>
      <c r="E861" s="43">
        <v>1562</v>
      </c>
      <c r="F861" s="49"/>
      <c r="G861" s="46"/>
      <c r="H861" s="46"/>
      <c r="I861" s="46"/>
      <c r="J861" s="46"/>
      <c r="K861" s="46"/>
      <c r="L861" s="46"/>
      <c r="N861" s="46"/>
      <c r="O861" s="46"/>
    </row>
    <row r="862" spans="4:15" ht="12" customHeight="1">
      <c r="D862" s="45" t="s">
        <v>16</v>
      </c>
      <c r="E862" s="45">
        <v>1563</v>
      </c>
      <c r="F862" s="48"/>
      <c r="G862" s="50">
        <f>F861</f>
        <v>0</v>
      </c>
      <c r="H862" s="46"/>
      <c r="I862" s="46"/>
      <c r="J862" s="46"/>
      <c r="K862" s="46"/>
      <c r="L862" s="46"/>
      <c r="N862" s="46"/>
      <c r="O862" s="46"/>
    </row>
    <row r="863" spans="4:15" ht="12" customHeight="1">
      <c r="D863" s="45"/>
      <c r="E863" s="45"/>
      <c r="F863" s="48"/>
      <c r="G863" s="48"/>
      <c r="H863" s="54"/>
      <c r="I863" s="46"/>
      <c r="J863" s="46"/>
      <c r="K863" s="46"/>
      <c r="L863" s="46"/>
      <c r="N863" s="46"/>
      <c r="O863" s="46"/>
    </row>
    <row r="864" spans="3:15" ht="12" customHeight="1">
      <c r="C864" s="34" t="s">
        <v>13</v>
      </c>
      <c r="D864" s="34" t="s">
        <v>15</v>
      </c>
      <c r="E864" s="43">
        <v>1563</v>
      </c>
      <c r="F864" s="47"/>
      <c r="G864" s="46"/>
      <c r="H864" s="53"/>
      <c r="I864" s="47"/>
      <c r="J864" s="47"/>
      <c r="K864" s="46"/>
      <c r="L864" s="46"/>
      <c r="N864" s="46"/>
      <c r="O864" s="46"/>
    </row>
    <row r="865" spans="4:15" ht="12" customHeight="1">
      <c r="D865" s="45" t="s">
        <v>16</v>
      </c>
      <c r="E865" s="34">
        <v>1562</v>
      </c>
      <c r="F865" s="46"/>
      <c r="G865" s="46"/>
      <c r="H865" s="46"/>
      <c r="I865" s="48">
        <f>H864</f>
        <v>0</v>
      </c>
      <c r="J865" s="48"/>
      <c r="K865" s="46"/>
      <c r="L865" s="46"/>
      <c r="N865" s="46"/>
      <c r="O865" s="46"/>
    </row>
    <row r="866" spans="4:15" ht="12" customHeight="1">
      <c r="D866" s="45"/>
      <c r="F866" s="46"/>
      <c r="G866" s="46"/>
      <c r="H866" s="46"/>
      <c r="I866" s="48"/>
      <c r="J866" s="48"/>
      <c r="K866" s="46"/>
      <c r="L866" s="46"/>
      <c r="N866" s="46"/>
      <c r="O866" s="46"/>
    </row>
    <row r="867" spans="3:15" ht="12" customHeight="1">
      <c r="C867" s="34" t="s">
        <v>14</v>
      </c>
      <c r="D867" s="43" t="s">
        <v>37</v>
      </c>
      <c r="E867" s="43"/>
      <c r="F867" s="47"/>
      <c r="G867" s="46"/>
      <c r="H867" s="46"/>
      <c r="I867" s="46"/>
      <c r="J867" s="46"/>
      <c r="K867" s="46"/>
      <c r="L867" s="46"/>
      <c r="N867" s="46">
        <f>L858*$K$11/12</f>
        <v>247.0156093055558</v>
      </c>
      <c r="O867" s="47">
        <f>O857+N867</f>
        <v>-37519.46785661109</v>
      </c>
    </row>
    <row r="868" spans="4:17" ht="12" customHeight="1">
      <c r="D868" s="43"/>
      <c r="E868" s="43"/>
      <c r="F868" s="47"/>
      <c r="G868" s="46"/>
      <c r="H868" s="46"/>
      <c r="I868" s="46"/>
      <c r="J868" s="46"/>
      <c r="K868" s="46"/>
      <c r="L868" s="52">
        <f>F861-I865+L858</f>
        <v>88483.20333333343</v>
      </c>
      <c r="N868" s="46"/>
      <c r="O868" s="46"/>
      <c r="Q868" s="46">
        <f>L868+O867</f>
        <v>50963.73547672234</v>
      </c>
    </row>
    <row r="869" spans="4:17" ht="12" customHeight="1">
      <c r="D869" s="43"/>
      <c r="E869" s="43"/>
      <c r="F869" s="47"/>
      <c r="G869" s="46"/>
      <c r="H869" s="46"/>
      <c r="I869" s="46"/>
      <c r="J869" s="46"/>
      <c r="K869" s="46"/>
      <c r="L869" s="52"/>
      <c r="N869" s="46"/>
      <c r="O869" s="46"/>
      <c r="Q869" s="46"/>
    </row>
    <row r="870" spans="4:17" ht="12" customHeight="1">
      <c r="D870" s="43"/>
      <c r="E870" s="43"/>
      <c r="F870" s="47"/>
      <c r="G870" s="46"/>
      <c r="H870" s="46"/>
      <c r="I870" s="46"/>
      <c r="J870" s="46"/>
      <c r="K870" s="46"/>
      <c r="L870" s="52"/>
      <c r="N870" s="46"/>
      <c r="O870" s="46"/>
      <c r="Q870" s="46"/>
    </row>
    <row r="871" spans="1:15" ht="12" customHeight="1">
      <c r="A871" s="34">
        <v>2008</v>
      </c>
      <c r="B871" s="34" t="s">
        <v>27</v>
      </c>
      <c r="C871" s="34" t="s">
        <v>12</v>
      </c>
      <c r="D871" s="34" t="s">
        <v>15</v>
      </c>
      <c r="E871" s="43">
        <v>1562</v>
      </c>
      <c r="F871" s="49"/>
      <c r="G871" s="46"/>
      <c r="H871" s="46"/>
      <c r="I871" s="46"/>
      <c r="J871" s="46"/>
      <c r="K871" s="46"/>
      <c r="L871" s="46"/>
      <c r="N871" s="46"/>
      <c r="O871" s="46"/>
    </row>
    <row r="872" spans="4:15" ht="12" customHeight="1">
      <c r="D872" s="45" t="s">
        <v>16</v>
      </c>
      <c r="E872" s="45">
        <v>1563</v>
      </c>
      <c r="F872" s="48"/>
      <c r="G872" s="50">
        <f>F871</f>
        <v>0</v>
      </c>
      <c r="H872" s="46"/>
      <c r="I872" s="46"/>
      <c r="J872" s="46"/>
      <c r="K872" s="46"/>
      <c r="L872" s="46"/>
      <c r="N872" s="46"/>
      <c r="O872" s="46"/>
    </row>
    <row r="873" spans="4:15" ht="12" customHeight="1">
      <c r="D873" s="45"/>
      <c r="E873" s="45"/>
      <c r="F873" s="48"/>
      <c r="G873" s="48"/>
      <c r="H873" s="54"/>
      <c r="I873" s="46"/>
      <c r="J873" s="46"/>
      <c r="K873" s="46"/>
      <c r="L873" s="46"/>
      <c r="N873" s="46"/>
      <c r="O873" s="46"/>
    </row>
    <row r="874" spans="3:15" ht="12" customHeight="1">
      <c r="C874" s="34" t="s">
        <v>13</v>
      </c>
      <c r="D874" s="34" t="s">
        <v>15</v>
      </c>
      <c r="E874" s="43">
        <v>1563</v>
      </c>
      <c r="F874" s="47"/>
      <c r="G874" s="46"/>
      <c r="H874" s="53"/>
      <c r="I874" s="47"/>
      <c r="J874" s="47"/>
      <c r="K874" s="46"/>
      <c r="L874" s="46"/>
      <c r="N874" s="46"/>
      <c r="O874" s="46"/>
    </row>
    <row r="875" spans="4:15" ht="12" customHeight="1">
      <c r="D875" s="45" t="s">
        <v>16</v>
      </c>
      <c r="E875" s="34">
        <v>1562</v>
      </c>
      <c r="F875" s="46"/>
      <c r="G875" s="46"/>
      <c r="H875" s="46"/>
      <c r="I875" s="48">
        <f>H874</f>
        <v>0</v>
      </c>
      <c r="J875" s="48"/>
      <c r="K875" s="46"/>
      <c r="L875" s="46"/>
      <c r="N875" s="46"/>
      <c r="O875" s="46"/>
    </row>
    <row r="876" spans="4:15" ht="12" customHeight="1">
      <c r="D876" s="45"/>
      <c r="F876" s="46"/>
      <c r="G876" s="46"/>
      <c r="H876" s="46"/>
      <c r="I876" s="48"/>
      <c r="J876" s="48"/>
      <c r="K876" s="46"/>
      <c r="L876" s="46"/>
      <c r="N876" s="46"/>
      <c r="O876" s="46"/>
    </row>
    <row r="877" spans="3:15" ht="12" customHeight="1">
      <c r="C877" s="34" t="s">
        <v>14</v>
      </c>
      <c r="D877" s="43" t="s">
        <v>37</v>
      </c>
      <c r="E877" s="43"/>
      <c r="F877" s="47"/>
      <c r="G877" s="46"/>
      <c r="H877" s="46"/>
      <c r="I877" s="46"/>
      <c r="J877" s="46"/>
      <c r="K877" s="46"/>
      <c r="L877" s="46"/>
      <c r="N877" s="46">
        <f>L868*$K$11/12</f>
        <v>247.0156093055558</v>
      </c>
      <c r="O877" s="47">
        <f>O867+N877</f>
        <v>-37272.45224730553</v>
      </c>
    </row>
    <row r="878" spans="4:17" ht="12" customHeight="1">
      <c r="D878" s="43"/>
      <c r="E878" s="43"/>
      <c r="F878" s="47"/>
      <c r="G878" s="46"/>
      <c r="H878" s="46"/>
      <c r="I878" s="46"/>
      <c r="J878" s="46"/>
      <c r="K878" s="46"/>
      <c r="L878" s="52">
        <f>F871-I875+L868</f>
        <v>88483.20333333343</v>
      </c>
      <c r="N878" s="46"/>
      <c r="O878" s="46"/>
      <c r="Q878" s="46">
        <f>L878+O877</f>
        <v>51210.75108602789</v>
      </c>
    </row>
    <row r="879" spans="4:17" ht="12" customHeight="1">
      <c r="D879" s="43"/>
      <c r="E879" s="43"/>
      <c r="F879" s="47"/>
      <c r="G879" s="46"/>
      <c r="H879" s="46"/>
      <c r="I879" s="46"/>
      <c r="J879" s="46"/>
      <c r="K879" s="46"/>
      <c r="L879" s="52"/>
      <c r="N879" s="46"/>
      <c r="O879" s="46"/>
      <c r="Q879" s="46"/>
    </row>
    <row r="880" spans="4:17" ht="12" customHeight="1">
      <c r="D880" s="43"/>
      <c r="E880" s="43"/>
      <c r="F880" s="47"/>
      <c r="G880" s="46"/>
      <c r="H880" s="46"/>
      <c r="I880" s="46"/>
      <c r="J880" s="46"/>
      <c r="K880" s="46"/>
      <c r="L880" s="52"/>
      <c r="N880" s="46"/>
      <c r="O880" s="46"/>
      <c r="Q880" s="46"/>
    </row>
    <row r="881" spans="1:15" ht="12" customHeight="1">
      <c r="A881" s="34">
        <v>2008</v>
      </c>
      <c r="B881" s="34" t="s">
        <v>46</v>
      </c>
      <c r="C881" s="34" t="s">
        <v>12</v>
      </c>
      <c r="D881" s="34" t="s">
        <v>15</v>
      </c>
      <c r="E881" s="43">
        <v>1562</v>
      </c>
      <c r="F881" s="49"/>
      <c r="G881" s="46"/>
      <c r="H881" s="46"/>
      <c r="I881" s="46"/>
      <c r="J881" s="46"/>
      <c r="K881" s="46"/>
      <c r="L881" s="46"/>
      <c r="N881" s="46"/>
      <c r="O881" s="46"/>
    </row>
    <row r="882" spans="4:15" ht="12" customHeight="1">
      <c r="D882" s="45" t="s">
        <v>16</v>
      </c>
      <c r="E882" s="45">
        <v>1563</v>
      </c>
      <c r="F882" s="48"/>
      <c r="G882" s="50">
        <f>F881</f>
        <v>0</v>
      </c>
      <c r="H882" s="46"/>
      <c r="I882" s="46"/>
      <c r="J882" s="46"/>
      <c r="K882" s="46"/>
      <c r="L882" s="46"/>
      <c r="N882" s="46"/>
      <c r="O882" s="46"/>
    </row>
    <row r="883" spans="4:15" ht="12" customHeight="1">
      <c r="D883" s="45"/>
      <c r="E883" s="45"/>
      <c r="F883" s="48"/>
      <c r="G883" s="48"/>
      <c r="H883" s="54"/>
      <c r="I883" s="46"/>
      <c r="J883" s="46"/>
      <c r="K883" s="46"/>
      <c r="L883" s="46"/>
      <c r="N883" s="46"/>
      <c r="O883" s="46"/>
    </row>
    <row r="884" spans="3:15" ht="12" customHeight="1">
      <c r="C884" s="34" t="s">
        <v>13</v>
      </c>
      <c r="D884" s="34" t="s">
        <v>15</v>
      </c>
      <c r="E884" s="43">
        <v>1563</v>
      </c>
      <c r="F884" s="47"/>
      <c r="G884" s="46"/>
      <c r="H884" s="53"/>
      <c r="I884" s="47"/>
      <c r="J884" s="47"/>
      <c r="K884" s="46"/>
      <c r="L884" s="46"/>
      <c r="N884" s="46"/>
      <c r="O884" s="46"/>
    </row>
    <row r="885" spans="4:15" ht="12" customHeight="1">
      <c r="D885" s="45" t="s">
        <v>16</v>
      </c>
      <c r="E885" s="34">
        <v>1562</v>
      </c>
      <c r="F885" s="46"/>
      <c r="G885" s="46"/>
      <c r="H885" s="46"/>
      <c r="I885" s="48">
        <f>H884</f>
        <v>0</v>
      </c>
      <c r="J885" s="48"/>
      <c r="K885" s="46"/>
      <c r="L885" s="46"/>
      <c r="N885" s="46"/>
      <c r="O885" s="46"/>
    </row>
    <row r="886" spans="4:15" ht="12" customHeight="1">
      <c r="D886" s="45"/>
      <c r="F886" s="46"/>
      <c r="G886" s="46"/>
      <c r="H886" s="46"/>
      <c r="I886" s="48"/>
      <c r="J886" s="48"/>
      <c r="K886" s="46"/>
      <c r="L886" s="46"/>
      <c r="N886" s="46"/>
      <c r="O886" s="46"/>
    </row>
    <row r="887" spans="3:15" ht="12" customHeight="1">
      <c r="C887" s="34" t="s">
        <v>14</v>
      </c>
      <c r="D887" s="43" t="s">
        <v>37</v>
      </c>
      <c r="E887" s="43"/>
      <c r="F887" s="47"/>
      <c r="G887" s="46"/>
      <c r="H887" s="46"/>
      <c r="I887" s="46"/>
      <c r="J887" s="46"/>
      <c r="K887" s="46"/>
      <c r="L887" s="46"/>
      <c r="N887" s="46">
        <f>L878*$K$11/12</f>
        <v>247.0156093055558</v>
      </c>
      <c r="O887" s="47">
        <f>O877+N887</f>
        <v>-37025.43663799998</v>
      </c>
    </row>
    <row r="888" spans="4:17" ht="12" customHeight="1">
      <c r="D888" s="43"/>
      <c r="E888" s="43"/>
      <c r="F888" s="47"/>
      <c r="G888" s="46"/>
      <c r="H888" s="46"/>
      <c r="I888" s="46"/>
      <c r="J888" s="46"/>
      <c r="K888" s="46"/>
      <c r="L888" s="52">
        <f>F881-I885+L878</f>
        <v>88483.20333333343</v>
      </c>
      <c r="N888" s="46"/>
      <c r="O888" s="46"/>
      <c r="Q888" s="46">
        <f>L888+O887</f>
        <v>51457.76669533345</v>
      </c>
    </row>
    <row r="889" spans="4:17" ht="12" customHeight="1">
      <c r="D889" s="43"/>
      <c r="E889" s="43"/>
      <c r="F889" s="47"/>
      <c r="G889" s="46"/>
      <c r="H889" s="46"/>
      <c r="I889" s="46"/>
      <c r="J889" s="46"/>
      <c r="K889" s="46"/>
      <c r="L889" s="52"/>
      <c r="N889" s="46"/>
      <c r="O889" s="46"/>
      <c r="Q889" s="46"/>
    </row>
    <row r="890" spans="4:17" ht="12" customHeight="1">
      <c r="D890" s="43"/>
      <c r="E890" s="43"/>
      <c r="F890" s="47"/>
      <c r="G890" s="46"/>
      <c r="H890" s="46"/>
      <c r="I890" s="46"/>
      <c r="J890" s="46"/>
      <c r="K890" s="46"/>
      <c r="L890" s="52"/>
      <c r="N890" s="46"/>
      <c r="O890" s="46"/>
      <c r="Q890" s="46"/>
    </row>
    <row r="891" spans="1:15" ht="12" customHeight="1">
      <c r="A891" s="34">
        <v>2008</v>
      </c>
      <c r="B891" s="34" t="s">
        <v>47</v>
      </c>
      <c r="C891" s="34" t="s">
        <v>12</v>
      </c>
      <c r="D891" s="34" t="s">
        <v>15</v>
      </c>
      <c r="E891" s="43">
        <v>1562</v>
      </c>
      <c r="F891" s="49"/>
      <c r="G891" s="46"/>
      <c r="H891" s="46"/>
      <c r="I891" s="46"/>
      <c r="J891" s="46"/>
      <c r="K891" s="46"/>
      <c r="L891" s="46"/>
      <c r="N891" s="46"/>
      <c r="O891" s="46"/>
    </row>
    <row r="892" spans="4:15" ht="12" customHeight="1">
      <c r="D892" s="45" t="s">
        <v>16</v>
      </c>
      <c r="E892" s="45">
        <v>1563</v>
      </c>
      <c r="F892" s="48"/>
      <c r="G892" s="50">
        <f>F891</f>
        <v>0</v>
      </c>
      <c r="H892" s="46"/>
      <c r="I892" s="46"/>
      <c r="J892" s="46"/>
      <c r="K892" s="46"/>
      <c r="L892" s="46"/>
      <c r="N892" s="46"/>
      <c r="O892" s="46"/>
    </row>
    <row r="893" spans="4:15" ht="12" customHeight="1">
      <c r="D893" s="45"/>
      <c r="E893" s="45"/>
      <c r="F893" s="48"/>
      <c r="G893" s="48"/>
      <c r="H893" s="54"/>
      <c r="I893" s="46"/>
      <c r="J893" s="46"/>
      <c r="K893" s="46"/>
      <c r="L893" s="46"/>
      <c r="N893" s="46"/>
      <c r="O893" s="46"/>
    </row>
    <row r="894" spans="3:15" ht="12" customHeight="1">
      <c r="C894" s="34" t="s">
        <v>13</v>
      </c>
      <c r="D894" s="34" t="s">
        <v>15</v>
      </c>
      <c r="E894" s="43">
        <v>1563</v>
      </c>
      <c r="F894" s="47"/>
      <c r="G894" s="46"/>
      <c r="H894" s="53"/>
      <c r="I894" s="47"/>
      <c r="J894" s="47"/>
      <c r="K894" s="46"/>
      <c r="L894" s="46"/>
      <c r="N894" s="46"/>
      <c r="O894" s="46"/>
    </row>
    <row r="895" spans="4:15" ht="12" customHeight="1">
      <c r="D895" s="45" t="s">
        <v>16</v>
      </c>
      <c r="E895" s="34">
        <v>1562</v>
      </c>
      <c r="F895" s="46"/>
      <c r="G895" s="46"/>
      <c r="H895" s="46"/>
      <c r="I895" s="48">
        <f>H894</f>
        <v>0</v>
      </c>
      <c r="J895" s="48"/>
      <c r="K895" s="46"/>
      <c r="L895" s="46"/>
      <c r="N895" s="46"/>
      <c r="O895" s="46"/>
    </row>
    <row r="896" spans="4:15" ht="12" customHeight="1">
      <c r="D896" s="45"/>
      <c r="F896" s="46"/>
      <c r="G896" s="46"/>
      <c r="H896" s="46"/>
      <c r="I896" s="48"/>
      <c r="J896" s="48"/>
      <c r="K896" s="46"/>
      <c r="L896" s="46"/>
      <c r="N896" s="46"/>
      <c r="O896" s="46"/>
    </row>
    <row r="897" spans="3:15" ht="12" customHeight="1">
      <c r="C897" s="34" t="s">
        <v>14</v>
      </c>
      <c r="D897" s="43" t="s">
        <v>37</v>
      </c>
      <c r="E897" s="43"/>
      <c r="F897" s="47"/>
      <c r="G897" s="46"/>
      <c r="H897" s="46"/>
      <c r="I897" s="46"/>
      <c r="J897" s="46"/>
      <c r="K897" s="46"/>
      <c r="L897" s="46"/>
      <c r="N897" s="46">
        <f>L888*$K$11/12</f>
        <v>247.0156093055558</v>
      </c>
      <c r="O897" s="47">
        <f>O887+N897</f>
        <v>-36778.42102869442</v>
      </c>
    </row>
    <row r="898" spans="4:17" ht="12" customHeight="1">
      <c r="D898" s="43"/>
      <c r="E898" s="43"/>
      <c r="F898" s="47"/>
      <c r="G898" s="46"/>
      <c r="H898" s="46"/>
      <c r="I898" s="46"/>
      <c r="J898" s="46"/>
      <c r="K898" s="46"/>
      <c r="L898" s="52">
        <f>F891-I895+L888</f>
        <v>88483.20333333343</v>
      </c>
      <c r="N898" s="46"/>
      <c r="O898" s="46"/>
      <c r="Q898" s="46">
        <f>L898+O897</f>
        <v>51704.782304639004</v>
      </c>
    </row>
    <row r="899" spans="4:17" ht="12" customHeight="1">
      <c r="D899" s="43"/>
      <c r="E899" s="43"/>
      <c r="F899" s="47"/>
      <c r="G899" s="46"/>
      <c r="H899" s="46"/>
      <c r="I899" s="46"/>
      <c r="J899" s="46"/>
      <c r="K899" s="46"/>
      <c r="L899" s="52"/>
      <c r="N899" s="46"/>
      <c r="O899" s="46"/>
      <c r="Q899" s="46"/>
    </row>
    <row r="900" spans="4:17" ht="12" customHeight="1">
      <c r="D900" s="43"/>
      <c r="E900" s="43"/>
      <c r="F900" s="47"/>
      <c r="G900" s="46"/>
      <c r="H900" s="46"/>
      <c r="I900" s="46"/>
      <c r="J900" s="46"/>
      <c r="K900" s="46"/>
      <c r="L900" s="52"/>
      <c r="N900" s="46"/>
      <c r="O900" s="46"/>
      <c r="Q900" s="46"/>
    </row>
    <row r="901" spans="1:15" ht="12" customHeight="1">
      <c r="A901" s="34">
        <v>2008</v>
      </c>
      <c r="B901" s="34" t="s">
        <v>48</v>
      </c>
      <c r="C901" s="34" t="s">
        <v>12</v>
      </c>
      <c r="D901" s="34" t="s">
        <v>15</v>
      </c>
      <c r="E901" s="43">
        <v>1562</v>
      </c>
      <c r="F901" s="49"/>
      <c r="G901" s="46"/>
      <c r="H901" s="46"/>
      <c r="I901" s="46"/>
      <c r="J901" s="46"/>
      <c r="K901" s="46"/>
      <c r="L901" s="46"/>
      <c r="N901" s="46"/>
      <c r="O901" s="46"/>
    </row>
    <row r="902" spans="4:15" ht="12" customHeight="1">
      <c r="D902" s="45" t="s">
        <v>16</v>
      </c>
      <c r="E902" s="45">
        <v>1563</v>
      </c>
      <c r="F902" s="48"/>
      <c r="G902" s="50">
        <f>F901</f>
        <v>0</v>
      </c>
      <c r="H902" s="46"/>
      <c r="I902" s="46"/>
      <c r="J902" s="46"/>
      <c r="K902" s="46"/>
      <c r="L902" s="46"/>
      <c r="N902" s="46"/>
      <c r="O902" s="46"/>
    </row>
    <row r="903" spans="4:15" ht="12" customHeight="1">
      <c r="D903" s="45"/>
      <c r="E903" s="45"/>
      <c r="F903" s="48"/>
      <c r="G903" s="48"/>
      <c r="H903" s="54"/>
      <c r="I903" s="46"/>
      <c r="J903" s="46"/>
      <c r="K903" s="46"/>
      <c r="L903" s="46"/>
      <c r="N903" s="46"/>
      <c r="O903" s="46"/>
    </row>
    <row r="904" spans="3:15" ht="12" customHeight="1">
      <c r="C904" s="34" t="s">
        <v>13</v>
      </c>
      <c r="D904" s="34" t="s">
        <v>15</v>
      </c>
      <c r="E904" s="43">
        <v>1563</v>
      </c>
      <c r="F904" s="47"/>
      <c r="G904" s="46"/>
      <c r="H904" s="53"/>
      <c r="I904" s="47"/>
      <c r="J904" s="47"/>
      <c r="K904" s="46"/>
      <c r="L904" s="46"/>
      <c r="N904" s="46"/>
      <c r="O904" s="46"/>
    </row>
    <row r="905" spans="4:15" ht="12" customHeight="1">
      <c r="D905" s="45" t="s">
        <v>16</v>
      </c>
      <c r="E905" s="34">
        <v>1562</v>
      </c>
      <c r="F905" s="46"/>
      <c r="G905" s="46"/>
      <c r="H905" s="46"/>
      <c r="I905" s="48">
        <f>H904</f>
        <v>0</v>
      </c>
      <c r="J905" s="48"/>
      <c r="K905" s="46"/>
      <c r="L905" s="46"/>
      <c r="N905" s="46"/>
      <c r="O905" s="46"/>
    </row>
    <row r="906" spans="4:15" ht="12" customHeight="1">
      <c r="D906" s="45"/>
      <c r="F906" s="46"/>
      <c r="G906" s="46"/>
      <c r="H906" s="46"/>
      <c r="I906" s="48"/>
      <c r="J906" s="48"/>
      <c r="K906" s="46"/>
      <c r="L906" s="46"/>
      <c r="N906" s="46"/>
      <c r="O906" s="46"/>
    </row>
    <row r="907" spans="3:15" ht="12" customHeight="1">
      <c r="C907" s="34" t="s">
        <v>14</v>
      </c>
      <c r="D907" s="43" t="s">
        <v>37</v>
      </c>
      <c r="E907" s="43"/>
      <c r="F907" s="47"/>
      <c r="G907" s="46"/>
      <c r="H907" s="46"/>
      <c r="I907" s="46"/>
      <c r="J907" s="46"/>
      <c r="K907" s="46"/>
      <c r="L907" s="46"/>
      <c r="N907" s="46">
        <f>L898*$K$11/12</f>
        <v>247.0156093055558</v>
      </c>
      <c r="O907" s="47">
        <f>O897+N907</f>
        <v>-36531.405419388866</v>
      </c>
    </row>
    <row r="908" spans="4:17" ht="12" customHeight="1">
      <c r="D908" s="43"/>
      <c r="E908" s="43"/>
      <c r="F908" s="47"/>
      <c r="G908" s="46"/>
      <c r="H908" s="46"/>
      <c r="I908" s="46"/>
      <c r="J908" s="46"/>
      <c r="K908" s="46"/>
      <c r="L908" s="52">
        <f>F901-I905+L898</f>
        <v>88483.20333333343</v>
      </c>
      <c r="N908" s="46"/>
      <c r="O908" s="46"/>
      <c r="Q908" s="46">
        <f>L908+O907</f>
        <v>51951.79791394456</v>
      </c>
    </row>
    <row r="909" spans="4:17" ht="12" customHeight="1">
      <c r="D909" s="43"/>
      <c r="E909" s="43"/>
      <c r="F909" s="47"/>
      <c r="G909" s="46"/>
      <c r="H909" s="46"/>
      <c r="I909" s="46"/>
      <c r="J909" s="46"/>
      <c r="K909" s="46"/>
      <c r="L909" s="52"/>
      <c r="N909" s="46"/>
      <c r="O909" s="46"/>
      <c r="Q909" s="46"/>
    </row>
    <row r="910" spans="4:17" ht="12" customHeight="1">
      <c r="D910" s="43"/>
      <c r="E910" s="43"/>
      <c r="F910" s="47"/>
      <c r="G910" s="46"/>
      <c r="H910" s="46"/>
      <c r="I910" s="46"/>
      <c r="J910" s="46"/>
      <c r="K910" s="46"/>
      <c r="L910" s="52"/>
      <c r="N910" s="46"/>
      <c r="O910" s="46"/>
      <c r="Q910" s="46"/>
    </row>
    <row r="911" spans="1:15" ht="12" customHeight="1">
      <c r="A911" s="34">
        <v>2008</v>
      </c>
      <c r="B911" s="34" t="s">
        <v>49</v>
      </c>
      <c r="C911" s="34" t="s">
        <v>12</v>
      </c>
      <c r="D911" s="34" t="s">
        <v>15</v>
      </c>
      <c r="E911" s="43">
        <v>1562</v>
      </c>
      <c r="F911" s="49"/>
      <c r="G911" s="46"/>
      <c r="H911" s="46"/>
      <c r="I911" s="46"/>
      <c r="J911" s="46"/>
      <c r="K911" s="46"/>
      <c r="L911" s="46"/>
      <c r="N911" s="46"/>
      <c r="O911" s="46"/>
    </row>
    <row r="912" spans="4:15" ht="12" customHeight="1">
      <c r="D912" s="45" t="s">
        <v>16</v>
      </c>
      <c r="E912" s="45">
        <v>1563</v>
      </c>
      <c r="F912" s="48"/>
      <c r="G912" s="50">
        <f>F911</f>
        <v>0</v>
      </c>
      <c r="H912" s="46"/>
      <c r="I912" s="46"/>
      <c r="J912" s="46"/>
      <c r="K912" s="46"/>
      <c r="L912" s="46"/>
      <c r="N912" s="46"/>
      <c r="O912" s="46"/>
    </row>
    <row r="913" spans="4:15" ht="12" customHeight="1">
      <c r="D913" s="45"/>
      <c r="E913" s="45"/>
      <c r="F913" s="48"/>
      <c r="G913" s="48"/>
      <c r="H913" s="54"/>
      <c r="I913" s="46"/>
      <c r="J913" s="46"/>
      <c r="K913" s="46"/>
      <c r="L913" s="46"/>
      <c r="N913" s="46"/>
      <c r="O913" s="46"/>
    </row>
    <row r="914" spans="3:15" ht="12" customHeight="1">
      <c r="C914" s="34" t="s">
        <v>13</v>
      </c>
      <c r="D914" s="34" t="s">
        <v>15</v>
      </c>
      <c r="E914" s="43">
        <v>1563</v>
      </c>
      <c r="F914" s="47"/>
      <c r="G914" s="46"/>
      <c r="H914" s="53"/>
      <c r="I914" s="47"/>
      <c r="J914" s="47"/>
      <c r="K914" s="46"/>
      <c r="L914" s="46"/>
      <c r="N914" s="46"/>
      <c r="O914" s="46"/>
    </row>
    <row r="915" spans="4:15" ht="12" customHeight="1">
      <c r="D915" s="45" t="s">
        <v>16</v>
      </c>
      <c r="E915" s="34">
        <v>1562</v>
      </c>
      <c r="F915" s="46"/>
      <c r="G915" s="46"/>
      <c r="H915" s="46"/>
      <c r="I915" s="48">
        <f>H914</f>
        <v>0</v>
      </c>
      <c r="J915" s="48"/>
      <c r="K915" s="46"/>
      <c r="L915" s="46"/>
      <c r="N915" s="46"/>
      <c r="O915" s="46"/>
    </row>
    <row r="916" spans="4:15" ht="12" customHeight="1">
      <c r="D916" s="45"/>
      <c r="F916" s="46"/>
      <c r="G916" s="46"/>
      <c r="H916" s="46"/>
      <c r="I916" s="48"/>
      <c r="J916" s="48"/>
      <c r="K916" s="46"/>
      <c r="L916" s="46"/>
      <c r="N916" s="46"/>
      <c r="O916" s="46"/>
    </row>
    <row r="917" spans="3:15" ht="12" customHeight="1">
      <c r="C917" s="34" t="s">
        <v>14</v>
      </c>
      <c r="D917" s="43" t="s">
        <v>37</v>
      </c>
      <c r="E917" s="43"/>
      <c r="F917" s="47"/>
      <c r="G917" s="46"/>
      <c r="H917" s="46"/>
      <c r="I917" s="46"/>
      <c r="J917" s="46"/>
      <c r="K917" s="46"/>
      <c r="L917" s="46"/>
      <c r="N917" s="46">
        <f>L908*$K$11/12</f>
        <v>247.0156093055558</v>
      </c>
      <c r="O917" s="47">
        <f>O907+N917</f>
        <v>-36284.38981008331</v>
      </c>
    </row>
    <row r="918" spans="4:17" ht="12" customHeight="1">
      <c r="D918" s="43"/>
      <c r="E918" s="43"/>
      <c r="F918" s="47"/>
      <c r="G918" s="46"/>
      <c r="H918" s="46"/>
      <c r="I918" s="46"/>
      <c r="J918" s="46"/>
      <c r="K918" s="46"/>
      <c r="L918" s="52">
        <f>F911-I915+L908</f>
        <v>88483.20333333343</v>
      </c>
      <c r="N918" s="46"/>
      <c r="O918" s="46"/>
      <c r="Q918" s="46">
        <f>L918+O917</f>
        <v>52198.813523250115</v>
      </c>
    </row>
    <row r="919" spans="4:17" ht="12" customHeight="1">
      <c r="D919" s="43"/>
      <c r="E919" s="43"/>
      <c r="F919" s="47"/>
      <c r="G919" s="46"/>
      <c r="H919" s="46"/>
      <c r="I919" s="46"/>
      <c r="J919" s="46"/>
      <c r="K919" s="46"/>
      <c r="L919" s="52"/>
      <c r="N919" s="46"/>
      <c r="O919" s="46"/>
      <c r="Q919" s="46"/>
    </row>
    <row r="920" spans="4:17" ht="12" customHeight="1">
      <c r="D920" s="43"/>
      <c r="E920" s="43"/>
      <c r="F920" s="47"/>
      <c r="G920" s="46"/>
      <c r="H920" s="46"/>
      <c r="I920" s="46"/>
      <c r="J920" s="46"/>
      <c r="K920" s="46"/>
      <c r="L920" s="52"/>
      <c r="N920" s="46"/>
      <c r="O920" s="46"/>
      <c r="Q920" s="46"/>
    </row>
    <row r="921" spans="1:15" ht="12" customHeight="1">
      <c r="A921" s="34">
        <v>2009</v>
      </c>
      <c r="B921" s="34" t="s">
        <v>50</v>
      </c>
      <c r="C921" s="34" t="s">
        <v>12</v>
      </c>
      <c r="D921" s="34" t="s">
        <v>15</v>
      </c>
      <c r="E921" s="43">
        <v>1562</v>
      </c>
      <c r="F921" s="49"/>
      <c r="G921" s="46"/>
      <c r="H921" s="46"/>
      <c r="I921" s="46"/>
      <c r="J921" s="46"/>
      <c r="K921" s="46"/>
      <c r="L921" s="46"/>
      <c r="N921" s="46"/>
      <c r="O921" s="46"/>
    </row>
    <row r="922" spans="4:15" ht="12" customHeight="1">
      <c r="D922" s="45" t="s">
        <v>16</v>
      </c>
      <c r="E922" s="45">
        <v>1563</v>
      </c>
      <c r="F922" s="48"/>
      <c r="G922" s="50">
        <f>F921</f>
        <v>0</v>
      </c>
      <c r="H922" s="46"/>
      <c r="I922" s="46"/>
      <c r="J922" s="46"/>
      <c r="K922" s="46"/>
      <c r="L922" s="46"/>
      <c r="N922" s="46"/>
      <c r="O922" s="46"/>
    </row>
    <row r="923" spans="4:15" ht="12" customHeight="1">
      <c r="D923" s="45"/>
      <c r="E923" s="45"/>
      <c r="F923" s="48"/>
      <c r="G923" s="48"/>
      <c r="H923" s="54"/>
      <c r="I923" s="46"/>
      <c r="J923" s="46"/>
      <c r="K923" s="46"/>
      <c r="L923" s="46"/>
      <c r="N923" s="46"/>
      <c r="O923" s="46"/>
    </row>
    <row r="924" spans="3:15" ht="12" customHeight="1">
      <c r="C924" s="34" t="s">
        <v>13</v>
      </c>
      <c r="D924" s="34" t="s">
        <v>15</v>
      </c>
      <c r="E924" s="43">
        <v>1563</v>
      </c>
      <c r="F924" s="47"/>
      <c r="G924" s="46"/>
      <c r="H924" s="53"/>
      <c r="I924" s="47"/>
      <c r="J924" s="47"/>
      <c r="K924" s="46"/>
      <c r="L924" s="46"/>
      <c r="N924" s="46"/>
      <c r="O924" s="46"/>
    </row>
    <row r="925" spans="4:15" ht="12" customHeight="1">
      <c r="D925" s="45" t="s">
        <v>16</v>
      </c>
      <c r="E925" s="34">
        <v>1562</v>
      </c>
      <c r="F925" s="46"/>
      <c r="G925" s="46"/>
      <c r="H925" s="46"/>
      <c r="I925" s="48">
        <f>H924</f>
        <v>0</v>
      </c>
      <c r="J925" s="48"/>
      <c r="K925" s="46"/>
      <c r="L925" s="46"/>
      <c r="N925" s="46"/>
      <c r="O925" s="46"/>
    </row>
    <row r="926" spans="4:15" ht="12" customHeight="1">
      <c r="D926" s="45"/>
      <c r="F926" s="46"/>
      <c r="G926" s="46"/>
      <c r="H926" s="46"/>
      <c r="I926" s="48"/>
      <c r="J926" s="48"/>
      <c r="K926" s="46"/>
      <c r="L926" s="46"/>
      <c r="N926" s="46"/>
      <c r="O926" s="46"/>
    </row>
    <row r="927" spans="3:15" ht="12" customHeight="1">
      <c r="C927" s="34" t="s">
        <v>14</v>
      </c>
      <c r="D927" s="43" t="s">
        <v>37</v>
      </c>
      <c r="E927" s="43"/>
      <c r="F927" s="47"/>
      <c r="G927" s="46"/>
      <c r="H927" s="46"/>
      <c r="I927" s="46"/>
      <c r="J927" s="46"/>
      <c r="K927" s="46"/>
      <c r="L927" s="46"/>
      <c r="N927" s="46">
        <f>L918*$K$12/12</f>
        <v>180.65320680555575</v>
      </c>
      <c r="O927" s="47">
        <f>O917+N927</f>
        <v>-36103.73660327776</v>
      </c>
    </row>
    <row r="928" spans="4:17" ht="12" customHeight="1">
      <c r="D928" s="43"/>
      <c r="E928" s="43"/>
      <c r="F928" s="47"/>
      <c r="G928" s="46"/>
      <c r="H928" s="46"/>
      <c r="I928" s="46"/>
      <c r="J928" s="46"/>
      <c r="K928" s="46"/>
      <c r="L928" s="52">
        <f>F921-I925+L918</f>
        <v>88483.20333333343</v>
      </c>
      <c r="N928" s="46"/>
      <c r="O928" s="46"/>
      <c r="Q928" s="46">
        <f>L928+O927</f>
        <v>52379.46673005567</v>
      </c>
    </row>
    <row r="929" spans="4:17" ht="12" customHeight="1">
      <c r="D929" s="43"/>
      <c r="E929" s="43"/>
      <c r="F929" s="47"/>
      <c r="G929" s="46"/>
      <c r="H929" s="46"/>
      <c r="I929" s="46"/>
      <c r="J929" s="46"/>
      <c r="K929" s="46"/>
      <c r="L929" s="52"/>
      <c r="N929" s="46"/>
      <c r="O929" s="46"/>
      <c r="Q929" s="46"/>
    </row>
    <row r="930" spans="4:17" ht="12" customHeight="1">
      <c r="D930" s="43"/>
      <c r="E930" s="43"/>
      <c r="F930" s="47"/>
      <c r="G930" s="46"/>
      <c r="H930" s="46"/>
      <c r="I930" s="46"/>
      <c r="J930" s="46"/>
      <c r="K930" s="46"/>
      <c r="L930" s="52"/>
      <c r="N930" s="46"/>
      <c r="O930" s="46"/>
      <c r="Q930" s="46"/>
    </row>
    <row r="931" spans="1:15" ht="12" customHeight="1">
      <c r="A931" s="34">
        <v>2009</v>
      </c>
      <c r="B931" s="34" t="s">
        <v>51</v>
      </c>
      <c r="C931" s="34" t="s">
        <v>12</v>
      </c>
      <c r="D931" s="34" t="s">
        <v>15</v>
      </c>
      <c r="E931" s="43">
        <v>1562</v>
      </c>
      <c r="F931" s="49"/>
      <c r="G931" s="46"/>
      <c r="H931" s="46"/>
      <c r="I931" s="46"/>
      <c r="J931" s="46"/>
      <c r="K931" s="46"/>
      <c r="L931" s="46"/>
      <c r="N931" s="46"/>
      <c r="O931" s="46"/>
    </row>
    <row r="932" spans="4:15" ht="12" customHeight="1">
      <c r="D932" s="45" t="s">
        <v>16</v>
      </c>
      <c r="E932" s="45">
        <v>1563</v>
      </c>
      <c r="F932" s="48"/>
      <c r="G932" s="50">
        <f>F931</f>
        <v>0</v>
      </c>
      <c r="H932" s="46"/>
      <c r="I932" s="46"/>
      <c r="J932" s="46"/>
      <c r="K932" s="46"/>
      <c r="L932" s="46"/>
      <c r="N932" s="46"/>
      <c r="O932" s="46"/>
    </row>
    <row r="933" spans="4:15" ht="12" customHeight="1">
      <c r="D933" s="45"/>
      <c r="E933" s="45"/>
      <c r="F933" s="48"/>
      <c r="G933" s="48"/>
      <c r="H933" s="54"/>
      <c r="I933" s="46"/>
      <c r="J933" s="46"/>
      <c r="K933" s="46"/>
      <c r="L933" s="46"/>
      <c r="N933" s="46"/>
      <c r="O933" s="46"/>
    </row>
    <row r="934" spans="3:15" ht="12" customHeight="1">
      <c r="C934" s="34" t="s">
        <v>13</v>
      </c>
      <c r="D934" s="34" t="s">
        <v>15</v>
      </c>
      <c r="E934" s="43">
        <v>1563</v>
      </c>
      <c r="F934" s="47"/>
      <c r="G934" s="46"/>
      <c r="H934" s="53"/>
      <c r="I934" s="47"/>
      <c r="J934" s="47"/>
      <c r="K934" s="46"/>
      <c r="L934" s="46"/>
      <c r="N934" s="46"/>
      <c r="O934" s="46"/>
    </row>
    <row r="935" spans="4:15" ht="12" customHeight="1">
      <c r="D935" s="45" t="s">
        <v>16</v>
      </c>
      <c r="E935" s="34">
        <v>1562</v>
      </c>
      <c r="F935" s="46"/>
      <c r="G935" s="46"/>
      <c r="H935" s="46"/>
      <c r="I935" s="48">
        <f>H934</f>
        <v>0</v>
      </c>
      <c r="J935" s="48"/>
      <c r="K935" s="46"/>
      <c r="L935" s="46"/>
      <c r="N935" s="46"/>
      <c r="O935" s="46"/>
    </row>
    <row r="936" spans="4:15" ht="12" customHeight="1">
      <c r="D936" s="45"/>
      <c r="F936" s="46"/>
      <c r="G936" s="46"/>
      <c r="H936" s="46"/>
      <c r="I936" s="48"/>
      <c r="J936" s="48"/>
      <c r="K936" s="46"/>
      <c r="L936" s="46"/>
      <c r="N936" s="46"/>
      <c r="O936" s="46"/>
    </row>
    <row r="937" spans="3:15" ht="12" customHeight="1">
      <c r="C937" s="34" t="s">
        <v>14</v>
      </c>
      <c r="D937" s="43" t="s">
        <v>37</v>
      </c>
      <c r="E937" s="43"/>
      <c r="F937" s="47"/>
      <c r="G937" s="46"/>
      <c r="H937" s="46"/>
      <c r="I937" s="46"/>
      <c r="J937" s="46"/>
      <c r="K937" s="46"/>
      <c r="L937" s="46"/>
      <c r="N937" s="46">
        <f>L928*$K$12/12</f>
        <v>180.65320680555575</v>
      </c>
      <c r="O937" s="47">
        <f>O927+N937</f>
        <v>-35923.083396472204</v>
      </c>
    </row>
    <row r="938" spans="4:17" ht="12" customHeight="1">
      <c r="D938" s="43"/>
      <c r="E938" s="43"/>
      <c r="F938" s="47"/>
      <c r="G938" s="46"/>
      <c r="H938" s="46"/>
      <c r="I938" s="46"/>
      <c r="J938" s="46"/>
      <c r="K938" s="46"/>
      <c r="L938" s="52">
        <f>F931-I935+L928</f>
        <v>88483.20333333343</v>
      </c>
      <c r="N938" s="46"/>
      <c r="O938" s="46"/>
      <c r="Q938" s="46">
        <f>L938+O937</f>
        <v>52560.11993686122</v>
      </c>
    </row>
    <row r="939" spans="4:17" ht="12" customHeight="1">
      <c r="D939" s="43"/>
      <c r="E939" s="43"/>
      <c r="F939" s="47"/>
      <c r="G939" s="46"/>
      <c r="H939" s="46"/>
      <c r="I939" s="46"/>
      <c r="J939" s="46"/>
      <c r="K939" s="46"/>
      <c r="L939" s="52"/>
      <c r="N939" s="46"/>
      <c r="O939" s="46"/>
      <c r="Q939" s="46"/>
    </row>
    <row r="940" spans="4:17" ht="12" customHeight="1">
      <c r="D940" s="43"/>
      <c r="E940" s="43"/>
      <c r="F940" s="47"/>
      <c r="G940" s="46"/>
      <c r="H940" s="46"/>
      <c r="I940" s="46"/>
      <c r="J940" s="46"/>
      <c r="K940" s="46"/>
      <c r="L940" s="52"/>
      <c r="N940" s="46"/>
      <c r="O940" s="46"/>
      <c r="Q940" s="46"/>
    </row>
    <row r="941" spans="1:15" ht="12" customHeight="1">
      <c r="A941" s="34">
        <v>2009</v>
      </c>
      <c r="B941" s="34" t="s">
        <v>52</v>
      </c>
      <c r="C941" s="34" t="s">
        <v>12</v>
      </c>
      <c r="D941" s="34" t="s">
        <v>15</v>
      </c>
      <c r="E941" s="43">
        <v>1562</v>
      </c>
      <c r="F941" s="49"/>
      <c r="G941" s="46"/>
      <c r="H941" s="46"/>
      <c r="I941" s="46"/>
      <c r="J941" s="46"/>
      <c r="K941" s="46"/>
      <c r="L941" s="46"/>
      <c r="N941" s="46"/>
      <c r="O941" s="46"/>
    </row>
    <row r="942" spans="4:15" ht="12" customHeight="1">
      <c r="D942" s="45" t="s">
        <v>16</v>
      </c>
      <c r="E942" s="45">
        <v>1563</v>
      </c>
      <c r="F942" s="48"/>
      <c r="G942" s="50">
        <f>F941</f>
        <v>0</v>
      </c>
      <c r="H942" s="46"/>
      <c r="I942" s="46"/>
      <c r="J942" s="46"/>
      <c r="K942" s="46"/>
      <c r="L942" s="46"/>
      <c r="N942" s="46"/>
      <c r="O942" s="46"/>
    </row>
    <row r="943" spans="4:15" ht="12" customHeight="1">
      <c r="D943" s="45"/>
      <c r="E943" s="45"/>
      <c r="F943" s="48"/>
      <c r="G943" s="48"/>
      <c r="H943" s="54"/>
      <c r="I943" s="46"/>
      <c r="J943" s="46"/>
      <c r="K943" s="46"/>
      <c r="L943" s="46"/>
      <c r="N943" s="46"/>
      <c r="O943" s="46"/>
    </row>
    <row r="944" spans="3:15" ht="12" customHeight="1">
      <c r="C944" s="34" t="s">
        <v>13</v>
      </c>
      <c r="D944" s="34" t="s">
        <v>15</v>
      </c>
      <c r="E944" s="43">
        <v>1563</v>
      </c>
      <c r="F944" s="47"/>
      <c r="G944" s="46"/>
      <c r="H944" s="53"/>
      <c r="I944" s="47"/>
      <c r="J944" s="47"/>
      <c r="K944" s="46"/>
      <c r="L944" s="46"/>
      <c r="N944" s="46"/>
      <c r="O944" s="46"/>
    </row>
    <row r="945" spans="4:15" ht="12" customHeight="1">
      <c r="D945" s="45" t="s">
        <v>16</v>
      </c>
      <c r="E945" s="34">
        <v>1562</v>
      </c>
      <c r="F945" s="46"/>
      <c r="G945" s="46"/>
      <c r="H945" s="46"/>
      <c r="I945" s="48">
        <f>H944</f>
        <v>0</v>
      </c>
      <c r="J945" s="48"/>
      <c r="K945" s="46"/>
      <c r="L945" s="46"/>
      <c r="N945" s="46"/>
      <c r="O945" s="46"/>
    </row>
    <row r="946" spans="4:15" ht="12" customHeight="1">
      <c r="D946" s="45"/>
      <c r="F946" s="46"/>
      <c r="G946" s="46"/>
      <c r="H946" s="46"/>
      <c r="I946" s="48"/>
      <c r="J946" s="48"/>
      <c r="K946" s="46"/>
      <c r="L946" s="46"/>
      <c r="N946" s="46"/>
      <c r="O946" s="46"/>
    </row>
    <row r="947" spans="3:15" ht="12" customHeight="1">
      <c r="C947" s="34" t="s">
        <v>14</v>
      </c>
      <c r="D947" s="43" t="s">
        <v>37</v>
      </c>
      <c r="E947" s="43"/>
      <c r="F947" s="47"/>
      <c r="G947" s="46"/>
      <c r="H947" s="46"/>
      <c r="I947" s="46"/>
      <c r="J947" s="46"/>
      <c r="K947" s="46"/>
      <c r="L947" s="46"/>
      <c r="N947" s="46">
        <f>L938*$K$12/12</f>
        <v>180.65320680555575</v>
      </c>
      <c r="O947" s="47">
        <f>O937+N947</f>
        <v>-35742.43018966665</v>
      </c>
    </row>
    <row r="948" spans="4:17" ht="12" customHeight="1">
      <c r="D948" s="43"/>
      <c r="E948" s="43"/>
      <c r="F948" s="47"/>
      <c r="G948" s="46"/>
      <c r="H948" s="46"/>
      <c r="I948" s="46"/>
      <c r="J948" s="46"/>
      <c r="K948" s="46"/>
      <c r="L948" s="52">
        <f>F941-I945+L938</f>
        <v>88483.20333333343</v>
      </c>
      <c r="N948" s="46"/>
      <c r="O948" s="46"/>
      <c r="Q948" s="46">
        <f>L948+O947</f>
        <v>52740.773143666775</v>
      </c>
    </row>
    <row r="949" spans="4:17" ht="12" customHeight="1">
      <c r="D949" s="43"/>
      <c r="E949" s="43"/>
      <c r="F949" s="47"/>
      <c r="G949" s="46"/>
      <c r="H949" s="46"/>
      <c r="I949" s="46"/>
      <c r="J949" s="46"/>
      <c r="K949" s="46"/>
      <c r="L949" s="52"/>
      <c r="N949" s="46"/>
      <c r="O949" s="46"/>
      <c r="Q949" s="46"/>
    </row>
    <row r="950" spans="4:17" ht="12" customHeight="1">
      <c r="D950" s="43"/>
      <c r="E950" s="43"/>
      <c r="F950" s="47"/>
      <c r="G950" s="46"/>
      <c r="H950" s="46"/>
      <c r="I950" s="46"/>
      <c r="J950" s="46"/>
      <c r="K950" s="46"/>
      <c r="L950" s="52"/>
      <c r="N950" s="46"/>
      <c r="O950" s="46"/>
      <c r="Q950" s="46"/>
    </row>
    <row r="951" spans="1:15" ht="12" customHeight="1">
      <c r="A951" s="34">
        <v>2009</v>
      </c>
      <c r="B951" s="34" t="s">
        <v>53</v>
      </c>
      <c r="C951" s="34" t="s">
        <v>12</v>
      </c>
      <c r="D951" s="34" t="s">
        <v>15</v>
      </c>
      <c r="E951" s="43">
        <v>1562</v>
      </c>
      <c r="F951" s="49"/>
      <c r="G951" s="46"/>
      <c r="H951" s="46"/>
      <c r="I951" s="46"/>
      <c r="J951" s="46"/>
      <c r="K951" s="46"/>
      <c r="L951" s="46"/>
      <c r="N951" s="46"/>
      <c r="O951" s="46"/>
    </row>
    <row r="952" spans="4:15" ht="12" customHeight="1">
      <c r="D952" s="45" t="s">
        <v>16</v>
      </c>
      <c r="E952" s="45">
        <v>1563</v>
      </c>
      <c r="F952" s="48"/>
      <c r="G952" s="50">
        <f>F951</f>
        <v>0</v>
      </c>
      <c r="H952" s="46"/>
      <c r="I952" s="46"/>
      <c r="J952" s="46"/>
      <c r="K952" s="46"/>
      <c r="L952" s="46"/>
      <c r="N952" s="46"/>
      <c r="O952" s="46"/>
    </row>
    <row r="953" spans="4:15" ht="12" customHeight="1">
      <c r="D953" s="45"/>
      <c r="E953" s="45"/>
      <c r="F953" s="48"/>
      <c r="G953" s="48"/>
      <c r="H953" s="54"/>
      <c r="I953" s="46"/>
      <c r="J953" s="46"/>
      <c r="K953" s="46"/>
      <c r="L953" s="46"/>
      <c r="N953" s="46"/>
      <c r="O953" s="46"/>
    </row>
    <row r="954" spans="3:15" ht="12" customHeight="1">
      <c r="C954" s="34" t="s">
        <v>13</v>
      </c>
      <c r="D954" s="34" t="s">
        <v>15</v>
      </c>
      <c r="E954" s="43">
        <v>1563</v>
      </c>
      <c r="F954" s="47"/>
      <c r="G954" s="46"/>
      <c r="H954" s="53"/>
      <c r="I954" s="47"/>
      <c r="J954" s="47"/>
      <c r="K954" s="46"/>
      <c r="L954" s="46"/>
      <c r="N954" s="46"/>
      <c r="O954" s="46"/>
    </row>
    <row r="955" spans="4:15" ht="12" customHeight="1">
      <c r="D955" s="45" t="s">
        <v>16</v>
      </c>
      <c r="E955" s="34">
        <v>1562</v>
      </c>
      <c r="F955" s="46"/>
      <c r="G955" s="46"/>
      <c r="H955" s="46"/>
      <c r="I955" s="48">
        <f>H954</f>
        <v>0</v>
      </c>
      <c r="J955" s="48"/>
      <c r="K955" s="46"/>
      <c r="L955" s="46"/>
      <c r="N955" s="46"/>
      <c r="O955" s="46"/>
    </row>
    <row r="956" spans="4:15" ht="12" customHeight="1">
      <c r="D956" s="45"/>
      <c r="F956" s="46"/>
      <c r="G956" s="46"/>
      <c r="H956" s="46"/>
      <c r="I956" s="48"/>
      <c r="J956" s="48"/>
      <c r="K956" s="46"/>
      <c r="L956" s="46"/>
      <c r="N956" s="46"/>
      <c r="O956" s="46"/>
    </row>
    <row r="957" spans="3:15" ht="12" customHeight="1">
      <c r="C957" s="34" t="s">
        <v>14</v>
      </c>
      <c r="D957" s="43" t="s">
        <v>37</v>
      </c>
      <c r="E957" s="43"/>
      <c r="F957" s="47"/>
      <c r="G957" s="46"/>
      <c r="H957" s="46"/>
      <c r="I957" s="46"/>
      <c r="J957" s="46"/>
      <c r="K957" s="46"/>
      <c r="L957" s="46"/>
      <c r="N957" s="46">
        <f>L948*$K$13/12</f>
        <v>73.73600277777786</v>
      </c>
      <c r="O957" s="47">
        <f>O947+N957</f>
        <v>-35668.694186888875</v>
      </c>
    </row>
    <row r="958" spans="4:17" ht="12" customHeight="1">
      <c r="D958" s="43"/>
      <c r="E958" s="43"/>
      <c r="F958" s="47"/>
      <c r="G958" s="46"/>
      <c r="H958" s="46"/>
      <c r="I958" s="46"/>
      <c r="J958" s="46"/>
      <c r="K958" s="46"/>
      <c r="L958" s="52">
        <f>F951-I955+L948</f>
        <v>88483.20333333343</v>
      </c>
      <c r="N958" s="46"/>
      <c r="O958" s="46"/>
      <c r="Q958" s="46">
        <f>L958+O957</f>
        <v>52814.50914644455</v>
      </c>
    </row>
    <row r="959" spans="4:17" ht="12" customHeight="1">
      <c r="D959" s="43"/>
      <c r="E959" s="43"/>
      <c r="F959" s="47"/>
      <c r="G959" s="46"/>
      <c r="H959" s="46"/>
      <c r="I959" s="46"/>
      <c r="J959" s="46"/>
      <c r="K959" s="46"/>
      <c r="L959" s="52"/>
      <c r="N959" s="46"/>
      <c r="O959" s="46"/>
      <c r="Q959" s="46"/>
    </row>
    <row r="960" spans="4:17" ht="12" customHeight="1">
      <c r="D960" s="43"/>
      <c r="E960" s="43"/>
      <c r="F960" s="47"/>
      <c r="G960" s="46"/>
      <c r="H960" s="46"/>
      <c r="I960" s="46"/>
      <c r="J960" s="46"/>
      <c r="K960" s="46"/>
      <c r="L960" s="52"/>
      <c r="N960" s="46"/>
      <c r="O960" s="46"/>
      <c r="Q960" s="46"/>
    </row>
    <row r="961" spans="1:15" ht="12" customHeight="1">
      <c r="A961" s="34">
        <v>2009</v>
      </c>
      <c r="B961" s="34" t="s">
        <v>24</v>
      </c>
      <c r="C961" s="34" t="s">
        <v>12</v>
      </c>
      <c r="D961" s="34" t="s">
        <v>15</v>
      </c>
      <c r="E961" s="43">
        <v>1562</v>
      </c>
      <c r="F961" s="49"/>
      <c r="G961" s="46"/>
      <c r="H961" s="46"/>
      <c r="I961" s="46"/>
      <c r="J961" s="46"/>
      <c r="K961" s="46"/>
      <c r="L961" s="46"/>
      <c r="N961" s="46"/>
      <c r="O961" s="46"/>
    </row>
    <row r="962" spans="4:15" ht="12" customHeight="1">
      <c r="D962" s="45" t="s">
        <v>16</v>
      </c>
      <c r="E962" s="45">
        <v>1563</v>
      </c>
      <c r="F962" s="48"/>
      <c r="G962" s="50">
        <f>F961</f>
        <v>0</v>
      </c>
      <c r="H962" s="46"/>
      <c r="I962" s="46"/>
      <c r="J962" s="46"/>
      <c r="K962" s="46"/>
      <c r="L962" s="46"/>
      <c r="N962" s="46"/>
      <c r="O962" s="46"/>
    </row>
    <row r="963" spans="4:15" ht="12" customHeight="1">
      <c r="D963" s="45"/>
      <c r="E963" s="45"/>
      <c r="F963" s="48"/>
      <c r="G963" s="48"/>
      <c r="H963" s="54"/>
      <c r="I963" s="46"/>
      <c r="J963" s="46"/>
      <c r="K963" s="46"/>
      <c r="L963" s="46"/>
      <c r="N963" s="46"/>
      <c r="O963" s="46"/>
    </row>
    <row r="964" spans="3:15" ht="12" customHeight="1">
      <c r="C964" s="34" t="s">
        <v>13</v>
      </c>
      <c r="D964" s="34" t="s">
        <v>15</v>
      </c>
      <c r="E964" s="43">
        <v>1563</v>
      </c>
      <c r="F964" s="47"/>
      <c r="G964" s="46"/>
      <c r="H964" s="53"/>
      <c r="I964" s="47"/>
      <c r="J964" s="47"/>
      <c r="K964" s="46"/>
      <c r="L964" s="46"/>
      <c r="N964" s="46"/>
      <c r="O964" s="46"/>
    </row>
    <row r="965" spans="4:15" ht="12" customHeight="1">
      <c r="D965" s="45" t="s">
        <v>16</v>
      </c>
      <c r="E965" s="34">
        <v>1562</v>
      </c>
      <c r="F965" s="46"/>
      <c r="G965" s="46"/>
      <c r="H965" s="46"/>
      <c r="I965" s="48">
        <f>H964</f>
        <v>0</v>
      </c>
      <c r="J965" s="48"/>
      <c r="K965" s="46"/>
      <c r="L965" s="46"/>
      <c r="N965" s="46"/>
      <c r="O965" s="46"/>
    </row>
    <row r="966" spans="4:15" ht="12" customHeight="1">
      <c r="D966" s="45"/>
      <c r="F966" s="46"/>
      <c r="G966" s="46"/>
      <c r="H966" s="46"/>
      <c r="I966" s="48"/>
      <c r="J966" s="48"/>
      <c r="K966" s="46"/>
      <c r="L966" s="46"/>
      <c r="N966" s="46"/>
      <c r="O966" s="46"/>
    </row>
    <row r="967" spans="3:15" ht="12" customHeight="1">
      <c r="C967" s="34" t="s">
        <v>14</v>
      </c>
      <c r="D967" s="43" t="s">
        <v>37</v>
      </c>
      <c r="E967" s="43"/>
      <c r="F967" s="47"/>
      <c r="G967" s="46"/>
      <c r="H967" s="46"/>
      <c r="I967" s="46"/>
      <c r="J967" s="46"/>
      <c r="K967" s="46"/>
      <c r="L967" s="46"/>
      <c r="N967" s="46">
        <f>L958*$K$13/12</f>
        <v>73.73600277777786</v>
      </c>
      <c r="O967" s="47">
        <f>O957+N967</f>
        <v>-35594.9581841111</v>
      </c>
    </row>
    <row r="968" spans="4:17" ht="12" customHeight="1">
      <c r="D968" s="43"/>
      <c r="E968" s="43"/>
      <c r="F968" s="47"/>
      <c r="G968" s="46"/>
      <c r="H968" s="46"/>
      <c r="I968" s="46"/>
      <c r="J968" s="46"/>
      <c r="K968" s="46"/>
      <c r="L968" s="52">
        <f>F961-I965+L958</f>
        <v>88483.20333333343</v>
      </c>
      <c r="N968" s="46"/>
      <c r="O968" s="46"/>
      <c r="Q968" s="46">
        <f>L968+O967</f>
        <v>52888.245149222326</v>
      </c>
    </row>
    <row r="969" spans="4:17" ht="12" customHeight="1">
      <c r="D969" s="43"/>
      <c r="E969" s="43"/>
      <c r="F969" s="47"/>
      <c r="G969" s="46"/>
      <c r="H969" s="46"/>
      <c r="I969" s="46"/>
      <c r="J969" s="46"/>
      <c r="K969" s="46"/>
      <c r="L969" s="52"/>
      <c r="N969" s="46"/>
      <c r="O969" s="46"/>
      <c r="Q969" s="46"/>
    </row>
    <row r="970" spans="4:17" ht="12" customHeight="1">
      <c r="D970" s="43"/>
      <c r="E970" s="43"/>
      <c r="F970" s="47"/>
      <c r="G970" s="46"/>
      <c r="H970" s="46"/>
      <c r="I970" s="46"/>
      <c r="J970" s="46"/>
      <c r="K970" s="46"/>
      <c r="L970" s="52"/>
      <c r="N970" s="46"/>
      <c r="O970" s="46"/>
      <c r="Q970" s="46"/>
    </row>
    <row r="971" spans="1:15" ht="12" customHeight="1">
      <c r="A971" s="34">
        <v>2009</v>
      </c>
      <c r="B971" s="34" t="s">
        <v>58</v>
      </c>
      <c r="C971" s="34" t="s">
        <v>12</v>
      </c>
      <c r="D971" s="34" t="s">
        <v>15</v>
      </c>
      <c r="E971" s="43">
        <v>1562</v>
      </c>
      <c r="F971" s="49"/>
      <c r="G971" s="46"/>
      <c r="H971" s="46"/>
      <c r="I971" s="46"/>
      <c r="J971" s="46"/>
      <c r="K971" s="46"/>
      <c r="L971" s="46"/>
      <c r="N971" s="46"/>
      <c r="O971" s="46"/>
    </row>
    <row r="972" spans="4:15" ht="12" customHeight="1">
      <c r="D972" s="45" t="s">
        <v>16</v>
      </c>
      <c r="E972" s="45">
        <v>1563</v>
      </c>
      <c r="F972" s="48"/>
      <c r="G972" s="50">
        <f>F971</f>
        <v>0</v>
      </c>
      <c r="H972" s="46"/>
      <c r="I972" s="46"/>
      <c r="J972" s="46"/>
      <c r="K972" s="46"/>
      <c r="L972" s="46"/>
      <c r="N972" s="46"/>
      <c r="O972" s="46"/>
    </row>
    <row r="973" spans="4:15" ht="12" customHeight="1">
      <c r="D973" s="45"/>
      <c r="E973" s="45"/>
      <c r="F973" s="48"/>
      <c r="G973" s="48"/>
      <c r="H973" s="54"/>
      <c r="I973" s="46"/>
      <c r="J973" s="46"/>
      <c r="K973" s="46"/>
      <c r="L973" s="46"/>
      <c r="N973" s="46"/>
      <c r="O973" s="46"/>
    </row>
    <row r="974" spans="3:15" ht="12" customHeight="1">
      <c r="C974" s="34" t="s">
        <v>13</v>
      </c>
      <c r="D974" s="34" t="s">
        <v>15</v>
      </c>
      <c r="E974" s="43">
        <v>1563</v>
      </c>
      <c r="F974" s="47"/>
      <c r="G974" s="46"/>
      <c r="H974" s="53"/>
      <c r="I974" s="47"/>
      <c r="J974" s="47"/>
      <c r="K974" s="46"/>
      <c r="L974" s="46"/>
      <c r="N974" s="46"/>
      <c r="O974" s="46"/>
    </row>
    <row r="975" spans="4:15" ht="12" customHeight="1">
      <c r="D975" s="45" t="s">
        <v>16</v>
      </c>
      <c r="E975" s="34">
        <v>1562</v>
      </c>
      <c r="F975" s="46"/>
      <c r="G975" s="46"/>
      <c r="H975" s="46"/>
      <c r="I975" s="48">
        <f>H974</f>
        <v>0</v>
      </c>
      <c r="J975" s="48"/>
      <c r="K975" s="46"/>
      <c r="L975" s="46"/>
      <c r="N975" s="46"/>
      <c r="O975" s="46"/>
    </row>
    <row r="976" spans="4:15" ht="12" customHeight="1">
      <c r="D976" s="45"/>
      <c r="F976" s="46"/>
      <c r="G976" s="46"/>
      <c r="H976" s="46"/>
      <c r="I976" s="48"/>
      <c r="J976" s="48"/>
      <c r="K976" s="46"/>
      <c r="L976" s="46"/>
      <c r="N976" s="46"/>
      <c r="O976" s="46"/>
    </row>
    <row r="977" spans="3:15" ht="12" customHeight="1">
      <c r="C977" s="34" t="s">
        <v>14</v>
      </c>
      <c r="D977" s="43" t="s">
        <v>37</v>
      </c>
      <c r="E977" s="43"/>
      <c r="F977" s="47"/>
      <c r="G977" s="46"/>
      <c r="H977" s="46"/>
      <c r="I977" s="46"/>
      <c r="J977" s="46"/>
      <c r="K977" s="46"/>
      <c r="L977" s="46"/>
      <c r="N977" s="46">
        <f>L968*$K$13/12</f>
        <v>73.73600277777786</v>
      </c>
      <c r="O977" s="47">
        <f>O967+N977</f>
        <v>-35521.22218133332</v>
      </c>
    </row>
    <row r="978" spans="4:17" ht="12" customHeight="1">
      <c r="D978" s="43"/>
      <c r="E978" s="43"/>
      <c r="F978" s="47"/>
      <c r="G978" s="46"/>
      <c r="H978" s="46"/>
      <c r="I978" s="46"/>
      <c r="J978" s="46"/>
      <c r="K978" s="46"/>
      <c r="L978" s="52">
        <f>F971-I975+L968</f>
        <v>88483.20333333343</v>
      </c>
      <c r="N978" s="46"/>
      <c r="O978" s="46"/>
      <c r="Q978" s="46">
        <f>L978+O977</f>
        <v>52961.9811520001</v>
      </c>
    </row>
    <row r="979" spans="4:17" ht="12" customHeight="1">
      <c r="D979" s="43"/>
      <c r="E979" s="43"/>
      <c r="F979" s="47"/>
      <c r="G979" s="46"/>
      <c r="H979" s="46"/>
      <c r="I979" s="46"/>
      <c r="J979" s="46"/>
      <c r="K979" s="46"/>
      <c r="L979" s="52"/>
      <c r="N979" s="46"/>
      <c r="O979" s="46"/>
      <c r="Q979" s="46"/>
    </row>
    <row r="980" spans="4:17" ht="12" customHeight="1">
      <c r="D980" s="43"/>
      <c r="E980" s="43"/>
      <c r="F980" s="47"/>
      <c r="G980" s="46"/>
      <c r="H980" s="46"/>
      <c r="I980" s="46"/>
      <c r="J980" s="46"/>
      <c r="K980" s="46"/>
      <c r="L980" s="52"/>
      <c r="N980" s="46"/>
      <c r="O980" s="46"/>
      <c r="Q980" s="46"/>
    </row>
    <row r="981" spans="1:15" ht="12" customHeight="1">
      <c r="A981" s="34">
        <v>2009</v>
      </c>
      <c r="B981" s="34" t="s">
        <v>59</v>
      </c>
      <c r="C981" s="34" t="s">
        <v>12</v>
      </c>
      <c r="D981" s="34" t="s">
        <v>15</v>
      </c>
      <c r="E981" s="43">
        <v>1562</v>
      </c>
      <c r="F981" s="49"/>
      <c r="G981" s="46"/>
      <c r="H981" s="46"/>
      <c r="I981" s="46"/>
      <c r="J981" s="46"/>
      <c r="K981" s="46"/>
      <c r="L981" s="46"/>
      <c r="N981" s="46"/>
      <c r="O981" s="46"/>
    </row>
    <row r="982" spans="4:15" ht="12" customHeight="1">
      <c r="D982" s="45" t="s">
        <v>16</v>
      </c>
      <c r="E982" s="45">
        <v>1563</v>
      </c>
      <c r="F982" s="48"/>
      <c r="G982" s="50">
        <f>F981</f>
        <v>0</v>
      </c>
      <c r="H982" s="46"/>
      <c r="I982" s="46"/>
      <c r="J982" s="46"/>
      <c r="K982" s="46"/>
      <c r="L982" s="46"/>
      <c r="N982" s="46"/>
      <c r="O982" s="46"/>
    </row>
    <row r="983" spans="4:15" ht="12" customHeight="1">
      <c r="D983" s="45"/>
      <c r="E983" s="45"/>
      <c r="F983" s="48"/>
      <c r="G983" s="48"/>
      <c r="H983" s="54"/>
      <c r="I983" s="46"/>
      <c r="J983" s="46"/>
      <c r="K983" s="46"/>
      <c r="L983" s="46"/>
      <c r="N983" s="46"/>
      <c r="O983" s="46"/>
    </row>
    <row r="984" spans="3:15" ht="12" customHeight="1">
      <c r="C984" s="34" t="s">
        <v>13</v>
      </c>
      <c r="D984" s="34" t="s">
        <v>15</v>
      </c>
      <c r="E984" s="43">
        <v>1563</v>
      </c>
      <c r="F984" s="47"/>
      <c r="G984" s="46"/>
      <c r="H984" s="53"/>
      <c r="I984" s="47"/>
      <c r="J984" s="47"/>
      <c r="K984" s="46"/>
      <c r="L984" s="46"/>
      <c r="N984" s="46"/>
      <c r="O984" s="46"/>
    </row>
    <row r="985" spans="4:15" ht="12" customHeight="1">
      <c r="D985" s="45" t="s">
        <v>16</v>
      </c>
      <c r="E985" s="34">
        <v>1562</v>
      </c>
      <c r="F985" s="46"/>
      <c r="G985" s="46"/>
      <c r="H985" s="46"/>
      <c r="I985" s="48">
        <f>H984</f>
        <v>0</v>
      </c>
      <c r="J985" s="48"/>
      <c r="K985" s="46"/>
      <c r="L985" s="46"/>
      <c r="N985" s="46"/>
      <c r="O985" s="46"/>
    </row>
    <row r="986" spans="4:15" ht="12" customHeight="1">
      <c r="D986" s="45"/>
      <c r="F986" s="46"/>
      <c r="G986" s="46"/>
      <c r="H986" s="46"/>
      <c r="I986" s="48"/>
      <c r="J986" s="48"/>
      <c r="K986" s="46"/>
      <c r="L986" s="46"/>
      <c r="N986" s="46"/>
      <c r="O986" s="46"/>
    </row>
    <row r="987" spans="3:15" ht="12" customHeight="1">
      <c r="C987" s="34" t="s">
        <v>14</v>
      </c>
      <c r="D987" s="43" t="s">
        <v>37</v>
      </c>
      <c r="E987" s="43"/>
      <c r="F987" s="47"/>
      <c r="G987" s="46"/>
      <c r="H987" s="46"/>
      <c r="I987" s="46"/>
      <c r="J987" s="46"/>
      <c r="K987" s="46"/>
      <c r="L987" s="46"/>
      <c r="N987" s="46">
        <f>L978*$K$14/12</f>
        <v>40.55480152777782</v>
      </c>
      <c r="O987" s="47">
        <f>O977+N987</f>
        <v>-35480.66737980555</v>
      </c>
    </row>
    <row r="988" spans="4:17" ht="12" customHeight="1">
      <c r="D988" s="43"/>
      <c r="E988" s="43"/>
      <c r="F988" s="47"/>
      <c r="G988" s="46"/>
      <c r="H988" s="46"/>
      <c r="I988" s="46"/>
      <c r="J988" s="46"/>
      <c r="K988" s="46"/>
      <c r="L988" s="52">
        <f>F981-I985+L978</f>
        <v>88483.20333333343</v>
      </c>
      <c r="N988" s="46"/>
      <c r="O988" s="46"/>
      <c r="Q988" s="46">
        <f>L988+O987</f>
        <v>53002.53595352788</v>
      </c>
    </row>
    <row r="989" spans="4:17" ht="12" customHeight="1">
      <c r="D989" s="43"/>
      <c r="E989" s="43"/>
      <c r="F989" s="47"/>
      <c r="G989" s="46"/>
      <c r="H989" s="46"/>
      <c r="I989" s="46"/>
      <c r="J989" s="46"/>
      <c r="K989" s="46"/>
      <c r="L989" s="52"/>
      <c r="N989" s="46"/>
      <c r="O989" s="46"/>
      <c r="Q989" s="46"/>
    </row>
    <row r="990" spans="4:17" ht="12" customHeight="1">
      <c r="D990" s="43"/>
      <c r="E990" s="43"/>
      <c r="F990" s="47"/>
      <c r="G990" s="46"/>
      <c r="H990" s="46"/>
      <c r="I990" s="46"/>
      <c r="J990" s="46"/>
      <c r="K990" s="46"/>
      <c r="L990" s="52"/>
      <c r="N990" s="46"/>
      <c r="O990" s="46"/>
      <c r="Q990" s="46"/>
    </row>
    <row r="991" spans="1:15" ht="12" customHeight="1">
      <c r="A991" s="34">
        <v>2009</v>
      </c>
      <c r="B991" s="34" t="s">
        <v>45</v>
      </c>
      <c r="C991" s="34" t="s">
        <v>12</v>
      </c>
      <c r="D991" s="34" t="s">
        <v>15</v>
      </c>
      <c r="E991" s="43">
        <v>1562</v>
      </c>
      <c r="F991" s="49"/>
      <c r="G991" s="46"/>
      <c r="H991" s="46"/>
      <c r="I991" s="46"/>
      <c r="J991" s="46"/>
      <c r="K991" s="46"/>
      <c r="L991" s="46"/>
      <c r="N991" s="46"/>
      <c r="O991" s="46"/>
    </row>
    <row r="992" spans="4:15" ht="12" customHeight="1">
      <c r="D992" s="45" t="s">
        <v>16</v>
      </c>
      <c r="E992" s="45">
        <v>1563</v>
      </c>
      <c r="F992" s="48"/>
      <c r="G992" s="50">
        <f>F991</f>
        <v>0</v>
      </c>
      <c r="H992" s="46"/>
      <c r="I992" s="46"/>
      <c r="J992" s="46"/>
      <c r="K992" s="46"/>
      <c r="L992" s="46"/>
      <c r="N992" s="46"/>
      <c r="O992" s="46"/>
    </row>
    <row r="993" spans="4:15" ht="12" customHeight="1">
      <c r="D993" s="45"/>
      <c r="E993" s="45"/>
      <c r="F993" s="48"/>
      <c r="G993" s="48"/>
      <c r="H993" s="54"/>
      <c r="I993" s="46"/>
      <c r="J993" s="46"/>
      <c r="K993" s="46"/>
      <c r="L993" s="46"/>
      <c r="N993" s="46"/>
      <c r="O993" s="46"/>
    </row>
    <row r="994" spans="3:15" ht="12" customHeight="1">
      <c r="C994" s="34" t="s">
        <v>13</v>
      </c>
      <c r="D994" s="34" t="s">
        <v>15</v>
      </c>
      <c r="E994" s="43">
        <v>1563</v>
      </c>
      <c r="F994" s="47"/>
      <c r="G994" s="46"/>
      <c r="H994" s="53"/>
      <c r="I994" s="47"/>
      <c r="J994" s="47"/>
      <c r="K994" s="46"/>
      <c r="L994" s="46"/>
      <c r="N994" s="46"/>
      <c r="O994" s="46"/>
    </row>
    <row r="995" spans="4:15" ht="12" customHeight="1">
      <c r="D995" s="45" t="s">
        <v>16</v>
      </c>
      <c r="E995" s="34">
        <v>1562</v>
      </c>
      <c r="F995" s="46"/>
      <c r="G995" s="46"/>
      <c r="H995" s="46"/>
      <c r="I995" s="48">
        <f>H994</f>
        <v>0</v>
      </c>
      <c r="J995" s="48"/>
      <c r="K995" s="46"/>
      <c r="L995" s="46"/>
      <c r="N995" s="46"/>
      <c r="O995" s="46"/>
    </row>
    <row r="996" spans="4:15" ht="12" customHeight="1">
      <c r="D996" s="45"/>
      <c r="F996" s="46"/>
      <c r="G996" s="46"/>
      <c r="H996" s="46"/>
      <c r="I996" s="48"/>
      <c r="J996" s="48"/>
      <c r="K996" s="46"/>
      <c r="L996" s="46"/>
      <c r="N996" s="46"/>
      <c r="O996" s="46"/>
    </row>
    <row r="997" spans="3:15" ht="12" customHeight="1">
      <c r="C997" s="34" t="s">
        <v>14</v>
      </c>
      <c r="D997" s="43" t="s">
        <v>37</v>
      </c>
      <c r="E997" s="43"/>
      <c r="F997" s="47"/>
      <c r="G997" s="46"/>
      <c r="H997" s="46"/>
      <c r="I997" s="46"/>
      <c r="J997" s="46"/>
      <c r="K997" s="46"/>
      <c r="L997" s="46"/>
      <c r="N997" s="46">
        <f>L988*$K$14/12</f>
        <v>40.55480152777782</v>
      </c>
      <c r="O997" s="47">
        <f>O987+N997</f>
        <v>-35440.112578277774</v>
      </c>
    </row>
    <row r="998" spans="4:17" ht="12" customHeight="1">
      <c r="D998" s="43"/>
      <c r="E998" s="43"/>
      <c r="F998" s="47"/>
      <c r="G998" s="46"/>
      <c r="H998" s="46"/>
      <c r="I998" s="46"/>
      <c r="J998" s="46"/>
      <c r="K998" s="46"/>
      <c r="L998" s="52">
        <f>F991-I995+L988</f>
        <v>88483.20333333343</v>
      </c>
      <c r="N998" s="46"/>
      <c r="O998" s="46"/>
      <c r="Q998" s="46">
        <f>L998+O997</f>
        <v>53043.09075505565</v>
      </c>
    </row>
    <row r="999" spans="4:17" ht="12" customHeight="1">
      <c r="D999" s="43"/>
      <c r="E999" s="43"/>
      <c r="F999" s="47"/>
      <c r="G999" s="46"/>
      <c r="H999" s="46"/>
      <c r="I999" s="46"/>
      <c r="J999" s="46"/>
      <c r="K999" s="46"/>
      <c r="L999" s="52"/>
      <c r="N999" s="46"/>
      <c r="O999" s="46"/>
      <c r="Q999" s="46"/>
    </row>
    <row r="1000" spans="4:17" ht="12" customHeight="1">
      <c r="D1000" s="43"/>
      <c r="E1000" s="43"/>
      <c r="F1000" s="47"/>
      <c r="G1000" s="46"/>
      <c r="H1000" s="46"/>
      <c r="I1000" s="46"/>
      <c r="J1000" s="46"/>
      <c r="K1000" s="46"/>
      <c r="L1000" s="52"/>
      <c r="N1000" s="46"/>
      <c r="O1000" s="46"/>
      <c r="Q1000" s="46"/>
    </row>
    <row r="1001" spans="1:15" ht="12" customHeight="1">
      <c r="A1001" s="34">
        <v>2009</v>
      </c>
      <c r="B1001" s="34" t="s">
        <v>60</v>
      </c>
      <c r="C1001" s="34" t="s">
        <v>12</v>
      </c>
      <c r="D1001" s="34" t="s">
        <v>15</v>
      </c>
      <c r="E1001" s="43">
        <v>1562</v>
      </c>
      <c r="F1001" s="49"/>
      <c r="G1001" s="46"/>
      <c r="H1001" s="46"/>
      <c r="I1001" s="46"/>
      <c r="J1001" s="46"/>
      <c r="K1001" s="46"/>
      <c r="L1001" s="46"/>
      <c r="N1001" s="46"/>
      <c r="O1001" s="46"/>
    </row>
    <row r="1002" spans="4:15" ht="12" customHeight="1">
      <c r="D1002" s="45" t="s">
        <v>16</v>
      </c>
      <c r="E1002" s="45">
        <v>1563</v>
      </c>
      <c r="F1002" s="48"/>
      <c r="G1002" s="50">
        <f>F1001</f>
        <v>0</v>
      </c>
      <c r="H1002" s="46"/>
      <c r="I1002" s="46"/>
      <c r="J1002" s="46"/>
      <c r="K1002" s="46"/>
      <c r="L1002" s="46"/>
      <c r="N1002" s="46"/>
      <c r="O1002" s="46"/>
    </row>
    <row r="1003" spans="4:15" ht="12" customHeight="1">
      <c r="D1003" s="45"/>
      <c r="E1003" s="45"/>
      <c r="F1003" s="48"/>
      <c r="G1003" s="48"/>
      <c r="H1003" s="54"/>
      <c r="I1003" s="46"/>
      <c r="J1003" s="46"/>
      <c r="K1003" s="46"/>
      <c r="L1003" s="46"/>
      <c r="N1003" s="46"/>
      <c r="O1003" s="46"/>
    </row>
    <row r="1004" spans="3:15" ht="12" customHeight="1">
      <c r="C1004" s="34" t="s">
        <v>13</v>
      </c>
      <c r="D1004" s="34" t="s">
        <v>15</v>
      </c>
      <c r="E1004" s="43">
        <v>1563</v>
      </c>
      <c r="F1004" s="47"/>
      <c r="G1004" s="46"/>
      <c r="H1004" s="53"/>
      <c r="I1004" s="47"/>
      <c r="J1004" s="47"/>
      <c r="K1004" s="46"/>
      <c r="L1004" s="46"/>
      <c r="N1004" s="46"/>
      <c r="O1004" s="46"/>
    </row>
    <row r="1005" spans="4:15" ht="12" customHeight="1">
      <c r="D1005" s="45" t="s">
        <v>16</v>
      </c>
      <c r="E1005" s="34">
        <v>1562</v>
      </c>
      <c r="F1005" s="46"/>
      <c r="G1005" s="46"/>
      <c r="H1005" s="46"/>
      <c r="I1005" s="48">
        <f>H1004</f>
        <v>0</v>
      </c>
      <c r="J1005" s="48"/>
      <c r="K1005" s="46"/>
      <c r="L1005" s="46"/>
      <c r="N1005" s="46"/>
      <c r="O1005" s="46"/>
    </row>
    <row r="1006" spans="4:15" ht="12" customHeight="1">
      <c r="D1006" s="45"/>
      <c r="F1006" s="46"/>
      <c r="G1006" s="46"/>
      <c r="H1006" s="46"/>
      <c r="I1006" s="48"/>
      <c r="J1006" s="48"/>
      <c r="K1006" s="46"/>
      <c r="L1006" s="46"/>
      <c r="N1006" s="46"/>
      <c r="O1006" s="46"/>
    </row>
    <row r="1007" spans="3:15" ht="12" customHeight="1">
      <c r="C1007" s="34" t="s">
        <v>14</v>
      </c>
      <c r="D1007" s="43" t="s">
        <v>37</v>
      </c>
      <c r="E1007" s="43"/>
      <c r="F1007" s="47"/>
      <c r="G1007" s="46"/>
      <c r="H1007" s="46"/>
      <c r="I1007" s="46"/>
      <c r="J1007" s="46"/>
      <c r="K1007" s="46"/>
      <c r="L1007" s="46"/>
      <c r="N1007" s="46">
        <f>L998*$K$14/12</f>
        <v>40.55480152777782</v>
      </c>
      <c r="O1007" s="47">
        <f>O997+N1007</f>
        <v>-35399.55777675</v>
      </c>
    </row>
    <row r="1008" spans="4:17" ht="12" customHeight="1">
      <c r="D1008" s="43"/>
      <c r="E1008" s="43"/>
      <c r="F1008" s="47"/>
      <c r="G1008" s="46"/>
      <c r="H1008" s="46"/>
      <c r="I1008" s="46"/>
      <c r="J1008" s="46"/>
      <c r="K1008" s="46"/>
      <c r="L1008" s="52">
        <f>F1001-I1005+L998</f>
        <v>88483.20333333343</v>
      </c>
      <c r="N1008" s="46"/>
      <c r="O1008" s="46"/>
      <c r="Q1008" s="46">
        <f>L1008+O1007</f>
        <v>53083.645556583426</v>
      </c>
    </row>
    <row r="1009" spans="4:15" ht="12" customHeight="1">
      <c r="D1009" s="43"/>
      <c r="E1009" s="43"/>
      <c r="F1009" s="47"/>
      <c r="G1009" s="46"/>
      <c r="H1009" s="46"/>
      <c r="I1009" s="46"/>
      <c r="J1009" s="46"/>
      <c r="K1009" s="46"/>
      <c r="L1009" s="46"/>
      <c r="N1009" s="46"/>
      <c r="O1009" s="46"/>
    </row>
    <row r="1010" spans="4:15" ht="12" customHeight="1">
      <c r="D1010" s="43"/>
      <c r="E1010" s="43"/>
      <c r="F1010" s="47"/>
      <c r="G1010" s="46"/>
      <c r="H1010" s="46"/>
      <c r="I1010" s="46"/>
      <c r="J1010" s="46"/>
      <c r="K1010" s="46"/>
      <c r="L1010" s="46"/>
      <c r="N1010" s="46"/>
      <c r="O1010" s="46"/>
    </row>
    <row r="1011" spans="1:15" ht="12" customHeight="1">
      <c r="A1011" s="34">
        <v>2009</v>
      </c>
      <c r="B1011" s="34" t="s">
        <v>47</v>
      </c>
      <c r="C1011" s="34" t="s">
        <v>12</v>
      </c>
      <c r="D1011" s="34" t="s">
        <v>15</v>
      </c>
      <c r="E1011" s="43">
        <v>1562</v>
      </c>
      <c r="F1011" s="49"/>
      <c r="G1011" s="46"/>
      <c r="H1011" s="46"/>
      <c r="I1011" s="46"/>
      <c r="J1011" s="46"/>
      <c r="K1011" s="46"/>
      <c r="L1011" s="46"/>
      <c r="N1011" s="46"/>
      <c r="O1011" s="46"/>
    </row>
    <row r="1012" spans="4:15" ht="12" customHeight="1">
      <c r="D1012" s="45" t="s">
        <v>16</v>
      </c>
      <c r="E1012" s="45">
        <v>1563</v>
      </c>
      <c r="F1012" s="48"/>
      <c r="G1012" s="50">
        <f>F1011</f>
        <v>0</v>
      </c>
      <c r="H1012" s="46"/>
      <c r="I1012" s="46"/>
      <c r="J1012" s="46"/>
      <c r="K1012" s="46"/>
      <c r="L1012" s="46"/>
      <c r="N1012" s="46"/>
      <c r="O1012" s="46"/>
    </row>
    <row r="1013" spans="4:15" ht="12" customHeight="1">
      <c r="D1013" s="45"/>
      <c r="E1013" s="45"/>
      <c r="F1013" s="48"/>
      <c r="G1013" s="48"/>
      <c r="H1013" s="54"/>
      <c r="I1013" s="46"/>
      <c r="J1013" s="46"/>
      <c r="K1013" s="46"/>
      <c r="L1013" s="46"/>
      <c r="N1013" s="46"/>
      <c r="O1013" s="46"/>
    </row>
    <row r="1014" spans="3:15" ht="12" customHeight="1">
      <c r="C1014" s="34" t="s">
        <v>13</v>
      </c>
      <c r="D1014" s="34" t="s">
        <v>15</v>
      </c>
      <c r="E1014" s="43">
        <v>1563</v>
      </c>
      <c r="F1014" s="47"/>
      <c r="G1014" s="46"/>
      <c r="H1014" s="53"/>
      <c r="I1014" s="47"/>
      <c r="J1014" s="47"/>
      <c r="K1014" s="46"/>
      <c r="L1014" s="46"/>
      <c r="N1014" s="46"/>
      <c r="O1014" s="46"/>
    </row>
    <row r="1015" spans="4:15" ht="12" customHeight="1">
      <c r="D1015" s="45" t="s">
        <v>16</v>
      </c>
      <c r="E1015" s="34">
        <v>1562</v>
      </c>
      <c r="F1015" s="46"/>
      <c r="G1015" s="46"/>
      <c r="H1015" s="46"/>
      <c r="I1015" s="48">
        <f>H1014</f>
        <v>0</v>
      </c>
      <c r="J1015" s="48"/>
      <c r="K1015" s="46"/>
      <c r="L1015" s="46"/>
      <c r="N1015" s="46"/>
      <c r="O1015" s="46"/>
    </row>
    <row r="1016" spans="4:15" ht="12" customHeight="1">
      <c r="D1016" s="45"/>
      <c r="F1016" s="46"/>
      <c r="G1016" s="46"/>
      <c r="H1016" s="46"/>
      <c r="I1016" s="48"/>
      <c r="J1016" s="48"/>
      <c r="K1016" s="46"/>
      <c r="L1016" s="46"/>
      <c r="N1016" s="46"/>
      <c r="O1016" s="46"/>
    </row>
    <row r="1017" spans="3:15" ht="12" customHeight="1">
      <c r="C1017" s="34" t="s">
        <v>14</v>
      </c>
      <c r="D1017" s="43" t="s">
        <v>37</v>
      </c>
      <c r="E1017" s="43"/>
      <c r="F1017" s="47"/>
      <c r="G1017" s="46"/>
      <c r="H1017" s="46"/>
      <c r="I1017" s="46"/>
      <c r="J1017" s="46"/>
      <c r="K1017" s="46"/>
      <c r="L1017" s="46"/>
      <c r="N1017" s="46">
        <f>L1008*$K$15/12</f>
        <v>40.55480152777782</v>
      </c>
      <c r="O1017" s="47">
        <f>O1007+N1017</f>
        <v>-35359.002975222225</v>
      </c>
    </row>
    <row r="1018" spans="4:17" ht="12" customHeight="1">
      <c r="D1018" s="43"/>
      <c r="E1018" s="43"/>
      <c r="F1018" s="47"/>
      <c r="G1018" s="46"/>
      <c r="H1018" s="46"/>
      <c r="I1018" s="46"/>
      <c r="J1018" s="46"/>
      <c r="K1018" s="46"/>
      <c r="L1018" s="52">
        <f>F1011-I1015+L1008</f>
        <v>88483.20333333343</v>
      </c>
      <c r="N1018" s="46"/>
      <c r="O1018" s="46"/>
      <c r="Q1018" s="46">
        <f>L1018+O1017</f>
        <v>53124.2003581112</v>
      </c>
    </row>
    <row r="1019" spans="4:15" ht="12" customHeight="1">
      <c r="D1019" s="43"/>
      <c r="E1019" s="43"/>
      <c r="F1019" s="47"/>
      <c r="G1019" s="46"/>
      <c r="H1019" s="46"/>
      <c r="I1019" s="46"/>
      <c r="J1019" s="46"/>
      <c r="K1019" s="46"/>
      <c r="L1019" s="46"/>
      <c r="N1019" s="46"/>
      <c r="O1019" s="46"/>
    </row>
    <row r="1020" spans="4:15" ht="12" customHeight="1">
      <c r="D1020" s="43"/>
      <c r="E1020" s="43"/>
      <c r="F1020" s="47"/>
      <c r="G1020" s="46"/>
      <c r="H1020" s="46"/>
      <c r="I1020" s="46"/>
      <c r="J1020" s="46"/>
      <c r="K1020" s="46"/>
      <c r="L1020" s="46"/>
      <c r="N1020" s="46"/>
      <c r="O1020" s="46"/>
    </row>
    <row r="1021" spans="1:15" ht="12" customHeight="1">
      <c r="A1021" s="34">
        <v>2009</v>
      </c>
      <c r="B1021" s="34" t="s">
        <v>48</v>
      </c>
      <c r="C1021" s="34" t="s">
        <v>12</v>
      </c>
      <c r="D1021" s="34" t="s">
        <v>15</v>
      </c>
      <c r="E1021" s="43">
        <v>1562</v>
      </c>
      <c r="F1021" s="49"/>
      <c r="G1021" s="46"/>
      <c r="H1021" s="46"/>
      <c r="I1021" s="46"/>
      <c r="J1021" s="46"/>
      <c r="K1021" s="46"/>
      <c r="L1021" s="46"/>
      <c r="N1021" s="46"/>
      <c r="O1021" s="46"/>
    </row>
    <row r="1022" spans="4:15" ht="12" customHeight="1">
      <c r="D1022" s="45" t="s">
        <v>16</v>
      </c>
      <c r="E1022" s="45">
        <v>1563</v>
      </c>
      <c r="F1022" s="48"/>
      <c r="G1022" s="50">
        <f>F1021</f>
        <v>0</v>
      </c>
      <c r="H1022" s="46"/>
      <c r="I1022" s="46"/>
      <c r="J1022" s="46"/>
      <c r="K1022" s="46"/>
      <c r="L1022" s="46"/>
      <c r="N1022" s="46"/>
      <c r="O1022" s="46"/>
    </row>
    <row r="1023" spans="4:15" ht="12" customHeight="1">
      <c r="D1023" s="45"/>
      <c r="E1023" s="45"/>
      <c r="F1023" s="48"/>
      <c r="G1023" s="48"/>
      <c r="H1023" s="54"/>
      <c r="I1023" s="46"/>
      <c r="J1023" s="46"/>
      <c r="K1023" s="46"/>
      <c r="L1023" s="46"/>
      <c r="N1023" s="46"/>
      <c r="O1023" s="46"/>
    </row>
    <row r="1024" spans="3:15" ht="12" customHeight="1">
      <c r="C1024" s="34" t="s">
        <v>13</v>
      </c>
      <c r="D1024" s="34" t="s">
        <v>15</v>
      </c>
      <c r="E1024" s="43">
        <v>1563</v>
      </c>
      <c r="F1024" s="47"/>
      <c r="G1024" s="46"/>
      <c r="H1024" s="53"/>
      <c r="I1024" s="47"/>
      <c r="J1024" s="47"/>
      <c r="K1024" s="46"/>
      <c r="L1024" s="46"/>
      <c r="N1024" s="46"/>
      <c r="O1024" s="46"/>
    </row>
    <row r="1025" spans="4:15" ht="12" customHeight="1">
      <c r="D1025" s="45" t="s">
        <v>16</v>
      </c>
      <c r="E1025" s="34">
        <v>1562</v>
      </c>
      <c r="F1025" s="46"/>
      <c r="G1025" s="46"/>
      <c r="H1025" s="46"/>
      <c r="I1025" s="48">
        <f>H1024</f>
        <v>0</v>
      </c>
      <c r="J1025" s="48"/>
      <c r="K1025" s="46"/>
      <c r="L1025" s="46"/>
      <c r="N1025" s="46"/>
      <c r="O1025" s="46"/>
    </row>
    <row r="1026" spans="4:15" ht="12" customHeight="1">
      <c r="D1026" s="45"/>
      <c r="F1026" s="46"/>
      <c r="G1026" s="46"/>
      <c r="H1026" s="46"/>
      <c r="I1026" s="48"/>
      <c r="J1026" s="48"/>
      <c r="K1026" s="46"/>
      <c r="L1026" s="46"/>
      <c r="N1026" s="46"/>
      <c r="O1026" s="46"/>
    </row>
    <row r="1027" spans="3:15" ht="12" customHeight="1">
      <c r="C1027" s="34" t="s">
        <v>14</v>
      </c>
      <c r="D1027" s="43" t="s">
        <v>37</v>
      </c>
      <c r="E1027" s="43"/>
      <c r="F1027" s="47"/>
      <c r="G1027" s="46"/>
      <c r="H1027" s="46"/>
      <c r="I1027" s="46"/>
      <c r="J1027" s="46"/>
      <c r="K1027" s="46"/>
      <c r="L1027" s="46"/>
      <c r="N1027" s="46">
        <f>L1018*$K$15/12</f>
        <v>40.55480152777782</v>
      </c>
      <c r="O1027" s="47">
        <f>O1017+N1027</f>
        <v>-35318.44817369445</v>
      </c>
    </row>
    <row r="1028" spans="4:17" ht="12" customHeight="1">
      <c r="D1028" s="43"/>
      <c r="E1028" s="43"/>
      <c r="F1028" s="47"/>
      <c r="G1028" s="46"/>
      <c r="H1028" s="46"/>
      <c r="I1028" s="46"/>
      <c r="J1028" s="46"/>
      <c r="K1028" s="46"/>
      <c r="L1028" s="52">
        <f>F1021-I1025+L1018</f>
        <v>88483.20333333343</v>
      </c>
      <c r="N1028" s="46"/>
      <c r="O1028" s="46"/>
      <c r="Q1028" s="46">
        <f>L1028+O1027</f>
        <v>53164.755159638975</v>
      </c>
    </row>
    <row r="1029" spans="4:15" ht="12" customHeight="1">
      <c r="D1029" s="43"/>
      <c r="E1029" s="43"/>
      <c r="F1029" s="47"/>
      <c r="G1029" s="46"/>
      <c r="H1029" s="46"/>
      <c r="I1029" s="46"/>
      <c r="J1029" s="46"/>
      <c r="K1029" s="46"/>
      <c r="L1029" s="46"/>
      <c r="N1029" s="46"/>
      <c r="O1029" s="46"/>
    </row>
    <row r="1030" spans="4:15" ht="12" customHeight="1">
      <c r="D1030" s="43"/>
      <c r="E1030" s="43"/>
      <c r="F1030" s="47"/>
      <c r="G1030" s="46"/>
      <c r="H1030" s="46"/>
      <c r="I1030" s="46"/>
      <c r="J1030" s="46"/>
      <c r="K1030" s="46"/>
      <c r="L1030" s="46"/>
      <c r="N1030" s="46"/>
      <c r="O1030" s="46"/>
    </row>
    <row r="1031" spans="1:15" ht="12" customHeight="1">
      <c r="A1031" s="34">
        <v>2009</v>
      </c>
      <c r="B1031" s="77">
        <v>40513</v>
      </c>
      <c r="C1031" s="34" t="s">
        <v>12</v>
      </c>
      <c r="D1031" s="34" t="s">
        <v>15</v>
      </c>
      <c r="E1031" s="43">
        <v>1562</v>
      </c>
      <c r="F1031" s="49"/>
      <c r="G1031" s="46"/>
      <c r="H1031" s="46"/>
      <c r="I1031" s="46"/>
      <c r="J1031" s="46"/>
      <c r="K1031" s="46"/>
      <c r="L1031" s="46"/>
      <c r="N1031" s="46"/>
      <c r="O1031" s="46"/>
    </row>
    <row r="1032" spans="4:15" ht="12" customHeight="1">
      <c r="D1032" s="45" t="s">
        <v>16</v>
      </c>
      <c r="E1032" s="45">
        <v>1563</v>
      </c>
      <c r="F1032" s="48"/>
      <c r="G1032" s="50">
        <f>F1031</f>
        <v>0</v>
      </c>
      <c r="H1032" s="46"/>
      <c r="I1032" s="46"/>
      <c r="J1032" s="46"/>
      <c r="K1032" s="46"/>
      <c r="L1032" s="46"/>
      <c r="N1032" s="46"/>
      <c r="O1032" s="46"/>
    </row>
    <row r="1033" spans="4:15" ht="12" customHeight="1">
      <c r="D1033" s="45"/>
      <c r="E1033" s="45"/>
      <c r="F1033" s="48"/>
      <c r="G1033" s="48"/>
      <c r="H1033" s="54"/>
      <c r="I1033" s="46"/>
      <c r="J1033" s="46"/>
      <c r="K1033" s="46"/>
      <c r="L1033" s="46"/>
      <c r="N1033" s="46"/>
      <c r="O1033" s="46"/>
    </row>
    <row r="1034" spans="3:15" ht="12" customHeight="1">
      <c r="C1034" s="34" t="s">
        <v>13</v>
      </c>
      <c r="D1034" s="34" t="s">
        <v>15</v>
      </c>
      <c r="E1034" s="43">
        <v>1563</v>
      </c>
      <c r="F1034" s="47"/>
      <c r="G1034" s="46"/>
      <c r="H1034" s="53"/>
      <c r="I1034" s="47"/>
      <c r="J1034" s="47"/>
      <c r="K1034" s="46"/>
      <c r="L1034" s="46"/>
      <c r="N1034" s="46"/>
      <c r="O1034" s="46"/>
    </row>
    <row r="1035" spans="4:15" ht="12" customHeight="1">
      <c r="D1035" s="45" t="s">
        <v>16</v>
      </c>
      <c r="E1035" s="34">
        <v>1562</v>
      </c>
      <c r="F1035" s="46"/>
      <c r="G1035" s="46"/>
      <c r="H1035" s="46"/>
      <c r="I1035" s="48">
        <f>H1034</f>
        <v>0</v>
      </c>
      <c r="J1035" s="48"/>
      <c r="K1035" s="46"/>
      <c r="L1035" s="46"/>
      <c r="N1035" s="46"/>
      <c r="O1035" s="46"/>
    </row>
    <row r="1036" spans="4:15" ht="12" customHeight="1">
      <c r="D1036" s="45"/>
      <c r="F1036" s="46"/>
      <c r="G1036" s="46"/>
      <c r="H1036" s="46"/>
      <c r="I1036" s="48"/>
      <c r="J1036" s="48"/>
      <c r="K1036" s="46"/>
      <c r="L1036" s="46"/>
      <c r="N1036" s="46"/>
      <c r="O1036" s="46"/>
    </row>
    <row r="1037" spans="3:15" ht="12" customHeight="1">
      <c r="C1037" s="34" t="s">
        <v>14</v>
      </c>
      <c r="D1037" s="43" t="s">
        <v>37</v>
      </c>
      <c r="E1037" s="43"/>
      <c r="F1037" s="47"/>
      <c r="G1037" s="46"/>
      <c r="H1037" s="46"/>
      <c r="I1037" s="46"/>
      <c r="J1037" s="46"/>
      <c r="K1037" s="46"/>
      <c r="L1037" s="46"/>
      <c r="N1037" s="46">
        <f>L1028*$K$15/12</f>
        <v>40.55480152777782</v>
      </c>
      <c r="O1037" s="47">
        <f>O1027+N1037</f>
        <v>-35277.893372166676</v>
      </c>
    </row>
    <row r="1038" spans="4:17" ht="12" customHeight="1">
      <c r="D1038" s="43"/>
      <c r="E1038" s="43"/>
      <c r="F1038" s="47"/>
      <c r="G1038" s="46"/>
      <c r="H1038" s="46"/>
      <c r="I1038" s="46"/>
      <c r="J1038" s="46"/>
      <c r="K1038" s="46"/>
      <c r="L1038" s="52">
        <f>F1031-I1035+L1028</f>
        <v>88483.20333333343</v>
      </c>
      <c r="N1038" s="46"/>
      <c r="O1038" s="46"/>
      <c r="Q1038" s="46">
        <f>L1038+O1037</f>
        <v>53205.30996116675</v>
      </c>
    </row>
    <row r="1039" spans="4:15" ht="12" customHeight="1">
      <c r="D1039" s="43"/>
      <c r="E1039" s="43"/>
      <c r="F1039" s="47"/>
      <c r="G1039" s="46"/>
      <c r="H1039" s="46"/>
      <c r="I1039" s="46"/>
      <c r="J1039" s="46"/>
      <c r="K1039" s="46"/>
      <c r="L1039" s="46"/>
      <c r="N1039" s="46"/>
      <c r="O1039" s="46"/>
    </row>
    <row r="1040" spans="4:15" ht="12" customHeight="1">
      <c r="D1040" s="43"/>
      <c r="E1040" s="43"/>
      <c r="F1040" s="47"/>
      <c r="G1040" s="46"/>
      <c r="H1040" s="46"/>
      <c r="I1040" s="46"/>
      <c r="J1040" s="46"/>
      <c r="K1040" s="46"/>
      <c r="L1040" s="46"/>
      <c r="N1040" s="46"/>
      <c r="O1040" s="46"/>
    </row>
    <row r="1041" spans="1:15" ht="12" customHeight="1">
      <c r="A1041" s="34">
        <v>2010</v>
      </c>
      <c r="B1041" s="77" t="s">
        <v>50</v>
      </c>
      <c r="C1041" s="34" t="s">
        <v>12</v>
      </c>
      <c r="D1041" s="34" t="s">
        <v>15</v>
      </c>
      <c r="E1041" s="43">
        <v>1562</v>
      </c>
      <c r="F1041" s="49"/>
      <c r="G1041" s="46"/>
      <c r="H1041" s="46"/>
      <c r="I1041" s="46"/>
      <c r="J1041" s="46"/>
      <c r="K1041" s="46"/>
      <c r="L1041" s="46"/>
      <c r="N1041" s="46"/>
      <c r="O1041" s="46"/>
    </row>
    <row r="1042" spans="4:15" ht="12" customHeight="1">
      <c r="D1042" s="45" t="s">
        <v>16</v>
      </c>
      <c r="E1042" s="45">
        <v>1563</v>
      </c>
      <c r="F1042" s="48"/>
      <c r="G1042" s="50">
        <f>F1041</f>
        <v>0</v>
      </c>
      <c r="H1042" s="46"/>
      <c r="I1042" s="46"/>
      <c r="J1042" s="46"/>
      <c r="K1042" s="46"/>
      <c r="L1042" s="46"/>
      <c r="N1042" s="46"/>
      <c r="O1042" s="46"/>
    </row>
    <row r="1043" spans="4:15" ht="12" customHeight="1">
      <c r="D1043" s="45"/>
      <c r="E1043" s="45"/>
      <c r="F1043" s="48"/>
      <c r="G1043" s="48"/>
      <c r="H1043" s="54"/>
      <c r="I1043" s="46"/>
      <c r="J1043" s="46"/>
      <c r="K1043" s="46"/>
      <c r="L1043" s="46"/>
      <c r="N1043" s="46"/>
      <c r="O1043" s="46"/>
    </row>
    <row r="1044" spans="3:15" ht="12" customHeight="1">
      <c r="C1044" s="34" t="s">
        <v>13</v>
      </c>
      <c r="D1044" s="34" t="s">
        <v>15</v>
      </c>
      <c r="E1044" s="43">
        <v>1563</v>
      </c>
      <c r="F1044" s="47"/>
      <c r="G1044" s="46"/>
      <c r="H1044" s="53"/>
      <c r="I1044" s="47"/>
      <c r="J1044" s="47"/>
      <c r="K1044" s="46"/>
      <c r="L1044" s="46"/>
      <c r="N1044" s="46"/>
      <c r="O1044" s="46"/>
    </row>
    <row r="1045" spans="4:15" ht="12" customHeight="1">
      <c r="D1045" s="45" t="s">
        <v>16</v>
      </c>
      <c r="E1045" s="34">
        <v>1562</v>
      </c>
      <c r="F1045" s="46"/>
      <c r="G1045" s="46"/>
      <c r="H1045" s="46"/>
      <c r="I1045" s="48">
        <f>H1044</f>
        <v>0</v>
      </c>
      <c r="J1045" s="48"/>
      <c r="K1045" s="46"/>
      <c r="L1045" s="46"/>
      <c r="N1045" s="46"/>
      <c r="O1045" s="46"/>
    </row>
    <row r="1046" spans="4:15" ht="12" customHeight="1">
      <c r="D1046" s="45"/>
      <c r="F1046" s="46"/>
      <c r="G1046" s="46"/>
      <c r="H1046" s="46"/>
      <c r="I1046" s="48"/>
      <c r="J1046" s="48"/>
      <c r="K1046" s="46"/>
      <c r="L1046" s="46"/>
      <c r="N1046" s="46"/>
      <c r="O1046" s="46"/>
    </row>
    <row r="1047" spans="3:15" ht="12" customHeight="1">
      <c r="C1047" s="34" t="s">
        <v>14</v>
      </c>
      <c r="D1047" s="43" t="s">
        <v>37</v>
      </c>
      <c r="E1047" s="43"/>
      <c r="F1047" s="47"/>
      <c r="G1047" s="46"/>
      <c r="H1047" s="46"/>
      <c r="I1047" s="46"/>
      <c r="J1047" s="46"/>
      <c r="K1047" s="46"/>
      <c r="L1047" s="46"/>
      <c r="N1047" s="46">
        <f>L1038*$K$16/12</f>
        <v>40.55480152777782</v>
      </c>
      <c r="O1047" s="47">
        <f>O1037+N1047</f>
        <v>-35237.3385706389</v>
      </c>
    </row>
    <row r="1048" spans="4:17" ht="12" customHeight="1">
      <c r="D1048" s="43"/>
      <c r="E1048" s="43"/>
      <c r="F1048" s="47"/>
      <c r="G1048" s="46"/>
      <c r="H1048" s="46"/>
      <c r="I1048" s="46"/>
      <c r="J1048" s="46"/>
      <c r="K1048" s="46"/>
      <c r="L1048" s="52">
        <f>F1041-I1045+L1038</f>
        <v>88483.20333333343</v>
      </c>
      <c r="N1048" s="46"/>
      <c r="O1048" s="46"/>
      <c r="Q1048" s="46">
        <f>L1048+O1047</f>
        <v>53245.864762694524</v>
      </c>
    </row>
    <row r="1049" spans="4:15" ht="12" customHeight="1">
      <c r="D1049" s="43"/>
      <c r="E1049" s="43"/>
      <c r="F1049" s="47"/>
      <c r="G1049" s="46"/>
      <c r="H1049" s="46"/>
      <c r="I1049" s="46"/>
      <c r="J1049" s="46"/>
      <c r="K1049" s="46"/>
      <c r="L1049" s="46"/>
      <c r="N1049" s="46"/>
      <c r="O1049" s="46"/>
    </row>
    <row r="1050" spans="1:15" ht="12" customHeight="1">
      <c r="A1050" s="34">
        <v>2010</v>
      </c>
      <c r="B1050" s="34" t="s">
        <v>51</v>
      </c>
      <c r="C1050" s="34" t="s">
        <v>12</v>
      </c>
      <c r="D1050" s="34" t="s">
        <v>15</v>
      </c>
      <c r="E1050" s="43">
        <v>1562</v>
      </c>
      <c r="F1050" s="49"/>
      <c r="G1050" s="46"/>
      <c r="H1050" s="46"/>
      <c r="I1050" s="46"/>
      <c r="J1050" s="46"/>
      <c r="K1050" s="46"/>
      <c r="L1050" s="46"/>
      <c r="N1050" s="46"/>
      <c r="O1050" s="46"/>
    </row>
    <row r="1051" spans="4:15" ht="12" customHeight="1">
      <c r="D1051" s="45" t="s">
        <v>16</v>
      </c>
      <c r="E1051" s="45">
        <v>1563</v>
      </c>
      <c r="F1051" s="48"/>
      <c r="G1051" s="50">
        <f>F1050</f>
        <v>0</v>
      </c>
      <c r="H1051" s="46"/>
      <c r="I1051" s="46"/>
      <c r="J1051" s="46"/>
      <c r="K1051" s="46"/>
      <c r="L1051" s="46"/>
      <c r="N1051" s="46"/>
      <c r="O1051" s="46"/>
    </row>
    <row r="1052" spans="4:15" ht="12" customHeight="1">
      <c r="D1052" s="45"/>
      <c r="E1052" s="45"/>
      <c r="F1052" s="48"/>
      <c r="G1052" s="48"/>
      <c r="H1052" s="54"/>
      <c r="I1052" s="46"/>
      <c r="J1052" s="46"/>
      <c r="K1052" s="46"/>
      <c r="L1052" s="46"/>
      <c r="N1052" s="46"/>
      <c r="O1052" s="46"/>
    </row>
    <row r="1053" spans="3:15" ht="12" customHeight="1">
      <c r="C1053" s="34" t="s">
        <v>13</v>
      </c>
      <c r="D1053" s="34" t="s">
        <v>15</v>
      </c>
      <c r="E1053" s="43">
        <v>1563</v>
      </c>
      <c r="F1053" s="47"/>
      <c r="G1053" s="46"/>
      <c r="H1053" s="53"/>
      <c r="I1053" s="47"/>
      <c r="J1053" s="47"/>
      <c r="K1053" s="46"/>
      <c r="L1053" s="46"/>
      <c r="N1053" s="46"/>
      <c r="O1053" s="46"/>
    </row>
    <row r="1054" spans="4:15" ht="12" customHeight="1">
      <c r="D1054" s="45" t="s">
        <v>16</v>
      </c>
      <c r="E1054" s="34">
        <v>1562</v>
      </c>
      <c r="F1054" s="46"/>
      <c r="G1054" s="46"/>
      <c r="H1054" s="46"/>
      <c r="I1054" s="48">
        <f>H1053</f>
        <v>0</v>
      </c>
      <c r="J1054" s="48"/>
      <c r="K1054" s="46"/>
      <c r="L1054" s="46"/>
      <c r="N1054" s="46"/>
      <c r="O1054" s="46"/>
    </row>
    <row r="1055" spans="4:15" ht="12" customHeight="1">
      <c r="D1055" s="45"/>
      <c r="F1055" s="46"/>
      <c r="G1055" s="46"/>
      <c r="H1055" s="46"/>
      <c r="I1055" s="48"/>
      <c r="J1055" s="48"/>
      <c r="K1055" s="46"/>
      <c r="L1055" s="46"/>
      <c r="N1055" s="46"/>
      <c r="O1055" s="46"/>
    </row>
    <row r="1056" spans="3:15" ht="12" customHeight="1">
      <c r="C1056" s="34" t="s">
        <v>14</v>
      </c>
      <c r="D1056" s="43" t="s">
        <v>37</v>
      </c>
      <c r="E1056" s="43"/>
      <c r="F1056" s="47"/>
      <c r="G1056" s="46"/>
      <c r="H1056" s="46"/>
      <c r="I1056" s="46"/>
      <c r="J1056" s="46"/>
      <c r="K1056" s="46"/>
      <c r="L1056" s="46"/>
      <c r="N1056" s="46">
        <f>L1048*$K$16/12</f>
        <v>40.55480152777782</v>
      </c>
      <c r="O1056" s="47">
        <f>O1047+N1056</f>
        <v>-35196.78376911113</v>
      </c>
    </row>
    <row r="1057" spans="4:17" ht="12" customHeight="1">
      <c r="D1057" s="43"/>
      <c r="E1057" s="43"/>
      <c r="F1057" s="47"/>
      <c r="G1057" s="46"/>
      <c r="H1057" s="46"/>
      <c r="I1057" s="46"/>
      <c r="J1057" s="46"/>
      <c r="K1057" s="46"/>
      <c r="L1057" s="52">
        <f>F1050-I1054+L1048</f>
        <v>88483.20333333343</v>
      </c>
      <c r="N1057" s="46"/>
      <c r="O1057" s="46"/>
      <c r="Q1057" s="46">
        <f>L1057+O1056</f>
        <v>53286.4195642223</v>
      </c>
    </row>
    <row r="1058" spans="4:15" ht="12" customHeight="1">
      <c r="D1058" s="43"/>
      <c r="E1058" s="43"/>
      <c r="F1058" s="47"/>
      <c r="G1058" s="46"/>
      <c r="H1058" s="46"/>
      <c r="I1058" s="46"/>
      <c r="J1058" s="46"/>
      <c r="K1058" s="46"/>
      <c r="L1058" s="46"/>
      <c r="N1058" s="46"/>
      <c r="O1058" s="46"/>
    </row>
    <row r="1059" spans="1:15" ht="12" customHeight="1">
      <c r="A1059" s="34">
        <v>2010</v>
      </c>
      <c r="B1059" s="34" t="s">
        <v>52</v>
      </c>
      <c r="C1059" s="34" t="s">
        <v>12</v>
      </c>
      <c r="D1059" s="34" t="s">
        <v>15</v>
      </c>
      <c r="E1059" s="43">
        <v>1562</v>
      </c>
      <c r="F1059" s="49"/>
      <c r="G1059" s="46"/>
      <c r="H1059" s="46"/>
      <c r="I1059" s="46"/>
      <c r="J1059" s="46"/>
      <c r="K1059" s="46"/>
      <c r="L1059" s="46"/>
      <c r="N1059" s="46"/>
      <c r="O1059" s="46"/>
    </row>
    <row r="1060" spans="4:15" ht="12" customHeight="1">
      <c r="D1060" s="45" t="s">
        <v>16</v>
      </c>
      <c r="E1060" s="45">
        <v>1563</v>
      </c>
      <c r="F1060" s="48"/>
      <c r="G1060" s="50">
        <f>F1059</f>
        <v>0</v>
      </c>
      <c r="H1060" s="46"/>
      <c r="I1060" s="46"/>
      <c r="J1060" s="46"/>
      <c r="K1060" s="46"/>
      <c r="L1060" s="46"/>
      <c r="N1060" s="46"/>
      <c r="O1060" s="46"/>
    </row>
    <row r="1061" spans="4:15" ht="12" customHeight="1">
      <c r="D1061" s="45"/>
      <c r="E1061" s="45"/>
      <c r="F1061" s="48"/>
      <c r="G1061" s="48"/>
      <c r="H1061" s="54"/>
      <c r="I1061" s="46"/>
      <c r="J1061" s="46"/>
      <c r="K1061" s="46"/>
      <c r="L1061" s="46"/>
      <c r="N1061" s="46"/>
      <c r="O1061" s="46"/>
    </row>
    <row r="1062" spans="3:15" ht="12" customHeight="1">
      <c r="C1062" s="34" t="s">
        <v>13</v>
      </c>
      <c r="D1062" s="34" t="s">
        <v>15</v>
      </c>
      <c r="E1062" s="43">
        <v>1563</v>
      </c>
      <c r="F1062" s="47"/>
      <c r="G1062" s="46"/>
      <c r="H1062" s="53"/>
      <c r="I1062" s="47"/>
      <c r="J1062" s="47"/>
      <c r="K1062" s="46"/>
      <c r="L1062" s="46"/>
      <c r="N1062" s="46"/>
      <c r="O1062" s="46"/>
    </row>
    <row r="1063" spans="4:15" ht="12" customHeight="1">
      <c r="D1063" s="45" t="s">
        <v>16</v>
      </c>
      <c r="E1063" s="34">
        <v>1562</v>
      </c>
      <c r="F1063" s="46"/>
      <c r="G1063" s="46"/>
      <c r="H1063" s="46"/>
      <c r="I1063" s="48">
        <f>H1062</f>
        <v>0</v>
      </c>
      <c r="J1063" s="48"/>
      <c r="K1063" s="46"/>
      <c r="L1063" s="46"/>
      <c r="N1063" s="46"/>
      <c r="O1063" s="46"/>
    </row>
    <row r="1064" spans="4:15" ht="12" customHeight="1">
      <c r="D1064" s="45"/>
      <c r="F1064" s="46"/>
      <c r="G1064" s="46"/>
      <c r="H1064" s="46"/>
      <c r="I1064" s="48"/>
      <c r="J1064" s="48"/>
      <c r="K1064" s="46"/>
      <c r="L1064" s="46"/>
      <c r="N1064" s="46"/>
      <c r="O1064" s="46"/>
    </row>
    <row r="1065" spans="3:15" ht="12" customHeight="1">
      <c r="C1065" s="34" t="s">
        <v>14</v>
      </c>
      <c r="D1065" s="43" t="s">
        <v>37</v>
      </c>
      <c r="E1065" s="43"/>
      <c r="F1065" s="47"/>
      <c r="G1065" s="46"/>
      <c r="H1065" s="46"/>
      <c r="I1065" s="46"/>
      <c r="J1065" s="46"/>
      <c r="K1065" s="46"/>
      <c r="L1065" s="46"/>
      <c r="N1065" s="46">
        <f>L1057*$K$16/12</f>
        <v>40.55480152777782</v>
      </c>
      <c r="O1065" s="47">
        <f>O1056+N1065</f>
        <v>-35156.22896758335</v>
      </c>
    </row>
    <row r="1066" spans="4:17" ht="12" customHeight="1">
      <c r="D1066" s="43"/>
      <c r="E1066" s="43"/>
      <c r="F1066" s="47"/>
      <c r="G1066" s="46"/>
      <c r="H1066" s="46"/>
      <c r="I1066" s="46"/>
      <c r="J1066" s="46"/>
      <c r="K1066" s="46"/>
      <c r="L1066" s="52">
        <f>F1059-I1063+L1057</f>
        <v>88483.20333333343</v>
      </c>
      <c r="N1066" s="46"/>
      <c r="O1066" s="46"/>
      <c r="Q1066" s="46">
        <f>L1066+O1065</f>
        <v>53326.97436575007</v>
      </c>
    </row>
    <row r="1067" spans="4:15" ht="12" customHeight="1">
      <c r="D1067" s="43"/>
      <c r="E1067" s="43"/>
      <c r="F1067" s="47"/>
      <c r="G1067" s="46"/>
      <c r="H1067" s="46"/>
      <c r="I1067" s="46"/>
      <c r="J1067" s="46"/>
      <c r="K1067" s="46"/>
      <c r="L1067" s="46"/>
      <c r="N1067" s="46"/>
      <c r="O1067" s="46"/>
    </row>
    <row r="1068" spans="1:15" ht="12" customHeight="1">
      <c r="A1068" s="34">
        <v>2010</v>
      </c>
      <c r="B1068" s="34" t="s">
        <v>53</v>
      </c>
      <c r="C1068" s="34" t="s">
        <v>12</v>
      </c>
      <c r="D1068" s="34" t="s">
        <v>15</v>
      </c>
      <c r="E1068" s="43">
        <v>1562</v>
      </c>
      <c r="F1068" s="49"/>
      <c r="G1068" s="46"/>
      <c r="H1068" s="46"/>
      <c r="I1068" s="46"/>
      <c r="J1068" s="46"/>
      <c r="K1068" s="46"/>
      <c r="L1068" s="46"/>
      <c r="N1068" s="46"/>
      <c r="O1068" s="46"/>
    </row>
    <row r="1069" spans="4:15" ht="12" customHeight="1">
      <c r="D1069" s="45" t="s">
        <v>16</v>
      </c>
      <c r="E1069" s="45">
        <v>1563</v>
      </c>
      <c r="F1069" s="48"/>
      <c r="G1069" s="50">
        <f>F1068</f>
        <v>0</v>
      </c>
      <c r="H1069" s="46"/>
      <c r="I1069" s="46"/>
      <c r="J1069" s="46"/>
      <c r="K1069" s="46"/>
      <c r="L1069" s="46"/>
      <c r="N1069" s="46"/>
      <c r="O1069" s="46"/>
    </row>
    <row r="1070" spans="4:15" ht="12" customHeight="1">
      <c r="D1070" s="45"/>
      <c r="E1070" s="45"/>
      <c r="F1070" s="48"/>
      <c r="G1070" s="48"/>
      <c r="H1070" s="54"/>
      <c r="I1070" s="46"/>
      <c r="J1070" s="46"/>
      <c r="K1070" s="46"/>
      <c r="L1070" s="46"/>
      <c r="N1070" s="46"/>
      <c r="O1070" s="46"/>
    </row>
    <row r="1071" spans="3:15" ht="12" customHeight="1">
      <c r="C1071" s="34" t="s">
        <v>13</v>
      </c>
      <c r="D1071" s="34" t="s">
        <v>15</v>
      </c>
      <c r="E1071" s="43">
        <v>1563</v>
      </c>
      <c r="F1071" s="47"/>
      <c r="G1071" s="46"/>
      <c r="H1071" s="53"/>
      <c r="I1071" s="47"/>
      <c r="J1071" s="47"/>
      <c r="K1071" s="46"/>
      <c r="L1071" s="46"/>
      <c r="N1071" s="46"/>
      <c r="O1071" s="46"/>
    </row>
    <row r="1072" spans="4:15" ht="12" customHeight="1">
      <c r="D1072" s="45" t="s">
        <v>16</v>
      </c>
      <c r="E1072" s="34">
        <v>1562</v>
      </c>
      <c r="F1072" s="46"/>
      <c r="G1072" s="46"/>
      <c r="H1072" s="46"/>
      <c r="I1072" s="48">
        <f>H1071</f>
        <v>0</v>
      </c>
      <c r="J1072" s="48"/>
      <c r="K1072" s="46"/>
      <c r="L1072" s="46"/>
      <c r="N1072" s="46"/>
      <c r="O1072" s="46"/>
    </row>
    <row r="1073" spans="4:15" ht="12" customHeight="1">
      <c r="D1073" s="45"/>
      <c r="F1073" s="46"/>
      <c r="G1073" s="46"/>
      <c r="H1073" s="46"/>
      <c r="I1073" s="48"/>
      <c r="J1073" s="48"/>
      <c r="K1073" s="46"/>
      <c r="L1073" s="46"/>
      <c r="N1073" s="46"/>
      <c r="O1073" s="46"/>
    </row>
    <row r="1074" spans="3:15" ht="12" customHeight="1">
      <c r="C1074" s="34" t="s">
        <v>14</v>
      </c>
      <c r="D1074" s="43" t="s">
        <v>37</v>
      </c>
      <c r="E1074" s="43"/>
      <c r="F1074" s="47"/>
      <c r="G1074" s="46"/>
      <c r="H1074" s="46"/>
      <c r="I1074" s="46"/>
      <c r="J1074" s="46"/>
      <c r="K1074" s="46"/>
      <c r="L1074" s="46"/>
      <c r="N1074" s="46">
        <f>L1066*$K$17/12</f>
        <v>40.55480152777782</v>
      </c>
      <c r="O1074" s="47">
        <f>O1065+N1074</f>
        <v>-35115.67416605558</v>
      </c>
    </row>
    <row r="1075" spans="4:17" ht="12" customHeight="1">
      <c r="D1075" s="43"/>
      <c r="E1075" s="43"/>
      <c r="F1075" s="47"/>
      <c r="G1075" s="46"/>
      <c r="H1075" s="46"/>
      <c r="I1075" s="46"/>
      <c r="J1075" s="46"/>
      <c r="K1075" s="46"/>
      <c r="L1075" s="52">
        <f>F1068-I1072+L1066</f>
        <v>88483.20333333343</v>
      </c>
      <c r="N1075" s="46"/>
      <c r="O1075" s="46"/>
      <c r="Q1075" s="46">
        <f>L1075+O1074</f>
        <v>53367.52916727785</v>
      </c>
    </row>
    <row r="1076" spans="4:15" ht="12" customHeight="1">
      <c r="D1076" s="43"/>
      <c r="E1076" s="43"/>
      <c r="F1076" s="47"/>
      <c r="G1076" s="46"/>
      <c r="H1076" s="46"/>
      <c r="I1076" s="46"/>
      <c r="J1076" s="46"/>
      <c r="K1076" s="46"/>
      <c r="L1076" s="46"/>
      <c r="N1076" s="46"/>
      <c r="O1076" s="46"/>
    </row>
    <row r="1077" spans="1:15" ht="12" customHeight="1">
      <c r="A1077" s="34">
        <v>2010</v>
      </c>
      <c r="B1077" s="34" t="s">
        <v>24</v>
      </c>
      <c r="C1077" s="34" t="s">
        <v>12</v>
      </c>
      <c r="D1077" s="34" t="s">
        <v>15</v>
      </c>
      <c r="E1077" s="43">
        <v>1562</v>
      </c>
      <c r="F1077" s="49"/>
      <c r="G1077" s="46"/>
      <c r="H1077" s="46"/>
      <c r="I1077" s="46"/>
      <c r="J1077" s="46"/>
      <c r="K1077" s="46"/>
      <c r="L1077" s="46"/>
      <c r="N1077" s="46"/>
      <c r="O1077" s="46"/>
    </row>
    <row r="1078" spans="4:15" ht="12" customHeight="1">
      <c r="D1078" s="45" t="s">
        <v>16</v>
      </c>
      <c r="E1078" s="45">
        <v>1563</v>
      </c>
      <c r="F1078" s="48"/>
      <c r="G1078" s="50">
        <f>F1077</f>
        <v>0</v>
      </c>
      <c r="H1078" s="46"/>
      <c r="I1078" s="46"/>
      <c r="J1078" s="46"/>
      <c r="K1078" s="46"/>
      <c r="L1078" s="46"/>
      <c r="N1078" s="46"/>
      <c r="O1078" s="46"/>
    </row>
    <row r="1079" spans="4:15" ht="12" customHeight="1">
      <c r="D1079" s="45"/>
      <c r="E1079" s="45"/>
      <c r="F1079" s="48"/>
      <c r="G1079" s="48"/>
      <c r="H1079" s="54"/>
      <c r="I1079" s="46"/>
      <c r="J1079" s="46"/>
      <c r="K1079" s="46"/>
      <c r="L1079" s="46"/>
      <c r="N1079" s="46"/>
      <c r="O1079" s="46"/>
    </row>
    <row r="1080" spans="3:15" ht="12" customHeight="1">
      <c r="C1080" s="34" t="s">
        <v>13</v>
      </c>
      <c r="D1080" s="34" t="s">
        <v>15</v>
      </c>
      <c r="E1080" s="43">
        <v>1563</v>
      </c>
      <c r="F1080" s="47"/>
      <c r="G1080" s="46"/>
      <c r="H1080" s="53"/>
      <c r="I1080" s="47"/>
      <c r="J1080" s="47"/>
      <c r="K1080" s="46"/>
      <c r="L1080" s="46"/>
      <c r="N1080" s="46"/>
      <c r="O1080" s="46"/>
    </row>
    <row r="1081" spans="4:15" ht="12" customHeight="1">
      <c r="D1081" s="45" t="s">
        <v>16</v>
      </c>
      <c r="E1081" s="34">
        <v>1562</v>
      </c>
      <c r="F1081" s="46"/>
      <c r="G1081" s="46"/>
      <c r="H1081" s="46"/>
      <c r="I1081" s="48">
        <f>H1080</f>
        <v>0</v>
      </c>
      <c r="J1081" s="48"/>
      <c r="K1081" s="46"/>
      <c r="L1081" s="46"/>
      <c r="N1081" s="46"/>
      <c r="O1081" s="46"/>
    </row>
    <row r="1082" spans="4:15" ht="12" customHeight="1">
      <c r="D1082" s="45"/>
      <c r="F1082" s="46"/>
      <c r="G1082" s="46"/>
      <c r="H1082" s="46"/>
      <c r="I1082" s="48"/>
      <c r="J1082" s="48"/>
      <c r="K1082" s="46"/>
      <c r="L1082" s="46"/>
      <c r="N1082" s="46"/>
      <c r="O1082" s="46"/>
    </row>
    <row r="1083" spans="3:15" ht="12" customHeight="1">
      <c r="C1083" s="34" t="s">
        <v>14</v>
      </c>
      <c r="D1083" s="43" t="s">
        <v>37</v>
      </c>
      <c r="E1083" s="43"/>
      <c r="F1083" s="47"/>
      <c r="G1083" s="46"/>
      <c r="H1083" s="46"/>
      <c r="I1083" s="46"/>
      <c r="J1083" s="46"/>
      <c r="K1083" s="46"/>
      <c r="L1083" s="46"/>
      <c r="N1083" s="46">
        <f>L1075*$K$17/12</f>
        <v>40.55480152777782</v>
      </c>
      <c r="O1083" s="47">
        <f>O1074+N1083</f>
        <v>-35075.1193645278</v>
      </c>
    </row>
    <row r="1084" spans="4:17" ht="12" customHeight="1">
      <c r="D1084" s="43"/>
      <c r="E1084" s="43"/>
      <c r="F1084" s="47"/>
      <c r="G1084" s="46"/>
      <c r="H1084" s="46"/>
      <c r="I1084" s="46"/>
      <c r="J1084" s="46"/>
      <c r="K1084" s="46"/>
      <c r="L1084" s="52">
        <f>F1077-I1081+L1075</f>
        <v>88483.20333333343</v>
      </c>
      <c r="N1084" s="46"/>
      <c r="O1084" s="46"/>
      <c r="Q1084" s="46">
        <f>L1084+O1083</f>
        <v>53408.08396880562</v>
      </c>
    </row>
    <row r="1085" spans="4:15" ht="12" customHeight="1">
      <c r="D1085" s="43"/>
      <c r="E1085" s="43"/>
      <c r="F1085" s="47"/>
      <c r="G1085" s="46"/>
      <c r="H1085" s="46"/>
      <c r="I1085" s="46"/>
      <c r="J1085" s="46"/>
      <c r="K1085" s="46"/>
      <c r="L1085" s="46"/>
      <c r="N1085" s="46"/>
      <c r="O1085" s="46"/>
    </row>
    <row r="1086" spans="1:15" ht="12" customHeight="1">
      <c r="A1086" s="34">
        <v>2010</v>
      </c>
      <c r="B1086" s="34" t="s">
        <v>58</v>
      </c>
      <c r="C1086" s="34" t="s">
        <v>12</v>
      </c>
      <c r="D1086" s="34" t="s">
        <v>15</v>
      </c>
      <c r="E1086" s="43">
        <v>1562</v>
      </c>
      <c r="F1086" s="49"/>
      <c r="G1086" s="46"/>
      <c r="H1086" s="46"/>
      <c r="I1086" s="46"/>
      <c r="J1086" s="46"/>
      <c r="K1086" s="46"/>
      <c r="L1086" s="46"/>
      <c r="N1086" s="46"/>
      <c r="O1086" s="46"/>
    </row>
    <row r="1087" spans="4:15" ht="12" customHeight="1">
      <c r="D1087" s="45" t="s">
        <v>16</v>
      </c>
      <c r="E1087" s="45">
        <v>1563</v>
      </c>
      <c r="F1087" s="48"/>
      <c r="G1087" s="50">
        <f>F1086</f>
        <v>0</v>
      </c>
      <c r="H1087" s="46"/>
      <c r="I1087" s="46"/>
      <c r="J1087" s="46"/>
      <c r="K1087" s="46"/>
      <c r="L1087" s="46"/>
      <c r="N1087" s="46"/>
      <c r="O1087" s="46"/>
    </row>
    <row r="1088" spans="4:15" ht="12" customHeight="1">
      <c r="D1088" s="45"/>
      <c r="E1088" s="45"/>
      <c r="F1088" s="48"/>
      <c r="G1088" s="48"/>
      <c r="H1088" s="54"/>
      <c r="I1088" s="46"/>
      <c r="J1088" s="46"/>
      <c r="K1088" s="46"/>
      <c r="L1088" s="46"/>
      <c r="N1088" s="46"/>
      <c r="O1088" s="46"/>
    </row>
    <row r="1089" spans="3:15" ht="12" customHeight="1">
      <c r="C1089" s="34" t="s">
        <v>13</v>
      </c>
      <c r="D1089" s="34" t="s">
        <v>15</v>
      </c>
      <c r="E1089" s="43">
        <v>1563</v>
      </c>
      <c r="F1089" s="47"/>
      <c r="G1089" s="46"/>
      <c r="H1089" s="53"/>
      <c r="I1089" s="47"/>
      <c r="J1089" s="47"/>
      <c r="K1089" s="46"/>
      <c r="L1089" s="46"/>
      <c r="N1089" s="46"/>
      <c r="O1089" s="46"/>
    </row>
    <row r="1090" spans="4:15" ht="12" customHeight="1">
      <c r="D1090" s="45" t="s">
        <v>16</v>
      </c>
      <c r="E1090" s="34">
        <v>1562</v>
      </c>
      <c r="F1090" s="46"/>
      <c r="G1090" s="46"/>
      <c r="H1090" s="46"/>
      <c r="I1090" s="48">
        <f>H1089</f>
        <v>0</v>
      </c>
      <c r="J1090" s="48"/>
      <c r="K1090" s="46"/>
      <c r="L1090" s="46"/>
      <c r="N1090" s="46"/>
      <c r="O1090" s="46"/>
    </row>
    <row r="1091" spans="4:15" ht="12" customHeight="1">
      <c r="D1091" s="45"/>
      <c r="F1091" s="46"/>
      <c r="G1091" s="46"/>
      <c r="H1091" s="46"/>
      <c r="I1091" s="48"/>
      <c r="J1091" s="48"/>
      <c r="K1091" s="46"/>
      <c r="L1091" s="46"/>
      <c r="N1091" s="46"/>
      <c r="O1091" s="46"/>
    </row>
    <row r="1092" spans="3:15" ht="12" customHeight="1">
      <c r="C1092" s="34" t="s">
        <v>14</v>
      </c>
      <c r="D1092" s="43" t="s">
        <v>37</v>
      </c>
      <c r="E1092" s="43"/>
      <c r="F1092" s="47"/>
      <c r="G1092" s="46"/>
      <c r="H1092" s="46"/>
      <c r="I1092" s="46"/>
      <c r="J1092" s="46"/>
      <c r="K1092" s="46"/>
      <c r="L1092" s="46"/>
      <c r="N1092" s="46">
        <f>L1084*$K$17/12</f>
        <v>40.55480152777782</v>
      </c>
      <c r="O1092" s="47">
        <f>O1083+N1092</f>
        <v>-35034.56456300003</v>
      </c>
    </row>
    <row r="1093" spans="4:17" ht="12" customHeight="1">
      <c r="D1093" s="43"/>
      <c r="E1093" s="43"/>
      <c r="F1093" s="47"/>
      <c r="G1093" s="46"/>
      <c r="H1093" s="46"/>
      <c r="I1093" s="46"/>
      <c r="J1093" s="46"/>
      <c r="K1093" s="46"/>
      <c r="L1093" s="52">
        <f>F1086-I1090+L1084</f>
        <v>88483.20333333343</v>
      </c>
      <c r="N1093" s="46"/>
      <c r="O1093" s="46"/>
      <c r="Q1093" s="46">
        <f>L1093+O1092</f>
        <v>53448.6387703334</v>
      </c>
    </row>
    <row r="1094" spans="4:15" ht="12" customHeight="1">
      <c r="D1094" s="43"/>
      <c r="E1094" s="43"/>
      <c r="F1094" s="47"/>
      <c r="G1094" s="46"/>
      <c r="H1094" s="46"/>
      <c r="I1094" s="46"/>
      <c r="J1094" s="46"/>
      <c r="K1094" s="46"/>
      <c r="L1094" s="46"/>
      <c r="N1094" s="46"/>
      <c r="O1094" s="46"/>
    </row>
    <row r="1095" spans="1:15" ht="12" customHeight="1">
      <c r="A1095" s="34">
        <v>2010</v>
      </c>
      <c r="B1095" s="34" t="s">
        <v>59</v>
      </c>
      <c r="C1095" s="34" t="s">
        <v>12</v>
      </c>
      <c r="D1095" s="34" t="s">
        <v>15</v>
      </c>
      <c r="E1095" s="43">
        <v>1562</v>
      </c>
      <c r="F1095" s="49"/>
      <c r="G1095" s="46"/>
      <c r="H1095" s="46"/>
      <c r="I1095" s="46"/>
      <c r="J1095" s="46"/>
      <c r="K1095" s="46"/>
      <c r="L1095" s="46"/>
      <c r="N1095" s="46"/>
      <c r="O1095" s="46"/>
    </row>
    <row r="1096" spans="4:15" ht="12" customHeight="1">
      <c r="D1096" s="45" t="s">
        <v>16</v>
      </c>
      <c r="E1096" s="45">
        <v>1563</v>
      </c>
      <c r="F1096" s="48"/>
      <c r="G1096" s="50">
        <f>F1095</f>
        <v>0</v>
      </c>
      <c r="H1096" s="46"/>
      <c r="I1096" s="46"/>
      <c r="J1096" s="46"/>
      <c r="K1096" s="46"/>
      <c r="L1096" s="46"/>
      <c r="N1096" s="46"/>
      <c r="O1096" s="46"/>
    </row>
    <row r="1097" spans="4:15" ht="12" customHeight="1">
      <c r="D1097" s="45"/>
      <c r="E1097" s="45"/>
      <c r="F1097" s="48"/>
      <c r="G1097" s="48"/>
      <c r="H1097" s="54"/>
      <c r="I1097" s="46"/>
      <c r="J1097" s="46"/>
      <c r="K1097" s="46"/>
      <c r="L1097" s="46"/>
      <c r="N1097" s="46"/>
      <c r="O1097" s="46"/>
    </row>
    <row r="1098" spans="3:15" ht="12" customHeight="1">
      <c r="C1098" s="34" t="s">
        <v>13</v>
      </c>
      <c r="D1098" s="34" t="s">
        <v>15</v>
      </c>
      <c r="E1098" s="43">
        <v>1563</v>
      </c>
      <c r="F1098" s="47"/>
      <c r="G1098" s="46"/>
      <c r="H1098" s="53"/>
      <c r="I1098" s="47"/>
      <c r="J1098" s="47"/>
      <c r="K1098" s="46"/>
      <c r="L1098" s="46"/>
      <c r="N1098" s="46"/>
      <c r="O1098" s="46"/>
    </row>
    <row r="1099" spans="4:15" ht="12" customHeight="1">
      <c r="D1099" s="45" t="s">
        <v>16</v>
      </c>
      <c r="E1099" s="34">
        <v>1562</v>
      </c>
      <c r="F1099" s="46"/>
      <c r="G1099" s="46"/>
      <c r="H1099" s="46"/>
      <c r="I1099" s="48">
        <f>H1098</f>
        <v>0</v>
      </c>
      <c r="J1099" s="48"/>
      <c r="K1099" s="46"/>
      <c r="L1099" s="46"/>
      <c r="N1099" s="46"/>
      <c r="O1099" s="46"/>
    </row>
    <row r="1100" spans="4:15" ht="12" customHeight="1">
      <c r="D1100" s="45"/>
      <c r="F1100" s="46"/>
      <c r="G1100" s="46"/>
      <c r="H1100" s="46"/>
      <c r="I1100" s="48"/>
      <c r="J1100" s="48"/>
      <c r="K1100" s="46"/>
      <c r="L1100" s="46"/>
      <c r="N1100" s="46"/>
      <c r="O1100" s="46"/>
    </row>
    <row r="1101" spans="3:15" ht="12" customHeight="1">
      <c r="C1101" s="34" t="s">
        <v>14</v>
      </c>
      <c r="D1101" s="43" t="s">
        <v>37</v>
      </c>
      <c r="E1101" s="43"/>
      <c r="F1101" s="47"/>
      <c r="G1101" s="46"/>
      <c r="H1101" s="46"/>
      <c r="I1101" s="46"/>
      <c r="J1101" s="46"/>
      <c r="K1101" s="46"/>
      <c r="L1101" s="46"/>
      <c r="N1101" s="46">
        <f>L1093*$K$18/12</f>
        <v>65.62504247222229</v>
      </c>
      <c r="O1101" s="47">
        <f>O1092+N1101</f>
        <v>-34968.939520527805</v>
      </c>
    </row>
    <row r="1102" spans="4:17" ht="12" customHeight="1">
      <c r="D1102" s="43"/>
      <c r="E1102" s="43"/>
      <c r="F1102" s="47"/>
      <c r="G1102" s="46"/>
      <c r="H1102" s="46"/>
      <c r="I1102" s="46"/>
      <c r="J1102" s="46"/>
      <c r="K1102" s="46"/>
      <c r="L1102" s="52">
        <f>F1095-I1099+L1093</f>
        <v>88483.20333333343</v>
      </c>
      <c r="N1102" s="46"/>
      <c r="O1102" s="46"/>
      <c r="Q1102" s="46">
        <f>L1102+O1101</f>
        <v>53514.26381280562</v>
      </c>
    </row>
    <row r="1103" spans="4:15" ht="12" customHeight="1">
      <c r="D1103" s="43"/>
      <c r="E1103" s="43"/>
      <c r="F1103" s="47"/>
      <c r="G1103" s="46"/>
      <c r="H1103" s="46"/>
      <c r="I1103" s="46"/>
      <c r="J1103" s="46"/>
      <c r="K1103" s="46"/>
      <c r="L1103" s="46"/>
      <c r="N1103" s="46"/>
      <c r="O1103" s="46"/>
    </row>
    <row r="1104" spans="1:15" ht="12" customHeight="1">
      <c r="A1104" s="34">
        <v>2010</v>
      </c>
      <c r="B1104" s="34" t="s">
        <v>45</v>
      </c>
      <c r="C1104" s="34" t="s">
        <v>12</v>
      </c>
      <c r="D1104" s="34" t="s">
        <v>15</v>
      </c>
      <c r="E1104" s="43">
        <v>1562</v>
      </c>
      <c r="F1104" s="49"/>
      <c r="G1104" s="46"/>
      <c r="H1104" s="46"/>
      <c r="I1104" s="46"/>
      <c r="J1104" s="46"/>
      <c r="K1104" s="46"/>
      <c r="L1104" s="46"/>
      <c r="N1104" s="46"/>
      <c r="O1104" s="46"/>
    </row>
    <row r="1105" spans="4:15" ht="12" customHeight="1">
      <c r="D1105" s="45" t="s">
        <v>16</v>
      </c>
      <c r="E1105" s="45">
        <v>1563</v>
      </c>
      <c r="F1105" s="48"/>
      <c r="G1105" s="50">
        <f>F1104</f>
        <v>0</v>
      </c>
      <c r="H1105" s="46"/>
      <c r="I1105" s="46"/>
      <c r="J1105" s="46"/>
      <c r="K1105" s="46"/>
      <c r="L1105" s="46"/>
      <c r="N1105" s="46"/>
      <c r="O1105" s="46"/>
    </row>
    <row r="1106" spans="4:15" ht="12" customHeight="1">
      <c r="D1106" s="45"/>
      <c r="E1106" s="45"/>
      <c r="F1106" s="48"/>
      <c r="G1106" s="48"/>
      <c r="H1106" s="54"/>
      <c r="I1106" s="46"/>
      <c r="J1106" s="46"/>
      <c r="K1106" s="46"/>
      <c r="L1106" s="46"/>
      <c r="N1106" s="46"/>
      <c r="O1106" s="46"/>
    </row>
    <row r="1107" spans="3:15" ht="12" customHeight="1">
      <c r="C1107" s="34" t="s">
        <v>13</v>
      </c>
      <c r="D1107" s="34" t="s">
        <v>15</v>
      </c>
      <c r="E1107" s="43">
        <v>1563</v>
      </c>
      <c r="F1107" s="47"/>
      <c r="G1107" s="46"/>
      <c r="H1107" s="53"/>
      <c r="I1107" s="47"/>
      <c r="J1107" s="47"/>
      <c r="K1107" s="46"/>
      <c r="L1107" s="46"/>
      <c r="N1107" s="46"/>
      <c r="O1107" s="46"/>
    </row>
    <row r="1108" spans="4:15" ht="12" customHeight="1">
      <c r="D1108" s="45" t="s">
        <v>16</v>
      </c>
      <c r="E1108" s="34">
        <v>1562</v>
      </c>
      <c r="F1108" s="46"/>
      <c r="G1108" s="46"/>
      <c r="H1108" s="46"/>
      <c r="I1108" s="48">
        <f>H1107</f>
        <v>0</v>
      </c>
      <c r="J1108" s="48"/>
      <c r="K1108" s="46"/>
      <c r="L1108" s="46"/>
      <c r="N1108" s="46"/>
      <c r="O1108" s="46"/>
    </row>
    <row r="1109" spans="4:15" ht="12" customHeight="1">
      <c r="D1109" s="45"/>
      <c r="F1109" s="46"/>
      <c r="G1109" s="46"/>
      <c r="H1109" s="46"/>
      <c r="I1109" s="48"/>
      <c r="J1109" s="48"/>
      <c r="K1109" s="46"/>
      <c r="L1109" s="46"/>
      <c r="N1109" s="46"/>
      <c r="O1109" s="46"/>
    </row>
    <row r="1110" spans="3:15" ht="12" customHeight="1">
      <c r="C1110" s="34" t="s">
        <v>14</v>
      </c>
      <c r="D1110" s="43" t="s">
        <v>37</v>
      </c>
      <c r="E1110" s="43"/>
      <c r="F1110" s="47"/>
      <c r="G1110" s="46"/>
      <c r="H1110" s="46"/>
      <c r="I1110" s="46"/>
      <c r="J1110" s="46"/>
      <c r="K1110" s="46"/>
      <c r="L1110" s="46"/>
      <c r="N1110" s="46">
        <f>L1102*$K$18/12</f>
        <v>65.62504247222229</v>
      </c>
      <c r="O1110" s="47">
        <f>O1101+N1110</f>
        <v>-34903.31447805558</v>
      </c>
    </row>
    <row r="1111" spans="4:17" ht="12" customHeight="1">
      <c r="D1111" s="43"/>
      <c r="E1111" s="43"/>
      <c r="F1111" s="47"/>
      <c r="G1111" s="46"/>
      <c r="H1111" s="46"/>
      <c r="I1111" s="46"/>
      <c r="J1111" s="46"/>
      <c r="K1111" s="46"/>
      <c r="L1111" s="52">
        <f>F1104-I1108+L1102</f>
        <v>88483.20333333343</v>
      </c>
      <c r="N1111" s="46"/>
      <c r="O1111" s="46"/>
      <c r="Q1111" s="46">
        <f>L1111+O1110</f>
        <v>53579.888855277844</v>
      </c>
    </row>
    <row r="1112" spans="4:15" ht="12" customHeight="1">
      <c r="D1112" s="43"/>
      <c r="E1112" s="43"/>
      <c r="F1112" s="47"/>
      <c r="G1112" s="46"/>
      <c r="H1112" s="46"/>
      <c r="I1112" s="46"/>
      <c r="J1112" s="46"/>
      <c r="K1112" s="46"/>
      <c r="L1112" s="46"/>
      <c r="N1112" s="46"/>
      <c r="O1112" s="46"/>
    </row>
    <row r="1113" spans="1:15" ht="12" customHeight="1">
      <c r="A1113" s="34">
        <v>2010</v>
      </c>
      <c r="B1113" s="34" t="s">
        <v>46</v>
      </c>
      <c r="C1113" s="34" t="s">
        <v>12</v>
      </c>
      <c r="D1113" s="34" t="s">
        <v>15</v>
      </c>
      <c r="E1113" s="43">
        <v>1562</v>
      </c>
      <c r="F1113" s="49"/>
      <c r="G1113" s="46"/>
      <c r="H1113" s="46"/>
      <c r="I1113" s="46"/>
      <c r="J1113" s="46"/>
      <c r="K1113" s="46"/>
      <c r="L1113" s="46"/>
      <c r="N1113" s="46"/>
      <c r="O1113" s="46"/>
    </row>
    <row r="1114" spans="4:15" ht="12" customHeight="1">
      <c r="D1114" s="45" t="s">
        <v>16</v>
      </c>
      <c r="E1114" s="45">
        <v>1563</v>
      </c>
      <c r="F1114" s="48"/>
      <c r="G1114" s="50">
        <f>F1113</f>
        <v>0</v>
      </c>
      <c r="H1114" s="46"/>
      <c r="I1114" s="46"/>
      <c r="J1114" s="46"/>
      <c r="K1114" s="46"/>
      <c r="L1114" s="46"/>
      <c r="N1114" s="46"/>
      <c r="O1114" s="46"/>
    </row>
    <row r="1115" spans="4:15" ht="12" customHeight="1">
      <c r="D1115" s="45"/>
      <c r="E1115" s="45"/>
      <c r="F1115" s="48"/>
      <c r="G1115" s="48"/>
      <c r="H1115" s="54"/>
      <c r="I1115" s="46"/>
      <c r="J1115" s="46"/>
      <c r="K1115" s="46"/>
      <c r="L1115" s="46"/>
      <c r="N1115" s="46"/>
      <c r="O1115" s="46"/>
    </row>
    <row r="1116" spans="3:15" ht="12" customHeight="1">
      <c r="C1116" s="34" t="s">
        <v>13</v>
      </c>
      <c r="D1116" s="34" t="s">
        <v>15</v>
      </c>
      <c r="E1116" s="43">
        <v>1563</v>
      </c>
      <c r="F1116" s="47"/>
      <c r="G1116" s="46"/>
      <c r="H1116" s="53"/>
      <c r="I1116" s="47"/>
      <c r="J1116" s="47"/>
      <c r="K1116" s="46"/>
      <c r="L1116" s="46"/>
      <c r="N1116" s="46"/>
      <c r="O1116" s="46"/>
    </row>
    <row r="1117" spans="4:15" ht="12" customHeight="1">
      <c r="D1117" s="45" t="s">
        <v>16</v>
      </c>
      <c r="E1117" s="34">
        <v>1562</v>
      </c>
      <c r="F1117" s="46"/>
      <c r="G1117" s="46"/>
      <c r="H1117" s="46"/>
      <c r="I1117" s="48">
        <f>H1116</f>
        <v>0</v>
      </c>
      <c r="J1117" s="48"/>
      <c r="K1117" s="46"/>
      <c r="L1117" s="46"/>
      <c r="N1117" s="46"/>
      <c r="O1117" s="46"/>
    </row>
    <row r="1118" spans="4:15" ht="12" customHeight="1">
      <c r="D1118" s="45"/>
      <c r="F1118" s="46"/>
      <c r="G1118" s="46"/>
      <c r="H1118" s="46"/>
      <c r="I1118" s="48"/>
      <c r="J1118" s="48"/>
      <c r="K1118" s="46"/>
      <c r="L1118" s="46"/>
      <c r="N1118" s="46"/>
      <c r="O1118" s="46"/>
    </row>
    <row r="1119" spans="3:15" ht="12" customHeight="1">
      <c r="C1119" s="34" t="s">
        <v>14</v>
      </c>
      <c r="D1119" s="43" t="s">
        <v>37</v>
      </c>
      <c r="E1119" s="43"/>
      <c r="F1119" s="47"/>
      <c r="G1119" s="46"/>
      <c r="H1119" s="46"/>
      <c r="I1119" s="46"/>
      <c r="J1119" s="46"/>
      <c r="K1119" s="46"/>
      <c r="L1119" s="46"/>
      <c r="N1119" s="46">
        <f>L1111*$K$18/12</f>
        <v>65.62504247222229</v>
      </c>
      <c r="O1119" s="47">
        <f>O1110+N1119</f>
        <v>-34837.68943558336</v>
      </c>
    </row>
    <row r="1120" spans="4:17" ht="12" customHeight="1">
      <c r="D1120" s="43"/>
      <c r="E1120" s="43"/>
      <c r="F1120" s="47"/>
      <c r="G1120" s="46"/>
      <c r="H1120" s="46"/>
      <c r="I1120" s="46"/>
      <c r="J1120" s="46"/>
      <c r="K1120" s="46"/>
      <c r="L1120" s="52">
        <f>F1113-I1117+L1111</f>
        <v>88483.20333333343</v>
      </c>
      <c r="N1120" s="46"/>
      <c r="O1120" s="46"/>
      <c r="Q1120" s="46">
        <f>L1120+O1119</f>
        <v>53645.51389775007</v>
      </c>
    </row>
    <row r="1121" spans="4:15" ht="12" customHeight="1">
      <c r="D1121" s="43"/>
      <c r="E1121" s="43"/>
      <c r="F1121" s="47"/>
      <c r="G1121" s="46"/>
      <c r="H1121" s="46"/>
      <c r="I1121" s="46"/>
      <c r="J1121" s="46"/>
      <c r="K1121" s="46"/>
      <c r="L1121" s="46"/>
      <c r="N1121" s="46"/>
      <c r="O1121" s="46"/>
    </row>
    <row r="1122" spans="1:15" ht="12" customHeight="1">
      <c r="A1122" s="34">
        <v>2010</v>
      </c>
      <c r="B1122" s="34" t="s">
        <v>47</v>
      </c>
      <c r="C1122" s="34" t="s">
        <v>12</v>
      </c>
      <c r="D1122" s="34" t="s">
        <v>15</v>
      </c>
      <c r="E1122" s="43">
        <v>1562</v>
      </c>
      <c r="F1122" s="49"/>
      <c r="G1122" s="46"/>
      <c r="H1122" s="46"/>
      <c r="I1122" s="46"/>
      <c r="J1122" s="46"/>
      <c r="K1122" s="46"/>
      <c r="L1122" s="46"/>
      <c r="N1122" s="46"/>
      <c r="O1122" s="46"/>
    </row>
    <row r="1123" spans="4:15" ht="12" customHeight="1">
      <c r="D1123" s="45" t="s">
        <v>16</v>
      </c>
      <c r="E1123" s="45">
        <v>1563</v>
      </c>
      <c r="F1123" s="48"/>
      <c r="G1123" s="50">
        <f>F1122</f>
        <v>0</v>
      </c>
      <c r="H1123" s="46"/>
      <c r="I1123" s="46"/>
      <c r="J1123" s="46"/>
      <c r="K1123" s="46"/>
      <c r="L1123" s="46"/>
      <c r="N1123" s="46"/>
      <c r="O1123" s="46"/>
    </row>
    <row r="1124" spans="4:15" ht="12" customHeight="1">
      <c r="D1124" s="45"/>
      <c r="E1124" s="45"/>
      <c r="F1124" s="48"/>
      <c r="G1124" s="48"/>
      <c r="H1124" s="54"/>
      <c r="I1124" s="46"/>
      <c r="J1124" s="46"/>
      <c r="K1124" s="46"/>
      <c r="L1124" s="46"/>
      <c r="N1124" s="46"/>
      <c r="O1124" s="46"/>
    </row>
    <row r="1125" spans="3:15" ht="12" customHeight="1">
      <c r="C1125" s="34" t="s">
        <v>13</v>
      </c>
      <c r="D1125" s="34" t="s">
        <v>15</v>
      </c>
      <c r="E1125" s="43">
        <v>1563</v>
      </c>
      <c r="F1125" s="47"/>
      <c r="G1125" s="46"/>
      <c r="H1125" s="53"/>
      <c r="I1125" s="47"/>
      <c r="J1125" s="47"/>
      <c r="K1125" s="46"/>
      <c r="L1125" s="46"/>
      <c r="N1125" s="46"/>
      <c r="O1125" s="46"/>
    </row>
    <row r="1126" spans="4:15" ht="12" customHeight="1">
      <c r="D1126" s="45" t="s">
        <v>16</v>
      </c>
      <c r="E1126" s="34">
        <v>1562</v>
      </c>
      <c r="F1126" s="46"/>
      <c r="G1126" s="46"/>
      <c r="H1126" s="46"/>
      <c r="I1126" s="48">
        <f>H1125</f>
        <v>0</v>
      </c>
      <c r="J1126" s="48"/>
      <c r="K1126" s="46"/>
      <c r="L1126" s="46"/>
      <c r="N1126" s="46"/>
      <c r="O1126" s="46"/>
    </row>
    <row r="1127" spans="4:15" ht="12" customHeight="1">
      <c r="D1127" s="45"/>
      <c r="F1127" s="46"/>
      <c r="G1127" s="46"/>
      <c r="H1127" s="46"/>
      <c r="I1127" s="48"/>
      <c r="J1127" s="48"/>
      <c r="K1127" s="46"/>
      <c r="L1127" s="46"/>
      <c r="N1127" s="46"/>
      <c r="O1127" s="46"/>
    </row>
    <row r="1128" spans="3:15" ht="12" customHeight="1">
      <c r="C1128" s="34" t="s">
        <v>14</v>
      </c>
      <c r="D1128" s="43" t="s">
        <v>37</v>
      </c>
      <c r="E1128" s="43"/>
      <c r="F1128" s="47"/>
      <c r="G1128" s="46"/>
      <c r="H1128" s="46"/>
      <c r="I1128" s="46"/>
      <c r="J1128" s="46"/>
      <c r="K1128" s="46"/>
      <c r="L1128" s="46"/>
      <c r="N1128" s="46">
        <f>L1120*$K$19/12</f>
        <v>88.48320333333344</v>
      </c>
      <c r="O1128" s="47">
        <f>O1119+N1128</f>
        <v>-34749.20623225002</v>
      </c>
    </row>
    <row r="1129" spans="4:17" ht="12" customHeight="1">
      <c r="D1129" s="43"/>
      <c r="E1129" s="43"/>
      <c r="F1129" s="47"/>
      <c r="G1129" s="46"/>
      <c r="H1129" s="46"/>
      <c r="I1129" s="46"/>
      <c r="J1129" s="46"/>
      <c r="K1129" s="46"/>
      <c r="L1129" s="52">
        <f>F1122-I1126+L1120</f>
        <v>88483.20333333343</v>
      </c>
      <c r="N1129" s="46"/>
      <c r="O1129" s="46"/>
      <c r="Q1129" s="46">
        <f>L1129+O1128</f>
        <v>53733.997101083405</v>
      </c>
    </row>
    <row r="1130" spans="4:15" ht="12" customHeight="1">
      <c r="D1130" s="43"/>
      <c r="E1130" s="43"/>
      <c r="F1130" s="47"/>
      <c r="G1130" s="46"/>
      <c r="H1130" s="46"/>
      <c r="I1130" s="46"/>
      <c r="J1130" s="46"/>
      <c r="K1130" s="46"/>
      <c r="L1130" s="46"/>
      <c r="N1130" s="46"/>
      <c r="O1130" s="46"/>
    </row>
    <row r="1131" spans="1:15" ht="12" customHeight="1">
      <c r="A1131" s="34">
        <v>2010</v>
      </c>
      <c r="B1131" s="34" t="s">
        <v>48</v>
      </c>
      <c r="C1131" s="34" t="s">
        <v>12</v>
      </c>
      <c r="D1131" s="34" t="s">
        <v>15</v>
      </c>
      <c r="E1131" s="43">
        <v>1562</v>
      </c>
      <c r="F1131" s="49"/>
      <c r="G1131" s="46"/>
      <c r="H1131" s="46"/>
      <c r="I1131" s="46"/>
      <c r="J1131" s="46"/>
      <c r="K1131" s="46"/>
      <c r="L1131" s="46"/>
      <c r="N1131" s="46"/>
      <c r="O1131" s="46"/>
    </row>
    <row r="1132" spans="4:15" ht="12" customHeight="1">
      <c r="D1132" s="45" t="s">
        <v>16</v>
      </c>
      <c r="E1132" s="45">
        <v>1563</v>
      </c>
      <c r="F1132" s="48"/>
      <c r="G1132" s="50">
        <f>F1131</f>
        <v>0</v>
      </c>
      <c r="H1132" s="46"/>
      <c r="I1132" s="46"/>
      <c r="J1132" s="46"/>
      <c r="K1132" s="46"/>
      <c r="L1132" s="46"/>
      <c r="N1132" s="46"/>
      <c r="O1132" s="46"/>
    </row>
    <row r="1133" spans="4:15" ht="12" customHeight="1">
      <c r="D1133" s="45"/>
      <c r="E1133" s="45"/>
      <c r="F1133" s="48"/>
      <c r="G1133" s="48"/>
      <c r="H1133" s="54"/>
      <c r="I1133" s="46"/>
      <c r="J1133" s="46"/>
      <c r="K1133" s="46"/>
      <c r="L1133" s="46"/>
      <c r="N1133" s="46"/>
      <c r="O1133" s="46"/>
    </row>
    <row r="1134" spans="3:15" ht="12" customHeight="1">
      <c r="C1134" s="34" t="s">
        <v>13</v>
      </c>
      <c r="D1134" s="34" t="s">
        <v>15</v>
      </c>
      <c r="E1134" s="43">
        <v>1563</v>
      </c>
      <c r="F1134" s="47"/>
      <c r="G1134" s="46"/>
      <c r="H1134" s="53"/>
      <c r="I1134" s="47"/>
      <c r="J1134" s="47"/>
      <c r="K1134" s="46"/>
      <c r="L1134" s="46"/>
      <c r="N1134" s="46"/>
      <c r="O1134" s="46"/>
    </row>
    <row r="1135" spans="4:15" ht="12" customHeight="1">
      <c r="D1135" s="45" t="s">
        <v>16</v>
      </c>
      <c r="E1135" s="34">
        <v>1562</v>
      </c>
      <c r="F1135" s="46"/>
      <c r="G1135" s="46"/>
      <c r="H1135" s="46"/>
      <c r="I1135" s="48">
        <f>H1134</f>
        <v>0</v>
      </c>
      <c r="J1135" s="48"/>
      <c r="K1135" s="46"/>
      <c r="L1135" s="46"/>
      <c r="N1135" s="46"/>
      <c r="O1135" s="46"/>
    </row>
    <row r="1136" spans="4:15" ht="12" customHeight="1">
      <c r="D1136" s="45"/>
      <c r="F1136" s="46"/>
      <c r="G1136" s="46"/>
      <c r="H1136" s="46"/>
      <c r="I1136" s="48"/>
      <c r="J1136" s="48"/>
      <c r="K1136" s="46"/>
      <c r="L1136" s="46"/>
      <c r="N1136" s="46"/>
      <c r="O1136" s="46"/>
    </row>
    <row r="1137" spans="3:15" ht="12" customHeight="1">
      <c r="C1137" s="34" t="s">
        <v>14</v>
      </c>
      <c r="D1137" s="43" t="s">
        <v>37</v>
      </c>
      <c r="E1137" s="43"/>
      <c r="F1137" s="47"/>
      <c r="G1137" s="46"/>
      <c r="H1137" s="46"/>
      <c r="I1137" s="46"/>
      <c r="J1137" s="46"/>
      <c r="K1137" s="46"/>
      <c r="L1137" s="46"/>
      <c r="N1137" s="46">
        <f>L1129*$K$19/12</f>
        <v>88.48320333333344</v>
      </c>
      <c r="O1137" s="47">
        <f>O1128+N1137</f>
        <v>-34660.723028916684</v>
      </c>
    </row>
    <row r="1138" spans="4:17" ht="12" customHeight="1">
      <c r="D1138" s="43"/>
      <c r="E1138" s="43"/>
      <c r="F1138" s="47"/>
      <c r="G1138" s="46"/>
      <c r="H1138" s="46"/>
      <c r="I1138" s="46"/>
      <c r="J1138" s="46"/>
      <c r="K1138" s="46"/>
      <c r="L1138" s="52">
        <f>F1131-I1135+L1129</f>
        <v>88483.20333333343</v>
      </c>
      <c r="N1138" s="46"/>
      <c r="O1138" s="46"/>
      <c r="Q1138" s="46">
        <f>L1138+O1137</f>
        <v>53822.48030441674</v>
      </c>
    </row>
    <row r="1139" spans="4:15" ht="12" customHeight="1">
      <c r="D1139" s="43"/>
      <c r="E1139" s="43"/>
      <c r="F1139" s="47"/>
      <c r="G1139" s="46"/>
      <c r="H1139" s="46"/>
      <c r="I1139" s="46"/>
      <c r="J1139" s="46"/>
      <c r="K1139" s="46"/>
      <c r="L1139" s="46"/>
      <c r="N1139" s="46"/>
      <c r="O1139" s="46"/>
    </row>
    <row r="1140" spans="1:15" ht="12" customHeight="1">
      <c r="A1140" s="34">
        <v>2010</v>
      </c>
      <c r="B1140" s="34" t="s">
        <v>49</v>
      </c>
      <c r="C1140" s="34" t="s">
        <v>12</v>
      </c>
      <c r="D1140" s="34" t="s">
        <v>15</v>
      </c>
      <c r="E1140" s="43">
        <v>1562</v>
      </c>
      <c r="F1140" s="49"/>
      <c r="G1140" s="46"/>
      <c r="H1140" s="46"/>
      <c r="I1140" s="46"/>
      <c r="J1140" s="46"/>
      <c r="K1140" s="46"/>
      <c r="L1140" s="46"/>
      <c r="N1140" s="46"/>
      <c r="O1140" s="46"/>
    </row>
    <row r="1141" spans="4:15" ht="12" customHeight="1">
      <c r="D1141" s="45" t="s">
        <v>16</v>
      </c>
      <c r="E1141" s="45">
        <v>1563</v>
      </c>
      <c r="F1141" s="48"/>
      <c r="G1141" s="50">
        <f>F1140</f>
        <v>0</v>
      </c>
      <c r="H1141" s="46"/>
      <c r="I1141" s="46"/>
      <c r="J1141" s="46"/>
      <c r="K1141" s="46"/>
      <c r="L1141" s="46"/>
      <c r="N1141" s="46"/>
      <c r="O1141" s="46"/>
    </row>
    <row r="1142" spans="4:15" ht="12" customHeight="1">
      <c r="D1142" s="45"/>
      <c r="E1142" s="45"/>
      <c r="F1142" s="48"/>
      <c r="G1142" s="48"/>
      <c r="H1142" s="54"/>
      <c r="I1142" s="46"/>
      <c r="J1142" s="46"/>
      <c r="K1142" s="46"/>
      <c r="L1142" s="46"/>
      <c r="N1142" s="46"/>
      <c r="O1142" s="46"/>
    </row>
    <row r="1143" spans="3:15" ht="12" customHeight="1">
      <c r="C1143" s="34" t="s">
        <v>13</v>
      </c>
      <c r="D1143" s="34" t="s">
        <v>15</v>
      </c>
      <c r="E1143" s="43">
        <v>1563</v>
      </c>
      <c r="F1143" s="47"/>
      <c r="G1143" s="46"/>
      <c r="H1143" s="53"/>
      <c r="I1143" s="47"/>
      <c r="J1143" s="47"/>
      <c r="K1143" s="46"/>
      <c r="L1143" s="46"/>
      <c r="N1143" s="46"/>
      <c r="O1143" s="46"/>
    </row>
    <row r="1144" spans="4:15" ht="12" customHeight="1">
      <c r="D1144" s="45" t="s">
        <v>16</v>
      </c>
      <c r="E1144" s="34">
        <v>1562</v>
      </c>
      <c r="F1144" s="46"/>
      <c r="G1144" s="46"/>
      <c r="H1144" s="46"/>
      <c r="I1144" s="48">
        <f>H1143</f>
        <v>0</v>
      </c>
      <c r="J1144" s="48"/>
      <c r="K1144" s="46"/>
      <c r="L1144" s="46"/>
      <c r="N1144" s="46"/>
      <c r="O1144" s="46"/>
    </row>
    <row r="1145" spans="4:15" ht="12" customHeight="1">
      <c r="D1145" s="45"/>
      <c r="F1145" s="46"/>
      <c r="G1145" s="46"/>
      <c r="H1145" s="46"/>
      <c r="I1145" s="48"/>
      <c r="J1145" s="48"/>
      <c r="K1145" s="46"/>
      <c r="L1145" s="46"/>
      <c r="N1145" s="46"/>
      <c r="O1145" s="46"/>
    </row>
    <row r="1146" spans="3:15" ht="12" customHeight="1">
      <c r="C1146" s="34" t="s">
        <v>14</v>
      </c>
      <c r="D1146" s="43" t="s">
        <v>37</v>
      </c>
      <c r="E1146" s="43"/>
      <c r="F1146" s="47"/>
      <c r="G1146" s="46"/>
      <c r="H1146" s="46"/>
      <c r="I1146" s="46"/>
      <c r="J1146" s="46"/>
      <c r="K1146" s="46"/>
      <c r="L1146" s="46"/>
      <c r="N1146" s="46">
        <f>L1138*$K$19/12</f>
        <v>88.48320333333344</v>
      </c>
      <c r="O1146" s="47">
        <f>O1137+N1146</f>
        <v>-34572.23982558335</v>
      </c>
    </row>
    <row r="1147" spans="4:17" ht="12" customHeight="1">
      <c r="D1147" s="43"/>
      <c r="E1147" s="43"/>
      <c r="F1147" s="47"/>
      <c r="G1147" s="46"/>
      <c r="H1147" s="46"/>
      <c r="I1147" s="46"/>
      <c r="J1147" s="46"/>
      <c r="K1147" s="46"/>
      <c r="L1147" s="52">
        <f>F1140-I1144+L1138</f>
        <v>88483.20333333343</v>
      </c>
      <c r="N1147" s="46"/>
      <c r="O1147" s="46"/>
      <c r="Q1147" s="46">
        <f>L1147+O1146</f>
        <v>53910.96350775008</v>
      </c>
    </row>
    <row r="1148" spans="4:15" ht="12" customHeight="1">
      <c r="D1148" s="43"/>
      <c r="E1148" s="43"/>
      <c r="F1148" s="47"/>
      <c r="G1148" s="46"/>
      <c r="H1148" s="46"/>
      <c r="I1148" s="46"/>
      <c r="J1148" s="46"/>
      <c r="K1148" s="46"/>
      <c r="L1148" s="46"/>
      <c r="N1148" s="46"/>
      <c r="O1148" s="46"/>
    </row>
    <row r="1149" spans="1:15" ht="12" customHeight="1">
      <c r="A1149" s="34">
        <v>2011</v>
      </c>
      <c r="B1149" s="34" t="s">
        <v>50</v>
      </c>
      <c r="C1149" s="34" t="s">
        <v>12</v>
      </c>
      <c r="D1149" s="34" t="s">
        <v>15</v>
      </c>
      <c r="E1149" s="43">
        <v>1562</v>
      </c>
      <c r="F1149" s="49"/>
      <c r="G1149" s="46"/>
      <c r="H1149" s="46"/>
      <c r="I1149" s="46"/>
      <c r="J1149" s="46"/>
      <c r="K1149" s="46"/>
      <c r="L1149" s="46"/>
      <c r="N1149" s="46"/>
      <c r="O1149" s="46"/>
    </row>
    <row r="1150" spans="4:15" ht="12" customHeight="1">
      <c r="D1150" s="45" t="s">
        <v>16</v>
      </c>
      <c r="E1150" s="45">
        <v>1563</v>
      </c>
      <c r="F1150" s="48"/>
      <c r="G1150" s="50">
        <f>F1149</f>
        <v>0</v>
      </c>
      <c r="H1150" s="46"/>
      <c r="I1150" s="46"/>
      <c r="J1150" s="46"/>
      <c r="K1150" s="46"/>
      <c r="L1150" s="46"/>
      <c r="N1150" s="46"/>
      <c r="O1150" s="46"/>
    </row>
    <row r="1151" spans="4:15" ht="12" customHeight="1">
      <c r="D1151" s="45"/>
      <c r="E1151" s="45"/>
      <c r="F1151" s="48"/>
      <c r="G1151" s="48"/>
      <c r="H1151" s="54"/>
      <c r="I1151" s="46"/>
      <c r="J1151" s="46"/>
      <c r="K1151" s="46"/>
      <c r="L1151" s="46"/>
      <c r="N1151" s="46"/>
      <c r="O1151" s="46"/>
    </row>
    <row r="1152" spans="3:15" ht="12" customHeight="1">
      <c r="C1152" s="34" t="s">
        <v>13</v>
      </c>
      <c r="D1152" s="34" t="s">
        <v>15</v>
      </c>
      <c r="E1152" s="43">
        <v>1563</v>
      </c>
      <c r="F1152" s="47"/>
      <c r="G1152" s="46"/>
      <c r="H1152" s="53"/>
      <c r="I1152" s="47"/>
      <c r="J1152" s="47"/>
      <c r="K1152" s="46"/>
      <c r="L1152" s="46"/>
      <c r="N1152" s="46"/>
      <c r="O1152" s="46"/>
    </row>
    <row r="1153" spans="4:15" ht="12" customHeight="1">
      <c r="D1153" s="45" t="s">
        <v>16</v>
      </c>
      <c r="E1153" s="34">
        <v>1562</v>
      </c>
      <c r="F1153" s="46"/>
      <c r="G1153" s="46"/>
      <c r="H1153" s="46"/>
      <c r="I1153" s="48">
        <f>H1152</f>
        <v>0</v>
      </c>
      <c r="J1153" s="48"/>
      <c r="K1153" s="46"/>
      <c r="L1153" s="46"/>
      <c r="N1153" s="46"/>
      <c r="O1153" s="46"/>
    </row>
    <row r="1154" spans="4:15" ht="12" customHeight="1">
      <c r="D1154" s="45"/>
      <c r="F1154" s="46"/>
      <c r="G1154" s="46"/>
      <c r="H1154" s="46"/>
      <c r="I1154" s="48"/>
      <c r="J1154" s="48"/>
      <c r="K1154" s="46"/>
      <c r="L1154" s="46"/>
      <c r="N1154" s="46"/>
      <c r="O1154" s="46"/>
    </row>
    <row r="1155" spans="3:15" ht="12" customHeight="1">
      <c r="C1155" s="34" t="s">
        <v>14</v>
      </c>
      <c r="D1155" s="43" t="s">
        <v>37</v>
      </c>
      <c r="E1155" s="43"/>
      <c r="F1155" s="47"/>
      <c r="G1155" s="46"/>
      <c r="H1155" s="46"/>
      <c r="I1155" s="46"/>
      <c r="J1155" s="46"/>
      <c r="K1155" s="46"/>
      <c r="L1155" s="46"/>
      <c r="N1155" s="46">
        <f>L1147*$K$20/12</f>
        <v>108.39192408333344</v>
      </c>
      <c r="O1155" s="47">
        <f>O1146+N1155</f>
        <v>-34463.84790150001</v>
      </c>
    </row>
    <row r="1156" spans="4:17" ht="12" customHeight="1">
      <c r="D1156" s="43"/>
      <c r="E1156" s="43"/>
      <c r="F1156" s="47"/>
      <c r="G1156" s="46"/>
      <c r="H1156" s="46"/>
      <c r="I1156" s="46"/>
      <c r="J1156" s="46"/>
      <c r="K1156" s="46"/>
      <c r="L1156" s="52">
        <f>F1149-I1153+L1147</f>
        <v>88483.20333333343</v>
      </c>
      <c r="N1156" s="46"/>
      <c r="O1156" s="46"/>
      <c r="Q1156" s="46">
        <f>L1156+O1155</f>
        <v>54019.35543183341</v>
      </c>
    </row>
    <row r="1157" spans="4:15" ht="12" customHeight="1">
      <c r="D1157" s="43"/>
      <c r="E1157" s="43"/>
      <c r="F1157" s="47"/>
      <c r="G1157" s="46"/>
      <c r="H1157" s="46"/>
      <c r="I1157" s="46"/>
      <c r="J1157" s="46"/>
      <c r="K1157" s="46"/>
      <c r="L1157" s="46"/>
      <c r="N1157" s="46"/>
      <c r="O1157" s="46"/>
    </row>
    <row r="1158" spans="1:15" ht="12" customHeight="1">
      <c r="A1158" s="34">
        <v>2011</v>
      </c>
      <c r="B1158" s="34" t="s">
        <v>51</v>
      </c>
      <c r="C1158" s="34" t="s">
        <v>12</v>
      </c>
      <c r="D1158" s="34" t="s">
        <v>15</v>
      </c>
      <c r="E1158" s="43">
        <v>1562</v>
      </c>
      <c r="F1158" s="49"/>
      <c r="G1158" s="46"/>
      <c r="H1158" s="46"/>
      <c r="I1158" s="46"/>
      <c r="J1158" s="46"/>
      <c r="K1158" s="46"/>
      <c r="L1158" s="46"/>
      <c r="N1158" s="46"/>
      <c r="O1158" s="46"/>
    </row>
    <row r="1159" spans="4:15" ht="12" customHeight="1">
      <c r="D1159" s="45" t="s">
        <v>16</v>
      </c>
      <c r="E1159" s="45">
        <v>1563</v>
      </c>
      <c r="F1159" s="48"/>
      <c r="G1159" s="50">
        <f>F1158</f>
        <v>0</v>
      </c>
      <c r="H1159" s="46"/>
      <c r="I1159" s="46"/>
      <c r="J1159" s="46"/>
      <c r="K1159" s="46"/>
      <c r="L1159" s="46"/>
      <c r="N1159" s="46"/>
      <c r="O1159" s="46"/>
    </row>
    <row r="1160" spans="4:15" ht="12" customHeight="1">
      <c r="D1160" s="45"/>
      <c r="E1160" s="45"/>
      <c r="F1160" s="48"/>
      <c r="G1160" s="48"/>
      <c r="H1160" s="54"/>
      <c r="I1160" s="46"/>
      <c r="J1160" s="46"/>
      <c r="K1160" s="46"/>
      <c r="L1160" s="46"/>
      <c r="N1160" s="46"/>
      <c r="O1160" s="46"/>
    </row>
    <row r="1161" spans="3:15" ht="12" customHeight="1">
      <c r="C1161" s="34" t="s">
        <v>13</v>
      </c>
      <c r="D1161" s="34" t="s">
        <v>15</v>
      </c>
      <c r="E1161" s="43">
        <v>1563</v>
      </c>
      <c r="F1161" s="47"/>
      <c r="G1161" s="46"/>
      <c r="H1161" s="53"/>
      <c r="I1161" s="47"/>
      <c r="J1161" s="47"/>
      <c r="K1161" s="46"/>
      <c r="L1161" s="46"/>
      <c r="N1161" s="46"/>
      <c r="O1161" s="46"/>
    </row>
    <row r="1162" spans="4:15" ht="12" customHeight="1">
      <c r="D1162" s="45" t="s">
        <v>16</v>
      </c>
      <c r="E1162" s="34">
        <v>1562</v>
      </c>
      <c r="F1162" s="46"/>
      <c r="G1162" s="46"/>
      <c r="H1162" s="46"/>
      <c r="I1162" s="48">
        <f>H1161</f>
        <v>0</v>
      </c>
      <c r="J1162" s="48"/>
      <c r="K1162" s="46"/>
      <c r="L1162" s="46"/>
      <c r="N1162" s="46"/>
      <c r="O1162" s="46"/>
    </row>
    <row r="1163" spans="4:15" ht="12" customHeight="1">
      <c r="D1163" s="45"/>
      <c r="F1163" s="46"/>
      <c r="G1163" s="46"/>
      <c r="H1163" s="46"/>
      <c r="I1163" s="48"/>
      <c r="J1163" s="48"/>
      <c r="K1163" s="46"/>
      <c r="L1163" s="46"/>
      <c r="N1163" s="46"/>
      <c r="O1163" s="46"/>
    </row>
    <row r="1164" spans="3:15" ht="12" customHeight="1">
      <c r="C1164" s="34" t="s">
        <v>14</v>
      </c>
      <c r="D1164" s="43" t="s">
        <v>37</v>
      </c>
      <c r="E1164" s="43"/>
      <c r="F1164" s="47"/>
      <c r="G1164" s="46"/>
      <c r="H1164" s="46"/>
      <c r="I1164" s="46"/>
      <c r="J1164" s="46"/>
      <c r="K1164" s="46"/>
      <c r="L1164" s="46"/>
      <c r="N1164" s="46">
        <f>L1156*$K$20/12</f>
        <v>108.39192408333344</v>
      </c>
      <c r="O1164" s="47">
        <f>O1155+N1164</f>
        <v>-34355.45597741668</v>
      </c>
    </row>
    <row r="1165" spans="4:17" ht="12" customHeight="1">
      <c r="D1165" s="43"/>
      <c r="E1165" s="43"/>
      <c r="F1165" s="47"/>
      <c r="G1165" s="46"/>
      <c r="H1165" s="46"/>
      <c r="I1165" s="46"/>
      <c r="J1165" s="46"/>
      <c r="K1165" s="46"/>
      <c r="L1165" s="52">
        <f>F1158-I1162+L1156</f>
        <v>88483.20333333343</v>
      </c>
      <c r="N1165" s="46"/>
      <c r="O1165" s="46"/>
      <c r="Q1165" s="46">
        <f>L1165+O1164</f>
        <v>54127.74735591675</v>
      </c>
    </row>
    <row r="1166" spans="4:15" ht="12" customHeight="1">
      <c r="D1166" s="43"/>
      <c r="E1166" s="43"/>
      <c r="F1166" s="47"/>
      <c r="G1166" s="46"/>
      <c r="H1166" s="46"/>
      <c r="I1166" s="46"/>
      <c r="J1166" s="46"/>
      <c r="K1166" s="46"/>
      <c r="L1166" s="46"/>
      <c r="N1166" s="46"/>
      <c r="O1166" s="46"/>
    </row>
    <row r="1167" spans="1:15" ht="12" customHeight="1">
      <c r="A1167" s="34">
        <v>2011</v>
      </c>
      <c r="B1167" s="34" t="s">
        <v>52</v>
      </c>
      <c r="C1167" s="34" t="s">
        <v>12</v>
      </c>
      <c r="D1167" s="34" t="s">
        <v>15</v>
      </c>
      <c r="E1167" s="43">
        <v>1562</v>
      </c>
      <c r="F1167" s="49"/>
      <c r="G1167" s="46"/>
      <c r="H1167" s="46"/>
      <c r="I1167" s="46"/>
      <c r="J1167" s="46"/>
      <c r="K1167" s="46"/>
      <c r="L1167" s="46"/>
      <c r="N1167" s="46"/>
      <c r="O1167" s="46"/>
    </row>
    <row r="1168" spans="4:15" ht="12" customHeight="1">
      <c r="D1168" s="45" t="s">
        <v>16</v>
      </c>
      <c r="E1168" s="45">
        <v>1563</v>
      </c>
      <c r="F1168" s="48"/>
      <c r="G1168" s="50">
        <f>F1167</f>
        <v>0</v>
      </c>
      <c r="H1168" s="46"/>
      <c r="I1168" s="46"/>
      <c r="J1168" s="46"/>
      <c r="K1168" s="46"/>
      <c r="L1168" s="46"/>
      <c r="N1168" s="46"/>
      <c r="O1168" s="46"/>
    </row>
    <row r="1169" spans="4:15" ht="12" customHeight="1">
      <c r="D1169" s="45"/>
      <c r="E1169" s="45"/>
      <c r="F1169" s="48"/>
      <c r="G1169" s="48"/>
      <c r="H1169" s="54"/>
      <c r="I1169" s="46"/>
      <c r="J1169" s="46"/>
      <c r="K1169" s="46"/>
      <c r="L1169" s="46"/>
      <c r="N1169" s="46"/>
      <c r="O1169" s="46"/>
    </row>
    <row r="1170" spans="3:15" ht="12" customHeight="1">
      <c r="C1170" s="34" t="s">
        <v>13</v>
      </c>
      <c r="D1170" s="34" t="s">
        <v>15</v>
      </c>
      <c r="E1170" s="43">
        <v>1563</v>
      </c>
      <c r="F1170" s="47"/>
      <c r="G1170" s="46"/>
      <c r="H1170" s="53"/>
      <c r="I1170" s="47"/>
      <c r="J1170" s="47"/>
      <c r="K1170" s="46"/>
      <c r="L1170" s="46"/>
      <c r="N1170" s="46"/>
      <c r="O1170" s="46"/>
    </row>
    <row r="1171" spans="4:15" ht="12" customHeight="1">
      <c r="D1171" s="45" t="s">
        <v>16</v>
      </c>
      <c r="E1171" s="34">
        <v>1562</v>
      </c>
      <c r="F1171" s="46"/>
      <c r="G1171" s="46"/>
      <c r="H1171" s="46"/>
      <c r="I1171" s="48">
        <f>H1170</f>
        <v>0</v>
      </c>
      <c r="J1171" s="48"/>
      <c r="K1171" s="46"/>
      <c r="L1171" s="46"/>
      <c r="N1171" s="46"/>
      <c r="O1171" s="46"/>
    </row>
    <row r="1172" spans="4:15" ht="12" customHeight="1">
      <c r="D1172" s="45"/>
      <c r="F1172" s="46"/>
      <c r="G1172" s="46"/>
      <c r="H1172" s="46"/>
      <c r="I1172" s="48"/>
      <c r="J1172" s="48"/>
      <c r="K1172" s="46"/>
      <c r="L1172" s="46"/>
      <c r="N1172" s="46"/>
      <c r="O1172" s="46"/>
    </row>
    <row r="1173" spans="3:15" ht="12" customHeight="1">
      <c r="C1173" s="34" t="s">
        <v>14</v>
      </c>
      <c r="D1173" s="43" t="s">
        <v>37</v>
      </c>
      <c r="E1173" s="43"/>
      <c r="F1173" s="47"/>
      <c r="G1173" s="46"/>
      <c r="H1173" s="46"/>
      <c r="I1173" s="46"/>
      <c r="J1173" s="46"/>
      <c r="K1173" s="46"/>
      <c r="L1173" s="46"/>
      <c r="N1173" s="46">
        <f>L1165*$K$20/12</f>
        <v>108.39192408333344</v>
      </c>
      <c r="O1173" s="47">
        <f>O1164+N1173</f>
        <v>-34247.06405333334</v>
      </c>
    </row>
    <row r="1174" spans="4:17" ht="12" customHeight="1">
      <c r="D1174" s="43"/>
      <c r="E1174" s="43"/>
      <c r="F1174" s="47"/>
      <c r="G1174" s="46"/>
      <c r="H1174" s="46"/>
      <c r="I1174" s="46"/>
      <c r="J1174" s="46"/>
      <c r="K1174" s="46"/>
      <c r="L1174" s="52">
        <f>F1167-I1171+L1165</f>
        <v>88483.20333333343</v>
      </c>
      <c r="N1174" s="46"/>
      <c r="O1174" s="46"/>
      <c r="Q1174" s="46">
        <f>L1174+O1173</f>
        <v>54236.13928000008</v>
      </c>
    </row>
    <row r="1175" spans="4:15" ht="12" customHeight="1">
      <c r="D1175" s="43"/>
      <c r="E1175" s="43"/>
      <c r="F1175" s="47"/>
      <c r="G1175" s="46"/>
      <c r="H1175" s="46"/>
      <c r="I1175" s="46"/>
      <c r="J1175" s="46"/>
      <c r="K1175" s="46"/>
      <c r="L1175" s="46"/>
      <c r="N1175" s="46"/>
      <c r="O1175" s="46"/>
    </row>
    <row r="1176" spans="1:15" ht="12" customHeight="1">
      <c r="A1176" s="34">
        <v>2011</v>
      </c>
      <c r="B1176" s="34" t="s">
        <v>53</v>
      </c>
      <c r="C1176" s="34" t="s">
        <v>12</v>
      </c>
      <c r="D1176" s="34" t="s">
        <v>15</v>
      </c>
      <c r="E1176" s="43">
        <v>1562</v>
      </c>
      <c r="F1176" s="49"/>
      <c r="G1176" s="46"/>
      <c r="H1176" s="46"/>
      <c r="I1176" s="46"/>
      <c r="J1176" s="46"/>
      <c r="K1176" s="46"/>
      <c r="L1176" s="46"/>
      <c r="N1176" s="46"/>
      <c r="O1176" s="46"/>
    </row>
    <row r="1177" spans="4:15" ht="12" customHeight="1">
      <c r="D1177" s="45" t="s">
        <v>16</v>
      </c>
      <c r="E1177" s="45">
        <v>1563</v>
      </c>
      <c r="F1177" s="48"/>
      <c r="G1177" s="50">
        <f>F1176</f>
        <v>0</v>
      </c>
      <c r="H1177" s="46"/>
      <c r="I1177" s="46"/>
      <c r="J1177" s="46"/>
      <c r="K1177" s="46"/>
      <c r="L1177" s="46"/>
      <c r="N1177" s="46"/>
      <c r="O1177" s="46"/>
    </row>
    <row r="1178" spans="4:15" ht="12" customHeight="1">
      <c r="D1178" s="45"/>
      <c r="E1178" s="45"/>
      <c r="F1178" s="48"/>
      <c r="G1178" s="48"/>
      <c r="H1178" s="54"/>
      <c r="I1178" s="46"/>
      <c r="J1178" s="46"/>
      <c r="K1178" s="46"/>
      <c r="L1178" s="46"/>
      <c r="N1178" s="46"/>
      <c r="O1178" s="46"/>
    </row>
    <row r="1179" spans="3:15" ht="12" customHeight="1">
      <c r="C1179" s="34" t="s">
        <v>13</v>
      </c>
      <c r="D1179" s="34" t="s">
        <v>15</v>
      </c>
      <c r="E1179" s="43">
        <v>1563</v>
      </c>
      <c r="F1179" s="47"/>
      <c r="G1179" s="46"/>
      <c r="H1179" s="53"/>
      <c r="I1179" s="47"/>
      <c r="J1179" s="47"/>
      <c r="K1179" s="46"/>
      <c r="L1179" s="46"/>
      <c r="N1179" s="46"/>
      <c r="O1179" s="46"/>
    </row>
    <row r="1180" spans="4:15" ht="12" customHeight="1">
      <c r="D1180" s="45" t="s">
        <v>16</v>
      </c>
      <c r="E1180" s="34">
        <v>1562</v>
      </c>
      <c r="F1180" s="46"/>
      <c r="G1180" s="46"/>
      <c r="H1180" s="46"/>
      <c r="I1180" s="48">
        <f>H1179</f>
        <v>0</v>
      </c>
      <c r="J1180" s="48"/>
      <c r="K1180" s="46"/>
      <c r="L1180" s="46"/>
      <c r="N1180" s="46"/>
      <c r="O1180" s="46"/>
    </row>
    <row r="1181" spans="4:15" ht="12" customHeight="1">
      <c r="D1181" s="45"/>
      <c r="F1181" s="46"/>
      <c r="G1181" s="46"/>
      <c r="H1181" s="46"/>
      <c r="I1181" s="48"/>
      <c r="J1181" s="48"/>
      <c r="K1181" s="46"/>
      <c r="L1181" s="46"/>
      <c r="N1181" s="46"/>
      <c r="O1181" s="46"/>
    </row>
    <row r="1182" spans="3:15" ht="12" customHeight="1">
      <c r="C1182" s="34" t="s">
        <v>14</v>
      </c>
      <c r="D1182" s="43" t="s">
        <v>37</v>
      </c>
      <c r="E1182" s="43"/>
      <c r="F1182" s="47"/>
      <c r="G1182" s="46"/>
      <c r="H1182" s="46"/>
      <c r="I1182" s="46"/>
      <c r="J1182" s="46"/>
      <c r="K1182" s="46"/>
      <c r="L1182" s="46"/>
      <c r="N1182" s="46">
        <f>L1174*$K$21/12</f>
        <v>108.39192408333344</v>
      </c>
      <c r="O1182" s="47">
        <f>O1173+N1182</f>
        <v>-34138.67212925001</v>
      </c>
    </row>
    <row r="1183" spans="4:17" ht="12" customHeight="1">
      <c r="D1183" s="43"/>
      <c r="E1183" s="43"/>
      <c r="F1183" s="47"/>
      <c r="G1183" s="46"/>
      <c r="H1183" s="46"/>
      <c r="I1183" s="46"/>
      <c r="J1183" s="46"/>
      <c r="K1183" s="46"/>
      <c r="L1183" s="52">
        <f>F1176-I1180+L1174</f>
        <v>88483.20333333343</v>
      </c>
      <c r="N1183" s="46"/>
      <c r="O1183" s="46"/>
      <c r="Q1183" s="46">
        <f>L1183+O1182</f>
        <v>54344.53120408342</v>
      </c>
    </row>
    <row r="1184" spans="4:15" ht="12" customHeight="1">
      <c r="D1184" s="43"/>
      <c r="E1184" s="43"/>
      <c r="F1184" s="47"/>
      <c r="G1184" s="46"/>
      <c r="H1184" s="46"/>
      <c r="I1184" s="46"/>
      <c r="J1184" s="46"/>
      <c r="K1184" s="46"/>
      <c r="L1184" s="46"/>
      <c r="N1184" s="46"/>
      <c r="O1184" s="46"/>
    </row>
    <row r="1185" spans="1:15" ht="12" customHeight="1">
      <c r="A1185" s="34">
        <v>2011</v>
      </c>
      <c r="B1185" s="34" t="s">
        <v>24</v>
      </c>
      <c r="C1185" s="34" t="s">
        <v>12</v>
      </c>
      <c r="D1185" s="34" t="s">
        <v>15</v>
      </c>
      <c r="E1185" s="43">
        <v>1562</v>
      </c>
      <c r="F1185" s="49"/>
      <c r="G1185" s="46"/>
      <c r="H1185" s="46"/>
      <c r="I1185" s="46"/>
      <c r="J1185" s="46"/>
      <c r="K1185" s="46"/>
      <c r="L1185" s="46"/>
      <c r="N1185" s="46"/>
      <c r="O1185" s="46"/>
    </row>
    <row r="1186" spans="4:15" ht="12" customHeight="1">
      <c r="D1186" s="45" t="s">
        <v>16</v>
      </c>
      <c r="E1186" s="45">
        <v>1563</v>
      </c>
      <c r="F1186" s="48"/>
      <c r="G1186" s="50">
        <f>F1185</f>
        <v>0</v>
      </c>
      <c r="H1186" s="46"/>
      <c r="I1186" s="46"/>
      <c r="J1186" s="46"/>
      <c r="K1186" s="46"/>
      <c r="L1186" s="46"/>
      <c r="N1186" s="46"/>
      <c r="O1186" s="46"/>
    </row>
    <row r="1187" spans="4:15" ht="12" customHeight="1">
      <c r="D1187" s="45"/>
      <c r="E1187" s="45"/>
      <c r="F1187" s="48"/>
      <c r="G1187" s="48"/>
      <c r="H1187" s="54"/>
      <c r="I1187" s="46"/>
      <c r="J1187" s="46"/>
      <c r="K1187" s="46"/>
      <c r="L1187" s="46"/>
      <c r="N1187" s="46"/>
      <c r="O1187" s="46"/>
    </row>
    <row r="1188" spans="3:15" ht="12" customHeight="1">
      <c r="C1188" s="34" t="s">
        <v>13</v>
      </c>
      <c r="D1188" s="34" t="s">
        <v>15</v>
      </c>
      <c r="E1188" s="43">
        <v>1563</v>
      </c>
      <c r="F1188" s="47"/>
      <c r="G1188" s="46"/>
      <c r="H1188" s="53"/>
      <c r="I1188" s="47"/>
      <c r="J1188" s="47"/>
      <c r="K1188" s="46"/>
      <c r="L1188" s="46"/>
      <c r="N1188" s="46"/>
      <c r="O1188" s="46"/>
    </row>
    <row r="1189" spans="4:15" ht="12" customHeight="1">
      <c r="D1189" s="45" t="s">
        <v>16</v>
      </c>
      <c r="E1189" s="34">
        <v>1562</v>
      </c>
      <c r="F1189" s="46"/>
      <c r="G1189" s="46"/>
      <c r="H1189" s="46"/>
      <c r="I1189" s="48">
        <f>H1188</f>
        <v>0</v>
      </c>
      <c r="J1189" s="48"/>
      <c r="K1189" s="46"/>
      <c r="L1189" s="46"/>
      <c r="N1189" s="46"/>
      <c r="O1189" s="46"/>
    </row>
    <row r="1190" spans="4:15" ht="12" customHeight="1">
      <c r="D1190" s="45"/>
      <c r="F1190" s="46"/>
      <c r="G1190" s="46"/>
      <c r="H1190" s="46"/>
      <c r="I1190" s="48"/>
      <c r="J1190" s="48"/>
      <c r="K1190" s="46"/>
      <c r="L1190" s="46"/>
      <c r="N1190" s="46"/>
      <c r="O1190" s="46"/>
    </row>
    <row r="1191" spans="3:15" ht="12" customHeight="1">
      <c r="C1191" s="34" t="s">
        <v>14</v>
      </c>
      <c r="D1191" s="43" t="s">
        <v>37</v>
      </c>
      <c r="E1191" s="43"/>
      <c r="F1191" s="47"/>
      <c r="G1191" s="46"/>
      <c r="H1191" s="46"/>
      <c r="I1191" s="46"/>
      <c r="J1191" s="46"/>
      <c r="K1191" s="46"/>
      <c r="L1191" s="46"/>
      <c r="N1191" s="46">
        <f>L1183*$K$21/12</f>
        <v>108.39192408333344</v>
      </c>
      <c r="O1191" s="47">
        <f>O1182+N1191</f>
        <v>-34030.28020516667</v>
      </c>
    </row>
    <row r="1192" spans="4:17" ht="12" customHeight="1">
      <c r="D1192" s="43"/>
      <c r="E1192" s="43"/>
      <c r="F1192" s="47"/>
      <c r="G1192" s="46"/>
      <c r="H1192" s="46"/>
      <c r="I1192" s="46"/>
      <c r="J1192" s="46"/>
      <c r="K1192" s="46"/>
      <c r="L1192" s="52">
        <f>F1185-I1189+L1183</f>
        <v>88483.20333333343</v>
      </c>
      <c r="N1192" s="46"/>
      <c r="O1192" s="46"/>
      <c r="Q1192" s="46">
        <f>L1192+O1191</f>
        <v>54452.92312816675</v>
      </c>
    </row>
    <row r="1193" spans="4:15" ht="12" customHeight="1">
      <c r="D1193" s="43"/>
      <c r="E1193" s="43"/>
      <c r="F1193" s="47"/>
      <c r="G1193" s="46"/>
      <c r="H1193" s="46"/>
      <c r="I1193" s="46"/>
      <c r="J1193" s="46"/>
      <c r="K1193" s="46"/>
      <c r="L1193" s="46"/>
      <c r="N1193" s="46"/>
      <c r="O1193" s="46"/>
    </row>
    <row r="1194" spans="1:15" ht="12" customHeight="1">
      <c r="A1194" s="34">
        <v>2011</v>
      </c>
      <c r="B1194" s="34" t="s">
        <v>58</v>
      </c>
      <c r="C1194" s="34" t="s">
        <v>12</v>
      </c>
      <c r="D1194" s="34" t="s">
        <v>15</v>
      </c>
      <c r="E1194" s="43">
        <v>1562</v>
      </c>
      <c r="F1194" s="49"/>
      <c r="G1194" s="46"/>
      <c r="H1194" s="46"/>
      <c r="I1194" s="46"/>
      <c r="J1194" s="46"/>
      <c r="K1194" s="46"/>
      <c r="L1194" s="46"/>
      <c r="N1194" s="46"/>
      <c r="O1194" s="46"/>
    </row>
    <row r="1195" spans="4:15" ht="12" customHeight="1">
      <c r="D1195" s="45" t="s">
        <v>16</v>
      </c>
      <c r="E1195" s="45">
        <v>1563</v>
      </c>
      <c r="F1195" s="48"/>
      <c r="G1195" s="50">
        <f>F1194</f>
        <v>0</v>
      </c>
      <c r="H1195" s="46"/>
      <c r="I1195" s="46"/>
      <c r="J1195" s="46"/>
      <c r="K1195" s="46"/>
      <c r="L1195" s="46"/>
      <c r="N1195" s="46"/>
      <c r="O1195" s="46"/>
    </row>
    <row r="1196" spans="4:15" ht="12" customHeight="1">
      <c r="D1196" s="45"/>
      <c r="E1196" s="45"/>
      <c r="F1196" s="48"/>
      <c r="G1196" s="48"/>
      <c r="H1196" s="54"/>
      <c r="I1196" s="46"/>
      <c r="J1196" s="46"/>
      <c r="K1196" s="46"/>
      <c r="L1196" s="46"/>
      <c r="N1196" s="46"/>
      <c r="O1196" s="46"/>
    </row>
    <row r="1197" spans="3:15" ht="12" customHeight="1">
      <c r="C1197" s="34" t="s">
        <v>13</v>
      </c>
      <c r="D1197" s="34" t="s">
        <v>15</v>
      </c>
      <c r="E1197" s="43">
        <v>1563</v>
      </c>
      <c r="F1197" s="47"/>
      <c r="G1197" s="46"/>
      <c r="H1197" s="53"/>
      <c r="I1197" s="47"/>
      <c r="J1197" s="47"/>
      <c r="K1197" s="46"/>
      <c r="L1197" s="46"/>
      <c r="N1197" s="46"/>
      <c r="O1197" s="46"/>
    </row>
    <row r="1198" spans="4:15" ht="12" customHeight="1">
      <c r="D1198" s="45" t="s">
        <v>16</v>
      </c>
      <c r="E1198" s="34">
        <v>1562</v>
      </c>
      <c r="F1198" s="46"/>
      <c r="G1198" s="46"/>
      <c r="H1198" s="46"/>
      <c r="I1198" s="48">
        <f>H1197</f>
        <v>0</v>
      </c>
      <c r="J1198" s="48"/>
      <c r="K1198" s="46"/>
      <c r="L1198" s="46"/>
      <c r="N1198" s="46"/>
      <c r="O1198" s="46"/>
    </row>
    <row r="1199" spans="4:15" ht="12" customHeight="1">
      <c r="D1199" s="45"/>
      <c r="F1199" s="46"/>
      <c r="G1199" s="46"/>
      <c r="H1199" s="46"/>
      <c r="I1199" s="48"/>
      <c r="J1199" s="48"/>
      <c r="K1199" s="46"/>
      <c r="L1199" s="46"/>
      <c r="N1199" s="46"/>
      <c r="O1199" s="46"/>
    </row>
    <row r="1200" spans="3:15" ht="12" customHeight="1">
      <c r="C1200" s="34" t="s">
        <v>14</v>
      </c>
      <c r="D1200" s="43" t="s">
        <v>37</v>
      </c>
      <c r="E1200" s="43"/>
      <c r="F1200" s="47"/>
      <c r="G1200" s="46"/>
      <c r="H1200" s="46"/>
      <c r="I1200" s="46"/>
      <c r="J1200" s="46"/>
      <c r="K1200" s="46"/>
      <c r="L1200" s="46"/>
      <c r="N1200" s="46">
        <f>L1192*$K$21/12</f>
        <v>108.39192408333344</v>
      </c>
      <c r="O1200" s="47">
        <f>O1191+N1200</f>
        <v>-33921.88828108334</v>
      </c>
    </row>
    <row r="1201" spans="4:17" ht="12" customHeight="1">
      <c r="D1201" s="43"/>
      <c r="E1201" s="43"/>
      <c r="F1201" s="47"/>
      <c r="G1201" s="46"/>
      <c r="H1201" s="46"/>
      <c r="I1201" s="46"/>
      <c r="J1201" s="46"/>
      <c r="K1201" s="46"/>
      <c r="L1201" s="52">
        <f>F1194-I1198+L1192</f>
        <v>88483.20333333343</v>
      </c>
      <c r="N1201" s="46"/>
      <c r="O1201" s="46"/>
      <c r="Q1201" s="46">
        <f>L1201+O1200</f>
        <v>54561.31505225009</v>
      </c>
    </row>
    <row r="1202" spans="4:15" ht="12" customHeight="1">
      <c r="D1202" s="43"/>
      <c r="E1202" s="43"/>
      <c r="F1202" s="47"/>
      <c r="G1202" s="46"/>
      <c r="H1202" s="46"/>
      <c r="I1202" s="46"/>
      <c r="J1202" s="46"/>
      <c r="K1202" s="46"/>
      <c r="L1202" s="46"/>
      <c r="N1202" s="46"/>
      <c r="O1202" s="46"/>
    </row>
    <row r="1203" spans="1:15" ht="12" customHeight="1">
      <c r="A1203" s="34">
        <v>2011</v>
      </c>
      <c r="B1203" s="34" t="s">
        <v>26</v>
      </c>
      <c r="C1203" s="34" t="s">
        <v>12</v>
      </c>
      <c r="D1203" s="34" t="s">
        <v>15</v>
      </c>
      <c r="E1203" s="43">
        <v>1562</v>
      </c>
      <c r="F1203" s="49"/>
      <c r="G1203" s="46"/>
      <c r="H1203" s="46"/>
      <c r="I1203" s="46"/>
      <c r="J1203" s="46"/>
      <c r="K1203" s="46"/>
      <c r="L1203" s="46"/>
      <c r="N1203" s="46"/>
      <c r="O1203" s="46"/>
    </row>
    <row r="1204" spans="4:15" ht="12" customHeight="1">
      <c r="D1204" s="45" t="s">
        <v>16</v>
      </c>
      <c r="E1204" s="45">
        <v>1563</v>
      </c>
      <c r="F1204" s="48"/>
      <c r="G1204" s="50">
        <f>F1203</f>
        <v>0</v>
      </c>
      <c r="H1204" s="46"/>
      <c r="I1204" s="46"/>
      <c r="J1204" s="46"/>
      <c r="K1204" s="46"/>
      <c r="L1204" s="46"/>
      <c r="N1204" s="46"/>
      <c r="O1204" s="46"/>
    </row>
    <row r="1205" spans="4:15" ht="12" customHeight="1">
      <c r="D1205" s="45"/>
      <c r="E1205" s="45"/>
      <c r="F1205" s="48"/>
      <c r="G1205" s="48"/>
      <c r="H1205" s="54"/>
      <c r="I1205" s="46"/>
      <c r="J1205" s="46"/>
      <c r="K1205" s="46"/>
      <c r="L1205" s="46"/>
      <c r="N1205" s="46"/>
      <c r="O1205" s="46"/>
    </row>
    <row r="1206" spans="3:15" ht="12" customHeight="1">
      <c r="C1206" s="34" t="s">
        <v>13</v>
      </c>
      <c r="D1206" s="34" t="s">
        <v>15</v>
      </c>
      <c r="E1206" s="43">
        <v>1563</v>
      </c>
      <c r="F1206" s="47"/>
      <c r="G1206" s="46"/>
      <c r="H1206" s="53"/>
      <c r="I1206" s="47"/>
      <c r="J1206" s="47"/>
      <c r="K1206" s="46"/>
      <c r="L1206" s="46"/>
      <c r="N1206" s="46"/>
      <c r="O1206" s="46"/>
    </row>
    <row r="1207" spans="4:15" ht="12" customHeight="1">
      <c r="D1207" s="45" t="s">
        <v>16</v>
      </c>
      <c r="E1207" s="34">
        <v>1562</v>
      </c>
      <c r="F1207" s="46"/>
      <c r="G1207" s="46"/>
      <c r="H1207" s="46"/>
      <c r="I1207" s="48">
        <f>H1206</f>
        <v>0</v>
      </c>
      <c r="J1207" s="48"/>
      <c r="K1207" s="46"/>
      <c r="L1207" s="46"/>
      <c r="N1207" s="46"/>
      <c r="O1207" s="46"/>
    </row>
    <row r="1208" spans="4:15" ht="12" customHeight="1">
      <c r="D1208" s="45"/>
      <c r="F1208" s="46"/>
      <c r="G1208" s="46"/>
      <c r="H1208" s="46"/>
      <c r="I1208" s="48"/>
      <c r="J1208" s="48"/>
      <c r="K1208" s="46"/>
      <c r="L1208" s="46"/>
      <c r="N1208" s="46"/>
      <c r="O1208" s="46"/>
    </row>
    <row r="1209" spans="3:15" ht="12" customHeight="1">
      <c r="C1209" s="34" t="s">
        <v>14</v>
      </c>
      <c r="D1209" s="43" t="s">
        <v>37</v>
      </c>
      <c r="E1209" s="43"/>
      <c r="F1209" s="47"/>
      <c r="G1209" s="46"/>
      <c r="H1209" s="46"/>
      <c r="I1209" s="46"/>
      <c r="J1209" s="46"/>
      <c r="K1209" s="46"/>
      <c r="L1209" s="46"/>
      <c r="N1209" s="46">
        <f>L1201*$K$22/12</f>
        <v>108.39192408333344</v>
      </c>
      <c r="O1209" s="47">
        <f>O1200+N1209</f>
        <v>-33813.496357</v>
      </c>
    </row>
    <row r="1210" spans="4:17" ht="12" customHeight="1">
      <c r="D1210" s="43"/>
      <c r="E1210" s="43"/>
      <c r="F1210" s="47"/>
      <c r="G1210" s="46"/>
      <c r="H1210" s="46"/>
      <c r="I1210" s="46"/>
      <c r="J1210" s="46"/>
      <c r="K1210" s="46"/>
      <c r="L1210" s="52">
        <f>F1203-I1207+L1201</f>
        <v>88483.20333333343</v>
      </c>
      <c r="N1210" s="46"/>
      <c r="O1210" s="46"/>
      <c r="Q1210" s="46">
        <f>L1210+O1209</f>
        <v>54669.70697633342</v>
      </c>
    </row>
    <row r="1211" spans="4:15" ht="12" customHeight="1">
      <c r="D1211" s="43"/>
      <c r="E1211" s="43"/>
      <c r="F1211" s="47"/>
      <c r="G1211" s="46"/>
      <c r="H1211" s="46"/>
      <c r="I1211" s="46"/>
      <c r="J1211" s="46"/>
      <c r="K1211" s="46"/>
      <c r="L1211" s="46"/>
      <c r="N1211" s="46"/>
      <c r="O1211" s="46"/>
    </row>
    <row r="1212" spans="1:15" ht="12" customHeight="1">
      <c r="A1212" s="34">
        <v>2011</v>
      </c>
      <c r="B1212" s="34" t="s">
        <v>45</v>
      </c>
      <c r="C1212" s="34" t="s">
        <v>12</v>
      </c>
      <c r="D1212" s="34" t="s">
        <v>15</v>
      </c>
      <c r="E1212" s="43">
        <v>1562</v>
      </c>
      <c r="F1212" s="49"/>
      <c r="G1212" s="46"/>
      <c r="H1212" s="46"/>
      <c r="I1212" s="46"/>
      <c r="J1212" s="46"/>
      <c r="K1212" s="46"/>
      <c r="L1212" s="46"/>
      <c r="N1212" s="46"/>
      <c r="O1212" s="46"/>
    </row>
    <row r="1213" spans="4:15" ht="12" customHeight="1">
      <c r="D1213" s="45" t="s">
        <v>16</v>
      </c>
      <c r="E1213" s="45">
        <v>1563</v>
      </c>
      <c r="F1213" s="48"/>
      <c r="G1213" s="50">
        <f>F1212</f>
        <v>0</v>
      </c>
      <c r="H1213" s="46"/>
      <c r="I1213" s="46"/>
      <c r="J1213" s="46"/>
      <c r="K1213" s="46"/>
      <c r="L1213" s="46"/>
      <c r="N1213" s="46"/>
      <c r="O1213" s="46"/>
    </row>
    <row r="1214" spans="4:15" ht="12" customHeight="1">
      <c r="D1214" s="45"/>
      <c r="E1214" s="45"/>
      <c r="F1214" s="48"/>
      <c r="G1214" s="48"/>
      <c r="H1214" s="54"/>
      <c r="I1214" s="46"/>
      <c r="J1214" s="46"/>
      <c r="K1214" s="46"/>
      <c r="L1214" s="46"/>
      <c r="N1214" s="46"/>
      <c r="O1214" s="46"/>
    </row>
    <row r="1215" spans="3:15" ht="12" customHeight="1">
      <c r="C1215" s="34" t="s">
        <v>13</v>
      </c>
      <c r="D1215" s="34" t="s">
        <v>15</v>
      </c>
      <c r="E1215" s="43">
        <v>1563</v>
      </c>
      <c r="F1215" s="47"/>
      <c r="G1215" s="46"/>
      <c r="H1215" s="53"/>
      <c r="I1215" s="47"/>
      <c r="J1215" s="47"/>
      <c r="K1215" s="46"/>
      <c r="L1215" s="46"/>
      <c r="N1215" s="46"/>
      <c r="O1215" s="46"/>
    </row>
    <row r="1216" spans="4:15" ht="12" customHeight="1">
      <c r="D1216" s="45" t="s">
        <v>16</v>
      </c>
      <c r="E1216" s="34">
        <v>1562</v>
      </c>
      <c r="F1216" s="46"/>
      <c r="G1216" s="46"/>
      <c r="H1216" s="46"/>
      <c r="I1216" s="48">
        <f>H1215</f>
        <v>0</v>
      </c>
      <c r="J1216" s="48"/>
      <c r="K1216" s="46"/>
      <c r="L1216" s="46"/>
      <c r="N1216" s="46"/>
      <c r="O1216" s="46"/>
    </row>
    <row r="1217" spans="4:15" ht="12" customHeight="1">
      <c r="D1217" s="45"/>
      <c r="F1217" s="46"/>
      <c r="G1217" s="46"/>
      <c r="H1217" s="46"/>
      <c r="I1217" s="48"/>
      <c r="J1217" s="48"/>
      <c r="K1217" s="46"/>
      <c r="L1217" s="46"/>
      <c r="N1217" s="46"/>
      <c r="O1217" s="46"/>
    </row>
    <row r="1218" spans="3:15" ht="12" customHeight="1">
      <c r="C1218" s="34" t="s">
        <v>14</v>
      </c>
      <c r="D1218" s="43" t="s">
        <v>37</v>
      </c>
      <c r="E1218" s="43"/>
      <c r="F1218" s="47"/>
      <c r="G1218" s="46"/>
      <c r="H1218" s="46"/>
      <c r="I1218" s="46"/>
      <c r="J1218" s="46"/>
      <c r="K1218" s="46"/>
      <c r="L1218" s="46"/>
      <c r="N1218" s="46">
        <f>L1210*$K$22/12</f>
        <v>108.39192408333344</v>
      </c>
      <c r="O1218" s="47">
        <f>O1209+N1218</f>
        <v>-33705.10443291667</v>
      </c>
    </row>
    <row r="1219" spans="4:17" ht="12" customHeight="1">
      <c r="D1219" s="43"/>
      <c r="E1219" s="43"/>
      <c r="F1219" s="47"/>
      <c r="G1219" s="46"/>
      <c r="H1219" s="46"/>
      <c r="I1219" s="46"/>
      <c r="J1219" s="46"/>
      <c r="K1219" s="46"/>
      <c r="L1219" s="52">
        <f>F1212-I1216+L1210</f>
        <v>88483.20333333343</v>
      </c>
      <c r="N1219" s="46"/>
      <c r="O1219" s="46"/>
      <c r="Q1219" s="46">
        <f>L1219+O1218</f>
        <v>54778.09890041676</v>
      </c>
    </row>
    <row r="1220" spans="4:15" ht="12" customHeight="1">
      <c r="D1220" s="43"/>
      <c r="E1220" s="43"/>
      <c r="F1220" s="47"/>
      <c r="G1220" s="46"/>
      <c r="H1220" s="46"/>
      <c r="I1220" s="46"/>
      <c r="J1220" s="46"/>
      <c r="K1220" s="46"/>
      <c r="L1220" s="46"/>
      <c r="N1220" s="46"/>
      <c r="O1220" s="46"/>
    </row>
    <row r="1221" spans="1:15" ht="12" customHeight="1">
      <c r="A1221" s="34">
        <v>2011</v>
      </c>
      <c r="B1221" s="34" t="s">
        <v>46</v>
      </c>
      <c r="C1221" s="34" t="s">
        <v>12</v>
      </c>
      <c r="D1221" s="34" t="s">
        <v>15</v>
      </c>
      <c r="E1221" s="43">
        <v>1562</v>
      </c>
      <c r="F1221" s="49"/>
      <c r="G1221" s="46"/>
      <c r="H1221" s="46"/>
      <c r="I1221" s="46"/>
      <c r="J1221" s="46"/>
      <c r="K1221" s="46"/>
      <c r="L1221" s="46"/>
      <c r="N1221" s="46"/>
      <c r="O1221" s="46"/>
    </row>
    <row r="1222" spans="4:15" ht="12" customHeight="1">
      <c r="D1222" s="45" t="s">
        <v>16</v>
      </c>
      <c r="E1222" s="45">
        <v>1563</v>
      </c>
      <c r="F1222" s="48"/>
      <c r="G1222" s="50">
        <f>F1221</f>
        <v>0</v>
      </c>
      <c r="H1222" s="46"/>
      <c r="I1222" s="46"/>
      <c r="J1222" s="46"/>
      <c r="K1222" s="46"/>
      <c r="L1222" s="46"/>
      <c r="N1222" s="46"/>
      <c r="O1222" s="46"/>
    </row>
    <row r="1223" spans="4:15" ht="12" customHeight="1">
      <c r="D1223" s="45"/>
      <c r="E1223" s="45"/>
      <c r="F1223" s="48"/>
      <c r="G1223" s="48"/>
      <c r="H1223" s="54"/>
      <c r="I1223" s="46"/>
      <c r="J1223" s="46"/>
      <c r="K1223" s="46"/>
      <c r="L1223" s="46"/>
      <c r="N1223" s="46"/>
      <c r="O1223" s="46"/>
    </row>
    <row r="1224" spans="3:15" ht="12" customHeight="1">
      <c r="C1224" s="34" t="s">
        <v>13</v>
      </c>
      <c r="D1224" s="34" t="s">
        <v>15</v>
      </c>
      <c r="E1224" s="43">
        <v>1563</v>
      </c>
      <c r="F1224" s="47"/>
      <c r="G1224" s="46"/>
      <c r="H1224" s="53"/>
      <c r="I1224" s="47"/>
      <c r="J1224" s="47"/>
      <c r="K1224" s="46"/>
      <c r="L1224" s="46"/>
      <c r="N1224" s="46"/>
      <c r="O1224" s="46"/>
    </row>
    <row r="1225" spans="4:15" ht="12" customHeight="1">
      <c r="D1225" s="45" t="s">
        <v>16</v>
      </c>
      <c r="E1225" s="34">
        <v>1562</v>
      </c>
      <c r="F1225" s="46"/>
      <c r="G1225" s="46"/>
      <c r="H1225" s="46"/>
      <c r="I1225" s="48">
        <f>H1224</f>
        <v>0</v>
      </c>
      <c r="J1225" s="48"/>
      <c r="K1225" s="46"/>
      <c r="L1225" s="46"/>
      <c r="N1225" s="46"/>
      <c r="O1225" s="46"/>
    </row>
    <row r="1226" spans="4:15" ht="12" customHeight="1">
      <c r="D1226" s="45"/>
      <c r="F1226" s="46"/>
      <c r="G1226" s="46"/>
      <c r="H1226" s="46"/>
      <c r="I1226" s="48"/>
      <c r="J1226" s="48"/>
      <c r="K1226" s="46"/>
      <c r="L1226" s="46"/>
      <c r="N1226" s="46"/>
      <c r="O1226" s="46"/>
    </row>
    <row r="1227" spans="3:15" ht="12" customHeight="1">
      <c r="C1227" s="34" t="s">
        <v>14</v>
      </c>
      <c r="D1227" s="43" t="s">
        <v>37</v>
      </c>
      <c r="E1227" s="43"/>
      <c r="F1227" s="47"/>
      <c r="G1227" s="46"/>
      <c r="H1227" s="46"/>
      <c r="I1227" s="46"/>
      <c r="J1227" s="46"/>
      <c r="K1227" s="46"/>
      <c r="L1227" s="46"/>
      <c r="N1227" s="46">
        <f>L1219*$K$22/12</f>
        <v>108.39192408333344</v>
      </c>
      <c r="O1227" s="47">
        <f>O1218+N1227</f>
        <v>-33596.712508833334</v>
      </c>
    </row>
    <row r="1228" spans="4:17" ht="12" customHeight="1">
      <c r="D1228" s="43"/>
      <c r="E1228" s="43"/>
      <c r="F1228" s="47"/>
      <c r="G1228" s="46"/>
      <c r="H1228" s="46"/>
      <c r="I1228" s="46"/>
      <c r="J1228" s="46"/>
      <c r="K1228" s="46"/>
      <c r="L1228" s="52">
        <f>F1221-I1225+L1219</f>
        <v>88483.20333333343</v>
      </c>
      <c r="N1228" s="46"/>
      <c r="O1228" s="46"/>
      <c r="Q1228" s="46">
        <f>L1228+O1227</f>
        <v>54886.49082450009</v>
      </c>
    </row>
    <row r="1229" spans="4:15" ht="12" customHeight="1">
      <c r="D1229" s="43"/>
      <c r="E1229" s="43"/>
      <c r="F1229" s="47"/>
      <c r="G1229" s="46"/>
      <c r="H1229" s="46"/>
      <c r="I1229" s="46"/>
      <c r="J1229" s="46"/>
      <c r="K1229" s="46"/>
      <c r="L1229" s="46"/>
      <c r="N1229" s="46"/>
      <c r="O1229" s="46"/>
    </row>
    <row r="1230" spans="1:15" ht="12" customHeight="1">
      <c r="A1230" s="34">
        <v>2011</v>
      </c>
      <c r="B1230" s="34" t="s">
        <v>47</v>
      </c>
      <c r="C1230" s="34" t="s">
        <v>12</v>
      </c>
      <c r="D1230" s="34" t="s">
        <v>15</v>
      </c>
      <c r="E1230" s="43">
        <v>1562</v>
      </c>
      <c r="F1230" s="49"/>
      <c r="G1230" s="46"/>
      <c r="H1230" s="46"/>
      <c r="I1230" s="46"/>
      <c r="J1230" s="46"/>
      <c r="K1230" s="46"/>
      <c r="L1230" s="46"/>
      <c r="N1230" s="46"/>
      <c r="O1230" s="46"/>
    </row>
    <row r="1231" spans="4:15" ht="12" customHeight="1">
      <c r="D1231" s="45" t="s">
        <v>16</v>
      </c>
      <c r="E1231" s="45">
        <v>1563</v>
      </c>
      <c r="F1231" s="48"/>
      <c r="G1231" s="50">
        <f>F1230</f>
        <v>0</v>
      </c>
      <c r="H1231" s="46"/>
      <c r="I1231" s="46"/>
      <c r="J1231" s="46"/>
      <c r="K1231" s="46"/>
      <c r="L1231" s="46"/>
      <c r="N1231" s="46"/>
      <c r="O1231" s="46"/>
    </row>
    <row r="1232" spans="4:15" ht="12" customHeight="1">
      <c r="D1232" s="45"/>
      <c r="E1232" s="45"/>
      <c r="F1232" s="48"/>
      <c r="G1232" s="48"/>
      <c r="H1232" s="54"/>
      <c r="I1232" s="46"/>
      <c r="J1232" s="46"/>
      <c r="K1232" s="46"/>
      <c r="L1232" s="46"/>
      <c r="N1232" s="46"/>
      <c r="O1232" s="46"/>
    </row>
    <row r="1233" spans="3:15" ht="12" customHeight="1">
      <c r="C1233" s="34" t="s">
        <v>13</v>
      </c>
      <c r="D1233" s="34" t="s">
        <v>15</v>
      </c>
      <c r="E1233" s="43">
        <v>1563</v>
      </c>
      <c r="F1233" s="47"/>
      <c r="G1233" s="46"/>
      <c r="H1233" s="53"/>
      <c r="I1233" s="47"/>
      <c r="J1233" s="47"/>
      <c r="K1233" s="46"/>
      <c r="L1233" s="46"/>
      <c r="N1233" s="46"/>
      <c r="O1233" s="46"/>
    </row>
    <row r="1234" spans="4:15" ht="12" customHeight="1">
      <c r="D1234" s="45" t="s">
        <v>16</v>
      </c>
      <c r="E1234" s="34">
        <v>1562</v>
      </c>
      <c r="F1234" s="46"/>
      <c r="G1234" s="46"/>
      <c r="H1234" s="46"/>
      <c r="I1234" s="48">
        <f>H1233</f>
        <v>0</v>
      </c>
      <c r="J1234" s="48"/>
      <c r="K1234" s="46"/>
      <c r="L1234" s="46"/>
      <c r="N1234" s="46"/>
      <c r="O1234" s="46"/>
    </row>
    <row r="1235" spans="4:15" ht="12" customHeight="1">
      <c r="D1235" s="45"/>
      <c r="F1235" s="46"/>
      <c r="G1235" s="46"/>
      <c r="H1235" s="46"/>
      <c r="I1235" s="48"/>
      <c r="J1235" s="48"/>
      <c r="K1235" s="46"/>
      <c r="L1235" s="46"/>
      <c r="N1235" s="46"/>
      <c r="O1235" s="46"/>
    </row>
    <row r="1236" spans="3:15" ht="12" customHeight="1">
      <c r="C1236" s="34" t="s">
        <v>14</v>
      </c>
      <c r="D1236" s="43" t="s">
        <v>37</v>
      </c>
      <c r="E1236" s="43"/>
      <c r="F1236" s="47"/>
      <c r="G1236" s="46"/>
      <c r="H1236" s="46"/>
      <c r="I1236" s="46"/>
      <c r="J1236" s="46"/>
      <c r="K1236" s="46"/>
      <c r="L1236" s="46"/>
      <c r="N1236" s="46">
        <f>L1228*$K$23/12</f>
        <v>108.39192408333344</v>
      </c>
      <c r="O1236" s="47">
        <f>O1227+N1236</f>
        <v>-33488.32058475</v>
      </c>
    </row>
    <row r="1237" spans="4:17" ht="12" customHeight="1">
      <c r="D1237" s="43"/>
      <c r="E1237" s="43"/>
      <c r="F1237" s="47"/>
      <c r="G1237" s="46"/>
      <c r="H1237" s="46"/>
      <c r="I1237" s="46"/>
      <c r="J1237" s="46"/>
      <c r="K1237" s="46"/>
      <c r="L1237" s="52">
        <f>F1230-I1234+L1228</f>
        <v>88483.20333333343</v>
      </c>
      <c r="N1237" s="46"/>
      <c r="O1237" s="46"/>
      <c r="Q1237" s="46">
        <f>L1237+O1236</f>
        <v>54994.882748583426</v>
      </c>
    </row>
    <row r="1238" spans="4:15" ht="12" customHeight="1">
      <c r="D1238" s="43"/>
      <c r="E1238" s="43"/>
      <c r="F1238" s="47"/>
      <c r="G1238" s="46"/>
      <c r="H1238" s="46"/>
      <c r="I1238" s="46"/>
      <c r="J1238" s="46"/>
      <c r="K1238" s="46"/>
      <c r="L1238" s="46"/>
      <c r="N1238" s="46"/>
      <c r="O1238" s="46"/>
    </row>
    <row r="1239" spans="1:15" ht="12" customHeight="1">
      <c r="A1239" s="34">
        <v>2011</v>
      </c>
      <c r="B1239" s="34" t="s">
        <v>48</v>
      </c>
      <c r="C1239" s="34" t="s">
        <v>12</v>
      </c>
      <c r="D1239" s="34" t="s">
        <v>15</v>
      </c>
      <c r="E1239" s="43">
        <v>1562</v>
      </c>
      <c r="F1239" s="49"/>
      <c r="G1239" s="46"/>
      <c r="H1239" s="46"/>
      <c r="I1239" s="46"/>
      <c r="J1239" s="46"/>
      <c r="K1239" s="46"/>
      <c r="L1239" s="46"/>
      <c r="N1239" s="46"/>
      <c r="O1239" s="46"/>
    </row>
    <row r="1240" spans="4:15" ht="12" customHeight="1">
      <c r="D1240" s="45" t="s">
        <v>16</v>
      </c>
      <c r="E1240" s="45">
        <v>1563</v>
      </c>
      <c r="F1240" s="48"/>
      <c r="G1240" s="50">
        <f>F1239</f>
        <v>0</v>
      </c>
      <c r="H1240" s="46"/>
      <c r="I1240" s="46"/>
      <c r="J1240" s="46"/>
      <c r="K1240" s="46"/>
      <c r="L1240" s="46"/>
      <c r="N1240" s="46"/>
      <c r="O1240" s="46"/>
    </row>
    <row r="1241" spans="4:15" ht="12" customHeight="1">
      <c r="D1241" s="45"/>
      <c r="E1241" s="45"/>
      <c r="F1241" s="48"/>
      <c r="G1241" s="48"/>
      <c r="H1241" s="54"/>
      <c r="I1241" s="46"/>
      <c r="J1241" s="46"/>
      <c r="K1241" s="46"/>
      <c r="L1241" s="46"/>
      <c r="N1241" s="46"/>
      <c r="O1241" s="46"/>
    </row>
    <row r="1242" spans="3:15" ht="12" customHeight="1">
      <c r="C1242" s="34" t="s">
        <v>13</v>
      </c>
      <c r="D1242" s="34" t="s">
        <v>15</v>
      </c>
      <c r="E1242" s="43">
        <v>1563</v>
      </c>
      <c r="F1242" s="47"/>
      <c r="G1242" s="46"/>
      <c r="H1242" s="53"/>
      <c r="I1242" s="47"/>
      <c r="J1242" s="47"/>
      <c r="K1242" s="46"/>
      <c r="L1242" s="46"/>
      <c r="N1242" s="46"/>
      <c r="O1242" s="46"/>
    </row>
    <row r="1243" spans="4:15" ht="12" customHeight="1">
      <c r="D1243" s="45" t="s">
        <v>16</v>
      </c>
      <c r="E1243" s="34">
        <v>1562</v>
      </c>
      <c r="F1243" s="46"/>
      <c r="G1243" s="46"/>
      <c r="H1243" s="46"/>
      <c r="I1243" s="48">
        <f>H1242</f>
        <v>0</v>
      </c>
      <c r="J1243" s="48"/>
      <c r="K1243" s="46"/>
      <c r="L1243" s="46"/>
      <c r="N1243" s="46"/>
      <c r="O1243" s="46"/>
    </row>
    <row r="1244" spans="4:15" ht="12" customHeight="1">
      <c r="D1244" s="45"/>
      <c r="F1244" s="46"/>
      <c r="G1244" s="46"/>
      <c r="H1244" s="46"/>
      <c r="I1244" s="48"/>
      <c r="J1244" s="48"/>
      <c r="K1244" s="46"/>
      <c r="L1244" s="46"/>
      <c r="N1244" s="46"/>
      <c r="O1244" s="46"/>
    </row>
    <row r="1245" spans="3:15" ht="12" customHeight="1">
      <c r="C1245" s="34" t="s">
        <v>14</v>
      </c>
      <c r="D1245" s="43" t="s">
        <v>37</v>
      </c>
      <c r="E1245" s="43"/>
      <c r="F1245" s="47"/>
      <c r="G1245" s="46"/>
      <c r="H1245" s="46"/>
      <c r="I1245" s="46"/>
      <c r="J1245" s="46"/>
      <c r="K1245" s="46"/>
      <c r="L1245" s="46"/>
      <c r="N1245" s="46">
        <f>L1237*$K$23/12</f>
        <v>108.39192408333344</v>
      </c>
      <c r="O1245" s="47">
        <f>O1236+N1245</f>
        <v>-33379.928660666665</v>
      </c>
    </row>
    <row r="1246" spans="4:17" ht="12" customHeight="1">
      <c r="D1246" s="43"/>
      <c r="E1246" s="43"/>
      <c r="F1246" s="47"/>
      <c r="G1246" s="46"/>
      <c r="H1246" s="46"/>
      <c r="I1246" s="46"/>
      <c r="J1246" s="46"/>
      <c r="K1246" s="46"/>
      <c r="L1246" s="52">
        <f>F1239-I1243+L1237</f>
        <v>88483.20333333343</v>
      </c>
      <c r="N1246" s="46"/>
      <c r="O1246" s="46"/>
      <c r="Q1246" s="46">
        <f>L1246+O1245</f>
        <v>55103.27467266676</v>
      </c>
    </row>
    <row r="1247" spans="4:15" ht="12" customHeight="1">
      <c r="D1247" s="43"/>
      <c r="E1247" s="43"/>
      <c r="F1247" s="47"/>
      <c r="G1247" s="46"/>
      <c r="H1247" s="46"/>
      <c r="I1247" s="46"/>
      <c r="J1247" s="46"/>
      <c r="K1247" s="46"/>
      <c r="L1247" s="46"/>
      <c r="N1247" s="46"/>
      <c r="O1247" s="46"/>
    </row>
    <row r="1248" spans="1:15" ht="12" customHeight="1">
      <c r="A1248" s="34">
        <v>2011</v>
      </c>
      <c r="B1248" s="34" t="s">
        <v>49</v>
      </c>
      <c r="C1248" s="34" t="s">
        <v>12</v>
      </c>
      <c r="D1248" s="34" t="s">
        <v>15</v>
      </c>
      <c r="E1248" s="43">
        <v>1562</v>
      </c>
      <c r="F1248" s="49"/>
      <c r="G1248" s="46"/>
      <c r="H1248" s="46"/>
      <c r="I1248" s="46"/>
      <c r="J1248" s="46"/>
      <c r="K1248" s="46"/>
      <c r="L1248" s="46"/>
      <c r="N1248" s="46"/>
      <c r="O1248" s="46"/>
    </row>
    <row r="1249" spans="4:15" ht="12" customHeight="1">
      <c r="D1249" s="45" t="s">
        <v>16</v>
      </c>
      <c r="E1249" s="45">
        <v>1563</v>
      </c>
      <c r="F1249" s="48"/>
      <c r="G1249" s="50">
        <f>F1248</f>
        <v>0</v>
      </c>
      <c r="H1249" s="46"/>
      <c r="I1249" s="46"/>
      <c r="J1249" s="46"/>
      <c r="K1249" s="46"/>
      <c r="L1249" s="46"/>
      <c r="N1249" s="46"/>
      <c r="O1249" s="46"/>
    </row>
    <row r="1250" spans="4:15" ht="12" customHeight="1">
      <c r="D1250" s="45"/>
      <c r="E1250" s="45"/>
      <c r="F1250" s="48"/>
      <c r="G1250" s="48"/>
      <c r="H1250" s="54"/>
      <c r="I1250" s="46"/>
      <c r="J1250" s="46"/>
      <c r="K1250" s="46"/>
      <c r="L1250" s="46"/>
      <c r="N1250" s="46"/>
      <c r="O1250" s="46"/>
    </row>
    <row r="1251" spans="3:15" ht="12" customHeight="1">
      <c r="C1251" s="34" t="s">
        <v>13</v>
      </c>
      <c r="D1251" s="34" t="s">
        <v>15</v>
      </c>
      <c r="E1251" s="43">
        <v>1563</v>
      </c>
      <c r="F1251" s="47"/>
      <c r="G1251" s="46"/>
      <c r="H1251" s="53"/>
      <c r="I1251" s="47"/>
      <c r="J1251" s="47"/>
      <c r="K1251" s="46"/>
      <c r="L1251" s="46"/>
      <c r="N1251" s="46"/>
      <c r="O1251" s="46"/>
    </row>
    <row r="1252" spans="4:15" ht="12" customHeight="1">
      <c r="D1252" s="45" t="s">
        <v>16</v>
      </c>
      <c r="E1252" s="34">
        <v>1562</v>
      </c>
      <c r="F1252" s="46"/>
      <c r="G1252" s="46"/>
      <c r="H1252" s="46"/>
      <c r="I1252" s="48">
        <f>H1251</f>
        <v>0</v>
      </c>
      <c r="J1252" s="48"/>
      <c r="K1252" s="46"/>
      <c r="L1252" s="46"/>
      <c r="N1252" s="46"/>
      <c r="O1252" s="46"/>
    </row>
    <row r="1253" spans="4:15" ht="12" customHeight="1">
      <c r="D1253" s="45"/>
      <c r="F1253" s="46"/>
      <c r="G1253" s="46"/>
      <c r="H1253" s="46"/>
      <c r="I1253" s="48"/>
      <c r="J1253" s="48"/>
      <c r="K1253" s="46"/>
      <c r="L1253" s="46"/>
      <c r="N1253" s="46"/>
      <c r="O1253" s="46"/>
    </row>
    <row r="1254" spans="3:15" ht="12" customHeight="1">
      <c r="C1254" s="34" t="s">
        <v>14</v>
      </c>
      <c r="D1254" s="43" t="s">
        <v>37</v>
      </c>
      <c r="E1254" s="43"/>
      <c r="F1254" s="47"/>
      <c r="G1254" s="46"/>
      <c r="H1254" s="46"/>
      <c r="I1254" s="46"/>
      <c r="J1254" s="46"/>
      <c r="K1254" s="46"/>
      <c r="L1254" s="46"/>
      <c r="N1254" s="46">
        <f>L1246*$K$23/12</f>
        <v>108.39192408333344</v>
      </c>
      <c r="O1254" s="47">
        <f>O1245+N1254</f>
        <v>-33271.53673658333</v>
      </c>
    </row>
    <row r="1255" spans="4:17" ht="12" customHeight="1">
      <c r="D1255" s="43"/>
      <c r="E1255" s="43"/>
      <c r="F1255" s="47"/>
      <c r="G1255" s="46"/>
      <c r="H1255" s="46"/>
      <c r="I1255" s="46"/>
      <c r="J1255" s="46"/>
      <c r="K1255" s="46"/>
      <c r="L1255" s="52">
        <f>F1248-I1252+L1246</f>
        <v>88483.20333333343</v>
      </c>
      <c r="N1255" s="46"/>
      <c r="O1255" s="46"/>
      <c r="Q1255" s="46">
        <f>L1255+O1254</f>
        <v>55211.666596750096</v>
      </c>
    </row>
    <row r="1256" spans="4:15" ht="12" customHeight="1">
      <c r="D1256" s="43"/>
      <c r="E1256" s="43"/>
      <c r="F1256" s="47"/>
      <c r="G1256" s="46"/>
      <c r="H1256" s="46"/>
      <c r="I1256" s="46"/>
      <c r="J1256" s="46"/>
      <c r="K1256" s="46"/>
      <c r="L1256" s="46"/>
      <c r="N1256" s="46"/>
      <c r="O1256" s="46"/>
    </row>
    <row r="1257" spans="1:15" ht="12" customHeight="1">
      <c r="A1257" s="34">
        <v>2012</v>
      </c>
      <c r="B1257" s="34" t="s">
        <v>50</v>
      </c>
      <c r="C1257" s="34" t="s">
        <v>12</v>
      </c>
      <c r="D1257" s="34" t="s">
        <v>15</v>
      </c>
      <c r="E1257" s="43">
        <v>1562</v>
      </c>
      <c r="F1257" s="49"/>
      <c r="G1257" s="46"/>
      <c r="H1257" s="46"/>
      <c r="I1257" s="46"/>
      <c r="J1257" s="46"/>
      <c r="K1257" s="46"/>
      <c r="L1257" s="46"/>
      <c r="N1257" s="46"/>
      <c r="O1257" s="46"/>
    </row>
    <row r="1258" spans="4:15" ht="12" customHeight="1">
      <c r="D1258" s="45" t="s">
        <v>16</v>
      </c>
      <c r="E1258" s="45">
        <v>1563</v>
      </c>
      <c r="F1258" s="48"/>
      <c r="G1258" s="50">
        <f>F1257</f>
        <v>0</v>
      </c>
      <c r="H1258" s="46"/>
      <c r="I1258" s="46"/>
      <c r="J1258" s="46"/>
      <c r="K1258" s="46"/>
      <c r="L1258" s="46"/>
      <c r="N1258" s="46"/>
      <c r="O1258" s="46"/>
    </row>
    <row r="1259" spans="4:15" ht="12" customHeight="1">
      <c r="D1259" s="45"/>
      <c r="E1259" s="45"/>
      <c r="F1259" s="48"/>
      <c r="G1259" s="48"/>
      <c r="H1259" s="54"/>
      <c r="I1259" s="46"/>
      <c r="J1259" s="46"/>
      <c r="K1259" s="46"/>
      <c r="L1259" s="46"/>
      <c r="N1259" s="46"/>
      <c r="O1259" s="46"/>
    </row>
    <row r="1260" spans="3:15" ht="12" customHeight="1">
      <c r="C1260" s="34" t="s">
        <v>13</v>
      </c>
      <c r="D1260" s="34" t="s">
        <v>15</v>
      </c>
      <c r="E1260" s="43">
        <v>1563</v>
      </c>
      <c r="F1260" s="47"/>
      <c r="G1260" s="46"/>
      <c r="H1260" s="53"/>
      <c r="I1260" s="47"/>
      <c r="J1260" s="47"/>
      <c r="K1260" s="46"/>
      <c r="L1260" s="46"/>
      <c r="N1260" s="46"/>
      <c r="O1260" s="46"/>
    </row>
    <row r="1261" spans="4:15" ht="12" customHeight="1">
      <c r="D1261" s="45" t="s">
        <v>16</v>
      </c>
      <c r="E1261" s="34">
        <v>1562</v>
      </c>
      <c r="F1261" s="46"/>
      <c r="G1261" s="46"/>
      <c r="H1261" s="46"/>
      <c r="I1261" s="48">
        <f>H1260</f>
        <v>0</v>
      </c>
      <c r="J1261" s="48"/>
      <c r="K1261" s="46"/>
      <c r="L1261" s="46"/>
      <c r="N1261" s="46"/>
      <c r="O1261" s="46"/>
    </row>
    <row r="1262" spans="4:15" ht="12" customHeight="1">
      <c r="D1262" s="45"/>
      <c r="F1262" s="46"/>
      <c r="G1262" s="46"/>
      <c r="H1262" s="46"/>
      <c r="I1262" s="48"/>
      <c r="J1262" s="48"/>
      <c r="K1262" s="46"/>
      <c r="L1262" s="46"/>
      <c r="N1262" s="46"/>
      <c r="O1262" s="46"/>
    </row>
    <row r="1263" spans="3:15" ht="12" customHeight="1">
      <c r="C1263" s="34" t="s">
        <v>14</v>
      </c>
      <c r="D1263" s="43" t="s">
        <v>37</v>
      </c>
      <c r="E1263" s="43"/>
      <c r="F1263" s="47"/>
      <c r="G1263" s="46"/>
      <c r="H1263" s="46"/>
      <c r="I1263" s="46"/>
      <c r="J1263" s="46"/>
      <c r="K1263" s="46"/>
      <c r="L1263" s="46"/>
      <c r="N1263" s="46">
        <f>L1255*$K$24/12</f>
        <v>108.39192408333344</v>
      </c>
      <c r="O1263" s="47">
        <f>O1254+N1263</f>
        <v>-33163.144812499995</v>
      </c>
    </row>
    <row r="1264" spans="4:17" ht="12" customHeight="1">
      <c r="D1264" s="43"/>
      <c r="E1264" s="43"/>
      <c r="F1264" s="47"/>
      <c r="G1264" s="46"/>
      <c r="H1264" s="46"/>
      <c r="I1264" s="46"/>
      <c r="J1264" s="46"/>
      <c r="K1264" s="46"/>
      <c r="L1264" s="52">
        <f>F1257-I1261+L1255</f>
        <v>88483.20333333343</v>
      </c>
      <c r="N1264" s="46"/>
      <c r="O1264" s="46"/>
      <c r="Q1264" s="46">
        <f>L1264+O1263</f>
        <v>55320.05852083343</v>
      </c>
    </row>
    <row r="1265" spans="4:15" ht="12" customHeight="1">
      <c r="D1265" s="43"/>
      <c r="E1265" s="43"/>
      <c r="F1265" s="47"/>
      <c r="G1265" s="46"/>
      <c r="H1265" s="46"/>
      <c r="I1265" s="46"/>
      <c r="J1265" s="46"/>
      <c r="K1265" s="46"/>
      <c r="L1265" s="46"/>
      <c r="N1265" s="46"/>
      <c r="O1265" s="46"/>
    </row>
    <row r="1266" spans="4:15" ht="12" customHeight="1">
      <c r="D1266" s="43"/>
      <c r="E1266" s="43"/>
      <c r="F1266" s="47"/>
      <c r="G1266" s="46"/>
      <c r="H1266" s="46"/>
      <c r="I1266" s="46"/>
      <c r="J1266" s="46"/>
      <c r="K1266" s="46"/>
      <c r="L1266" s="46"/>
      <c r="N1266" s="46"/>
      <c r="O1266" s="46"/>
    </row>
    <row r="1267" spans="4:15" ht="12" customHeight="1" hidden="1">
      <c r="D1267" s="43"/>
      <c r="E1267" s="43"/>
      <c r="F1267" s="47"/>
      <c r="G1267" s="46"/>
      <c r="H1267" s="46"/>
      <c r="I1267" s="46"/>
      <c r="J1267" s="46"/>
      <c r="K1267" s="46"/>
      <c r="L1267" s="46"/>
      <c r="N1267" s="46"/>
      <c r="O1267" s="46"/>
    </row>
    <row r="1268" spans="4:15" ht="12" customHeight="1" hidden="1">
      <c r="D1268" s="43"/>
      <c r="E1268" s="43"/>
      <c r="F1268" s="47"/>
      <c r="G1268" s="46"/>
      <c r="H1268" s="46"/>
      <c r="I1268" s="46"/>
      <c r="J1268" s="46"/>
      <c r="K1268" s="46"/>
      <c r="L1268" s="46"/>
      <c r="N1268" s="46"/>
      <c r="O1268" s="46"/>
    </row>
    <row r="1269" spans="4:15" ht="12" customHeight="1" hidden="1">
      <c r="D1269" s="43"/>
      <c r="E1269" s="43"/>
      <c r="F1269" s="47"/>
      <c r="G1269" s="46"/>
      <c r="H1269" s="46"/>
      <c r="I1269" s="46"/>
      <c r="J1269" s="46"/>
      <c r="K1269" s="46"/>
      <c r="L1269" s="46"/>
      <c r="N1269" s="46"/>
      <c r="O1269" s="46"/>
    </row>
    <row r="1270" spans="4:15" ht="12" customHeight="1" hidden="1">
      <c r="D1270" s="43"/>
      <c r="E1270" s="43"/>
      <c r="F1270" s="47"/>
      <c r="G1270" s="46"/>
      <c r="H1270" s="46"/>
      <c r="I1270" s="46"/>
      <c r="J1270" s="46"/>
      <c r="K1270" s="46"/>
      <c r="L1270" s="46"/>
      <c r="N1270" s="46"/>
      <c r="O1270" s="46"/>
    </row>
    <row r="1271" spans="4:15" ht="12" customHeight="1" hidden="1">
      <c r="D1271" s="43"/>
      <c r="E1271" s="43"/>
      <c r="F1271" s="47"/>
      <c r="G1271" s="46"/>
      <c r="H1271" s="46"/>
      <c r="I1271" s="46"/>
      <c r="J1271" s="46"/>
      <c r="K1271" s="46"/>
      <c r="L1271" s="46"/>
      <c r="N1271" s="46"/>
      <c r="O1271" s="46"/>
    </row>
    <row r="1272" spans="4:15" ht="12" customHeight="1" hidden="1">
      <c r="D1272" s="43"/>
      <c r="E1272" s="43"/>
      <c r="F1272" s="47"/>
      <c r="G1272" s="46"/>
      <c r="H1272" s="46"/>
      <c r="I1272" s="46"/>
      <c r="J1272" s="46"/>
      <c r="K1272" s="46"/>
      <c r="L1272" s="46"/>
      <c r="N1272" s="46"/>
      <c r="O1272" s="46"/>
    </row>
    <row r="1273" spans="4:15" ht="12" customHeight="1" hidden="1">
      <c r="D1273" s="43"/>
      <c r="E1273" s="43"/>
      <c r="F1273" s="47"/>
      <c r="G1273" s="46"/>
      <c r="H1273" s="46"/>
      <c r="I1273" s="46"/>
      <c r="J1273" s="46"/>
      <c r="K1273" s="46"/>
      <c r="L1273" s="46"/>
      <c r="N1273" s="46"/>
      <c r="O1273" s="46"/>
    </row>
    <row r="1274" spans="4:15" ht="12" customHeight="1" hidden="1">
      <c r="D1274" s="43"/>
      <c r="E1274" s="43"/>
      <c r="F1274" s="47"/>
      <c r="G1274" s="46"/>
      <c r="H1274" s="46"/>
      <c r="I1274" s="46"/>
      <c r="J1274" s="46"/>
      <c r="K1274" s="46"/>
      <c r="L1274" s="46"/>
      <c r="N1274" s="46"/>
      <c r="O1274" s="46"/>
    </row>
    <row r="1275" spans="4:15" ht="12" customHeight="1" hidden="1">
      <c r="D1275" s="43"/>
      <c r="E1275" s="43"/>
      <c r="F1275" s="47"/>
      <c r="G1275" s="46"/>
      <c r="H1275" s="46"/>
      <c r="I1275" s="46"/>
      <c r="J1275" s="46"/>
      <c r="K1275" s="46"/>
      <c r="L1275" s="46"/>
      <c r="N1275" s="46"/>
      <c r="O1275" s="46"/>
    </row>
    <row r="1276" spans="4:15" ht="12" customHeight="1" hidden="1">
      <c r="D1276" s="43"/>
      <c r="E1276" s="43"/>
      <c r="F1276" s="47"/>
      <c r="G1276" s="46"/>
      <c r="H1276" s="46"/>
      <c r="I1276" s="46"/>
      <c r="J1276" s="46"/>
      <c r="K1276" s="46"/>
      <c r="L1276" s="46"/>
      <c r="N1276" s="46"/>
      <c r="O1276" s="46"/>
    </row>
    <row r="1277" spans="4:15" ht="12" customHeight="1" hidden="1">
      <c r="D1277" s="43"/>
      <c r="E1277" s="43"/>
      <c r="F1277" s="47"/>
      <c r="G1277" s="46"/>
      <c r="H1277" s="46"/>
      <c r="I1277" s="46"/>
      <c r="J1277" s="46"/>
      <c r="K1277" s="46"/>
      <c r="L1277" s="46"/>
      <c r="N1277" s="46"/>
      <c r="O1277" s="46"/>
    </row>
    <row r="1278" spans="4:15" ht="12" customHeight="1" hidden="1">
      <c r="D1278" s="43"/>
      <c r="E1278" s="43"/>
      <c r="F1278" s="47"/>
      <c r="G1278" s="46"/>
      <c r="H1278" s="46"/>
      <c r="I1278" s="46"/>
      <c r="J1278" s="46"/>
      <c r="K1278" s="46"/>
      <c r="L1278" s="46"/>
      <c r="N1278" s="46"/>
      <c r="O1278" s="46"/>
    </row>
    <row r="1279" spans="4:15" ht="12" customHeight="1" hidden="1">
      <c r="D1279" s="43"/>
      <c r="E1279" s="43"/>
      <c r="F1279" s="47"/>
      <c r="G1279" s="46"/>
      <c r="H1279" s="46"/>
      <c r="I1279" s="46"/>
      <c r="J1279" s="46"/>
      <c r="K1279" s="46"/>
      <c r="L1279" s="46"/>
      <c r="N1279" s="46"/>
      <c r="O1279" s="46"/>
    </row>
    <row r="1280" spans="4:15" ht="12" customHeight="1" hidden="1">
      <c r="D1280" s="43"/>
      <c r="E1280" s="43"/>
      <c r="F1280" s="47"/>
      <c r="G1280" s="46"/>
      <c r="H1280" s="46"/>
      <c r="I1280" s="46"/>
      <c r="J1280" s="46"/>
      <c r="K1280" s="46"/>
      <c r="L1280" s="46"/>
      <c r="N1280" s="46"/>
      <c r="O1280" s="46"/>
    </row>
    <row r="1281" spans="4:15" ht="12" customHeight="1" hidden="1">
      <c r="D1281" s="43"/>
      <c r="E1281" s="43"/>
      <c r="F1281" s="47"/>
      <c r="G1281" s="46"/>
      <c r="H1281" s="46"/>
      <c r="I1281" s="46"/>
      <c r="J1281" s="46"/>
      <c r="K1281" s="46"/>
      <c r="L1281" s="46"/>
      <c r="N1281" s="46"/>
      <c r="O1281" s="46"/>
    </row>
    <row r="1282" spans="4:15" ht="12" customHeight="1" hidden="1">
      <c r="D1282" s="43"/>
      <c r="E1282" s="43"/>
      <c r="F1282" s="47"/>
      <c r="G1282" s="46"/>
      <c r="H1282" s="46"/>
      <c r="I1282" s="46"/>
      <c r="J1282" s="46"/>
      <c r="K1282" s="46"/>
      <c r="L1282" s="46"/>
      <c r="N1282" s="46"/>
      <c r="O1282" s="46"/>
    </row>
    <row r="1283" spans="4:15" ht="12" customHeight="1" hidden="1">
      <c r="D1283" s="43"/>
      <c r="E1283" s="43"/>
      <c r="F1283" s="47"/>
      <c r="G1283" s="46"/>
      <c r="H1283" s="46"/>
      <c r="I1283" s="46"/>
      <c r="J1283" s="46"/>
      <c r="K1283" s="46"/>
      <c r="L1283" s="46"/>
      <c r="N1283" s="46"/>
      <c r="O1283" s="46"/>
    </row>
    <row r="1284" spans="4:15" ht="12" customHeight="1" hidden="1">
      <c r="D1284" s="43"/>
      <c r="E1284" s="43"/>
      <c r="F1284" s="47"/>
      <c r="G1284" s="46"/>
      <c r="H1284" s="46"/>
      <c r="I1284" s="46"/>
      <c r="J1284" s="46"/>
      <c r="K1284" s="46"/>
      <c r="L1284" s="46"/>
      <c r="N1284" s="46"/>
      <c r="O1284" s="46"/>
    </row>
    <row r="1285" spans="4:15" ht="12" customHeight="1" hidden="1">
      <c r="D1285" s="43"/>
      <c r="E1285" s="43"/>
      <c r="F1285" s="47"/>
      <c r="G1285" s="46"/>
      <c r="H1285" s="46"/>
      <c r="I1285" s="46"/>
      <c r="J1285" s="46"/>
      <c r="K1285" s="46"/>
      <c r="L1285" s="46"/>
      <c r="N1285" s="46"/>
      <c r="O1285" s="46"/>
    </row>
    <row r="1286" spans="4:15" ht="12" customHeight="1" hidden="1">
      <c r="D1286" s="43"/>
      <c r="E1286" s="43"/>
      <c r="F1286" s="47"/>
      <c r="G1286" s="46"/>
      <c r="H1286" s="46"/>
      <c r="I1286" s="46"/>
      <c r="J1286" s="46"/>
      <c r="K1286" s="46"/>
      <c r="L1286" s="46"/>
      <c r="N1286" s="46"/>
      <c r="O1286" s="46"/>
    </row>
    <row r="1287" spans="4:15" ht="12" customHeight="1" hidden="1">
      <c r="D1287" s="43"/>
      <c r="E1287" s="43"/>
      <c r="F1287" s="47"/>
      <c r="G1287" s="46"/>
      <c r="H1287" s="46"/>
      <c r="I1287" s="46"/>
      <c r="J1287" s="46"/>
      <c r="K1287" s="46"/>
      <c r="L1287" s="46"/>
      <c r="N1287" s="46"/>
      <c r="O1287" s="46"/>
    </row>
    <row r="1288" spans="4:15" ht="12" customHeight="1" hidden="1">
      <c r="D1288" s="43"/>
      <c r="E1288" s="43"/>
      <c r="F1288" s="47"/>
      <c r="G1288" s="46"/>
      <c r="H1288" s="46"/>
      <c r="I1288" s="46"/>
      <c r="J1288" s="46"/>
      <c r="K1288" s="46"/>
      <c r="L1288" s="46"/>
      <c r="N1288" s="46"/>
      <c r="O1288" s="46"/>
    </row>
    <row r="1289" spans="4:15" ht="12" customHeight="1" hidden="1">
      <c r="D1289" s="43"/>
      <c r="E1289" s="43"/>
      <c r="F1289" s="47"/>
      <c r="G1289" s="46"/>
      <c r="H1289" s="46"/>
      <c r="I1289" s="46"/>
      <c r="J1289" s="46"/>
      <c r="K1289" s="46"/>
      <c r="L1289" s="46"/>
      <c r="N1289" s="46"/>
      <c r="O1289" s="46"/>
    </row>
    <row r="1290" spans="4:15" ht="12" customHeight="1" hidden="1">
      <c r="D1290" s="43"/>
      <c r="E1290" s="43"/>
      <c r="F1290" s="47"/>
      <c r="G1290" s="46"/>
      <c r="H1290" s="46"/>
      <c r="I1290" s="46"/>
      <c r="J1290" s="46"/>
      <c r="K1290" s="46"/>
      <c r="L1290" s="46"/>
      <c r="N1290" s="46"/>
      <c r="O1290" s="46"/>
    </row>
    <row r="1291" spans="4:15" ht="12" customHeight="1" hidden="1">
      <c r="D1291" s="43"/>
      <c r="E1291" s="43"/>
      <c r="F1291" s="47"/>
      <c r="G1291" s="46"/>
      <c r="H1291" s="46"/>
      <c r="I1291" s="46"/>
      <c r="J1291" s="46"/>
      <c r="K1291" s="46"/>
      <c r="L1291" s="46"/>
      <c r="N1291" s="46"/>
      <c r="O1291" s="46"/>
    </row>
    <row r="1292" spans="4:15" ht="12" customHeight="1" hidden="1">
      <c r="D1292" s="43"/>
      <c r="E1292" s="43"/>
      <c r="F1292" s="47"/>
      <c r="G1292" s="46"/>
      <c r="H1292" s="46"/>
      <c r="I1292" s="46"/>
      <c r="J1292" s="46"/>
      <c r="K1292" s="46"/>
      <c r="L1292" s="46"/>
      <c r="N1292" s="46"/>
      <c r="O1292" s="46"/>
    </row>
    <row r="1293" spans="4:15" ht="12" customHeight="1" hidden="1">
      <c r="D1293" s="43"/>
      <c r="E1293" s="43"/>
      <c r="F1293" s="47"/>
      <c r="G1293" s="46"/>
      <c r="H1293" s="46"/>
      <c r="I1293" s="46"/>
      <c r="J1293" s="46"/>
      <c r="K1293" s="46"/>
      <c r="L1293" s="46"/>
      <c r="N1293" s="46"/>
      <c r="O1293" s="46"/>
    </row>
    <row r="1294" spans="4:15" ht="12" customHeight="1" hidden="1">
      <c r="D1294" s="43"/>
      <c r="E1294" s="43"/>
      <c r="F1294" s="47"/>
      <c r="G1294" s="46"/>
      <c r="H1294" s="46"/>
      <c r="I1294" s="46"/>
      <c r="J1294" s="46"/>
      <c r="K1294" s="46"/>
      <c r="L1294" s="46"/>
      <c r="N1294" s="46"/>
      <c r="O1294" s="46"/>
    </row>
    <row r="1295" spans="4:15" ht="12" customHeight="1" hidden="1">
      <c r="D1295" s="43"/>
      <c r="E1295" s="43"/>
      <c r="F1295" s="47"/>
      <c r="G1295" s="46"/>
      <c r="H1295" s="46"/>
      <c r="I1295" s="46"/>
      <c r="J1295" s="46"/>
      <c r="K1295" s="46"/>
      <c r="L1295" s="46"/>
      <c r="N1295" s="46"/>
      <c r="O1295" s="46"/>
    </row>
    <row r="1296" spans="4:15" ht="12" customHeight="1" hidden="1">
      <c r="D1296" s="43"/>
      <c r="E1296" s="43"/>
      <c r="F1296" s="47"/>
      <c r="G1296" s="46"/>
      <c r="H1296" s="46"/>
      <c r="I1296" s="46"/>
      <c r="J1296" s="46"/>
      <c r="K1296" s="46"/>
      <c r="L1296" s="46"/>
      <c r="N1296" s="46"/>
      <c r="O1296" s="46"/>
    </row>
    <row r="1297" spans="4:15" ht="12" customHeight="1" hidden="1">
      <c r="D1297" s="43"/>
      <c r="E1297" s="43"/>
      <c r="F1297" s="47"/>
      <c r="G1297" s="46"/>
      <c r="H1297" s="46"/>
      <c r="I1297" s="46"/>
      <c r="J1297" s="46"/>
      <c r="K1297" s="46"/>
      <c r="L1297" s="46"/>
      <c r="N1297" s="46"/>
      <c r="O1297" s="46"/>
    </row>
    <row r="1298" spans="4:15" ht="12" customHeight="1" hidden="1">
      <c r="D1298" s="43"/>
      <c r="E1298" s="43"/>
      <c r="F1298" s="47"/>
      <c r="G1298" s="46"/>
      <c r="H1298" s="46"/>
      <c r="I1298" s="46"/>
      <c r="J1298" s="46"/>
      <c r="K1298" s="46"/>
      <c r="L1298" s="46"/>
      <c r="N1298" s="46"/>
      <c r="O1298" s="46"/>
    </row>
    <row r="1299" spans="4:15" ht="12" customHeight="1" hidden="1">
      <c r="D1299" s="43"/>
      <c r="E1299" s="43"/>
      <c r="F1299" s="47"/>
      <c r="G1299" s="46"/>
      <c r="H1299" s="46"/>
      <c r="I1299" s="46"/>
      <c r="J1299" s="46"/>
      <c r="K1299" s="46"/>
      <c r="L1299" s="46"/>
      <c r="N1299" s="46"/>
      <c r="O1299" s="46"/>
    </row>
    <row r="1300" spans="4:15" ht="12" customHeight="1" hidden="1">
      <c r="D1300" s="43"/>
      <c r="E1300" s="43"/>
      <c r="F1300" s="47"/>
      <c r="G1300" s="46"/>
      <c r="H1300" s="46"/>
      <c r="I1300" s="46"/>
      <c r="J1300" s="46"/>
      <c r="K1300" s="46"/>
      <c r="L1300" s="46"/>
      <c r="N1300" s="46"/>
      <c r="O1300" s="46"/>
    </row>
    <row r="1301" spans="4:15" ht="12" customHeight="1" hidden="1">
      <c r="D1301" s="43"/>
      <c r="E1301" s="43"/>
      <c r="F1301" s="47"/>
      <c r="G1301" s="46"/>
      <c r="H1301" s="46"/>
      <c r="I1301" s="46"/>
      <c r="J1301" s="46"/>
      <c r="K1301" s="46"/>
      <c r="L1301" s="46"/>
      <c r="N1301" s="46"/>
      <c r="O1301" s="46"/>
    </row>
    <row r="1302" spans="4:15" ht="12" customHeight="1" hidden="1">
      <c r="D1302" s="43"/>
      <c r="E1302" s="43"/>
      <c r="F1302" s="47"/>
      <c r="G1302" s="46"/>
      <c r="H1302" s="46"/>
      <c r="I1302" s="46"/>
      <c r="J1302" s="46"/>
      <c r="K1302" s="46"/>
      <c r="L1302" s="46"/>
      <c r="N1302" s="46"/>
      <c r="O1302" s="46"/>
    </row>
    <row r="1303" spans="4:15" ht="12" customHeight="1" hidden="1">
      <c r="D1303" s="43"/>
      <c r="E1303" s="43"/>
      <c r="F1303" s="47"/>
      <c r="G1303" s="46"/>
      <c r="H1303" s="46"/>
      <c r="I1303" s="46"/>
      <c r="J1303" s="46"/>
      <c r="K1303" s="46"/>
      <c r="L1303" s="46"/>
      <c r="N1303" s="46"/>
      <c r="O1303" s="46"/>
    </row>
    <row r="1304" spans="4:15" ht="9.75" customHeight="1" hidden="1">
      <c r="D1304" s="43"/>
      <c r="E1304" s="43"/>
      <c r="F1304" s="47"/>
      <c r="G1304" s="46"/>
      <c r="H1304" s="46"/>
      <c r="I1304" s="46"/>
      <c r="J1304" s="46"/>
      <c r="K1304" s="46"/>
      <c r="L1304" s="46"/>
      <c r="N1304" s="46"/>
      <c r="O1304" s="46"/>
    </row>
    <row r="1305" spans="4:15" ht="12" customHeight="1" hidden="1">
      <c r="D1305" s="43"/>
      <c r="E1305" s="43"/>
      <c r="F1305" s="47"/>
      <c r="G1305" s="46"/>
      <c r="H1305" s="46"/>
      <c r="I1305" s="46"/>
      <c r="J1305" s="46"/>
      <c r="K1305" s="46"/>
      <c r="L1305" s="46"/>
      <c r="N1305" s="46"/>
      <c r="O1305" s="46"/>
    </row>
    <row r="1306" spans="4:15" ht="12" customHeight="1" hidden="1">
      <c r="D1306" s="43"/>
      <c r="E1306" s="43"/>
      <c r="F1306" s="47"/>
      <c r="G1306" s="46"/>
      <c r="H1306" s="46"/>
      <c r="I1306" s="46"/>
      <c r="J1306" s="46"/>
      <c r="K1306" s="46"/>
      <c r="L1306" s="46"/>
      <c r="N1306" s="46"/>
      <c r="O1306" s="46"/>
    </row>
    <row r="1307" spans="4:15" ht="12" customHeight="1" hidden="1">
      <c r="D1307" s="43"/>
      <c r="E1307" s="43"/>
      <c r="F1307" s="47"/>
      <c r="G1307" s="46"/>
      <c r="H1307" s="46"/>
      <c r="I1307" s="46"/>
      <c r="J1307" s="46"/>
      <c r="K1307" s="46"/>
      <c r="L1307" s="46"/>
      <c r="N1307" s="46"/>
      <c r="O1307" s="46"/>
    </row>
    <row r="1308" spans="4:15" ht="12" customHeight="1" hidden="1">
      <c r="D1308" s="43"/>
      <c r="E1308" s="43"/>
      <c r="F1308" s="47"/>
      <c r="G1308" s="46"/>
      <c r="H1308" s="46"/>
      <c r="I1308" s="46"/>
      <c r="J1308" s="46"/>
      <c r="K1308" s="46"/>
      <c r="L1308" s="46"/>
      <c r="N1308" s="46"/>
      <c r="O1308" s="46"/>
    </row>
    <row r="1309" spans="4:15" ht="12" customHeight="1" hidden="1">
      <c r="D1309" s="43"/>
      <c r="E1309" s="43"/>
      <c r="F1309" s="47"/>
      <c r="G1309" s="46"/>
      <c r="H1309" s="46"/>
      <c r="I1309" s="46"/>
      <c r="J1309" s="46"/>
      <c r="K1309" s="46"/>
      <c r="L1309" s="46"/>
      <c r="N1309" s="46"/>
      <c r="O1309" s="46"/>
    </row>
    <row r="1310" spans="4:15" ht="12" customHeight="1" hidden="1">
      <c r="D1310" s="43"/>
      <c r="E1310" s="43"/>
      <c r="F1310" s="47"/>
      <c r="G1310" s="46"/>
      <c r="H1310" s="46"/>
      <c r="I1310" s="46"/>
      <c r="J1310" s="46"/>
      <c r="K1310" s="46"/>
      <c r="L1310" s="46"/>
      <c r="N1310" s="46"/>
      <c r="O1310" s="46"/>
    </row>
    <row r="1311" spans="4:15" ht="12" customHeight="1" hidden="1">
      <c r="D1311" s="43"/>
      <c r="E1311" s="43"/>
      <c r="F1311" s="47"/>
      <c r="G1311" s="46"/>
      <c r="H1311" s="46"/>
      <c r="I1311" s="46"/>
      <c r="J1311" s="46"/>
      <c r="K1311" s="46"/>
      <c r="L1311" s="46"/>
      <c r="N1311" s="46"/>
      <c r="O1311" s="46"/>
    </row>
    <row r="1312" spans="4:15" ht="12" customHeight="1" hidden="1">
      <c r="D1312" s="43"/>
      <c r="E1312" s="43"/>
      <c r="F1312" s="47"/>
      <c r="G1312" s="46"/>
      <c r="H1312" s="46"/>
      <c r="I1312" s="46"/>
      <c r="J1312" s="46"/>
      <c r="K1312" s="46"/>
      <c r="L1312" s="46"/>
      <c r="N1312" s="46"/>
      <c r="O1312" s="46"/>
    </row>
    <row r="1313" spans="4:15" ht="12" customHeight="1">
      <c r="D1313" s="43"/>
      <c r="E1313" s="43"/>
      <c r="F1313" s="47"/>
      <c r="G1313" s="46"/>
      <c r="H1313" s="46"/>
      <c r="I1313" s="46"/>
      <c r="J1313" s="46"/>
      <c r="K1313" s="46"/>
      <c r="L1313" s="46"/>
      <c r="N1313" s="46"/>
      <c r="O1313" s="46"/>
    </row>
    <row r="1314" spans="4:15" ht="11.25">
      <c r="D1314" s="43"/>
      <c r="E1314" s="43"/>
      <c r="F1314" s="47"/>
      <c r="G1314" s="46"/>
      <c r="H1314" s="46"/>
      <c r="I1314" s="46"/>
      <c r="J1314" s="46"/>
      <c r="K1314" s="46"/>
      <c r="L1314" s="46"/>
      <c r="N1314" s="46"/>
      <c r="O1314" s="46"/>
    </row>
    <row r="1315" spans="6:15" ht="12" thickBot="1">
      <c r="F1315" s="55">
        <f>SUM(F35:F1314)</f>
        <v>1270339.5833333319</v>
      </c>
      <c r="G1315" s="55">
        <f>SUM(G35:G1314)</f>
        <v>1270339.5833333319</v>
      </c>
      <c r="H1315" s="55">
        <f>SUM(H35:H1314)</f>
        <v>1242127.3800000004</v>
      </c>
      <c r="I1315" s="55">
        <f>SUM(I35:I1314)</f>
        <v>1242127.3800000004</v>
      </c>
      <c r="J1315" s="55">
        <f>-K247+J373+J495+J617</f>
        <v>60271</v>
      </c>
      <c r="K1315" s="55">
        <f>SUM(K35:K1314)</f>
        <v>869301</v>
      </c>
      <c r="L1315" s="46"/>
      <c r="N1315" s="55">
        <f>SUM(N35:N1314)</f>
        <v>-33163.144812499995</v>
      </c>
      <c r="O1315" s="46"/>
    </row>
    <row r="1316" ht="12" thickTop="1"/>
    <row r="1318" spans="11:15" ht="11.25">
      <c r="K1318" s="68"/>
      <c r="L1318" s="69"/>
      <c r="M1318" s="68"/>
      <c r="N1318" s="68"/>
      <c r="O1318" s="71"/>
    </row>
    <row r="1320" spans="6:10" ht="11.25">
      <c r="F1320" s="34" t="s">
        <v>12</v>
      </c>
      <c r="H1320" s="34" t="s">
        <v>13</v>
      </c>
      <c r="J1320" s="34" t="s">
        <v>61</v>
      </c>
    </row>
    <row r="1321" spans="6:14" ht="11.25">
      <c r="F1321" s="34">
        <v>1562.001</v>
      </c>
      <c r="H1321" s="34">
        <v>1562.003</v>
      </c>
      <c r="J1321" s="34">
        <v>1562.004</v>
      </c>
      <c r="N1321" s="34">
        <v>1562.002</v>
      </c>
    </row>
    <row r="1323" spans="1:14" ht="11.25">
      <c r="A1323" s="34" t="s">
        <v>82</v>
      </c>
      <c r="F1323" s="59">
        <v>1181721.75</v>
      </c>
      <c r="H1323" s="64">
        <v>-1274244.31</v>
      </c>
      <c r="J1323" s="63">
        <v>35035</v>
      </c>
      <c r="N1323" s="60">
        <v>-70769.06</v>
      </c>
    </row>
    <row r="1324" ht="11.25">
      <c r="H1324" s="58" t="s">
        <v>63</v>
      </c>
    </row>
    <row r="1325" spans="1:14" ht="11.25">
      <c r="A1325" s="34" t="s">
        <v>81</v>
      </c>
      <c r="F1325" s="46">
        <v>124980.5</v>
      </c>
      <c r="N1325" s="46">
        <v>26942.08</v>
      </c>
    </row>
    <row r="1326" ht="11.25">
      <c r="J1326" s="34" t="s">
        <v>62</v>
      </c>
    </row>
    <row r="1327" spans="1:14" ht="12" thickBot="1">
      <c r="A1327" s="34" t="s">
        <v>78</v>
      </c>
      <c r="F1327" s="67">
        <f>F1323+F1325</f>
        <v>1306702.25</v>
      </c>
      <c r="J1327" s="34">
        <v>1562.005</v>
      </c>
      <c r="N1327" s="67">
        <f>N1323+N1325</f>
        <v>-43826.979999999996</v>
      </c>
    </row>
    <row r="1328" spans="6:14" ht="12" thickTop="1">
      <c r="F1328" s="58" t="s">
        <v>63</v>
      </c>
      <c r="N1328" s="58" t="s">
        <v>63</v>
      </c>
    </row>
    <row r="1329" ht="11.25">
      <c r="J1329" s="46">
        <v>41445</v>
      </c>
    </row>
    <row r="1330" ht="11.25">
      <c r="J1330" s="46">
        <v>-16209</v>
      </c>
    </row>
    <row r="1331" ht="11.25">
      <c r="J1331" s="64">
        <f>SUM(J1329:J1330)</f>
        <v>25236</v>
      </c>
    </row>
    <row r="1333" ht="12" thickBot="1">
      <c r="J1333" s="61">
        <f>J1323+J1331</f>
        <v>60271</v>
      </c>
    </row>
    <row r="1334" spans="1:7" ht="12" thickBot="1" thickTop="1">
      <c r="A1334" s="34" t="s">
        <v>79</v>
      </c>
      <c r="F1334" s="70">
        <f>F1327+H1323+J1323+J1331+N1327</f>
        <v>48901.95999999995</v>
      </c>
      <c r="G1334" s="34" t="s">
        <v>15</v>
      </c>
    </row>
    <row r="1335" spans="1:6" ht="12" thickTop="1">
      <c r="A1335" s="34" t="s">
        <v>80</v>
      </c>
      <c r="F1335" s="58" t="s">
        <v>63</v>
      </c>
    </row>
  </sheetData>
  <sheetProtection/>
  <mergeCells count="5">
    <mergeCell ref="J33:K33"/>
    <mergeCell ref="G3:H3"/>
    <mergeCell ref="D33:E33"/>
    <mergeCell ref="F33:G33"/>
    <mergeCell ref="H33:I33"/>
  </mergeCells>
  <printOptions/>
  <pageMargins left="0.7510416666666667" right="0.75" top="1" bottom="1" header="0.5" footer="0.5"/>
  <pageSetup fitToHeight="3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Ouellette, Lois A</dc:creator>
  <cp:keywords/>
  <dc:description/>
  <cp:lastModifiedBy>Florence Thiessen</cp:lastModifiedBy>
  <cp:lastPrinted>2011-09-28T13:37:35Z</cp:lastPrinted>
  <dcterms:created xsi:type="dcterms:W3CDTF">1996-10-14T23:33:28Z</dcterms:created>
  <dcterms:modified xsi:type="dcterms:W3CDTF">2012-04-01T00:35:47Z</dcterms:modified>
  <cp:category/>
  <cp:version/>
  <cp:contentType/>
  <cp:contentStatus/>
</cp:coreProperties>
</file>