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50" windowWidth="15360" windowHeight="853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Rates'!$A$1:$G$61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Baed on the Board's Decision, this cell should be 36.62%</t>
        </r>
      </text>
    </comment>
  </commentList>
</comments>
</file>

<file path=xl/comments3.xml><?xml version="1.0" encoding="utf-8"?>
<comments xmlns="http://schemas.openxmlformats.org/spreadsheetml/2006/main">
  <authors>
    <author>Cindy Speziale</author>
  </authors>
  <commentList>
    <comment ref="C136" authorId="0">
      <text>
        <r>
          <rPr>
            <b/>
            <sz val="9"/>
            <rFont val="Tahoma"/>
            <family val="2"/>
          </rPr>
          <t>Cindy Speziale:</t>
        </r>
        <r>
          <rPr>
            <sz val="9"/>
            <rFont val="Tahoma"/>
            <family val="2"/>
          </rPr>
          <t xml:space="preserve">
Adjusted for the 2003 Statement of Adjustments re Taxes Assessed
</t>
        </r>
      </text>
    </comment>
    <comment ref="C158" authorId="0">
      <text>
        <r>
          <rPr>
            <b/>
            <sz val="9"/>
            <rFont val="Tahoma"/>
            <family val="2"/>
          </rPr>
          <t>Cindy Speziale:</t>
        </r>
        <r>
          <rPr>
            <sz val="9"/>
            <rFont val="Tahoma"/>
            <family val="2"/>
          </rPr>
          <t xml:space="preserve">
As reassessment July 2011</t>
        </r>
      </text>
    </comment>
  </commentList>
</comments>
</file>

<file path=xl/sharedStrings.xml><?xml version="1.0" encoding="utf-8"?>
<sst xmlns="http://schemas.openxmlformats.org/spreadsheetml/2006/main" count="881" uniqueCount="510">
  <si>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</si>
  <si>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</si>
  <si>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</si>
  <si>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</si>
  <si>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</si>
  <si>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</si>
  <si>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</si>
  <si>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</si>
  <si>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</si>
  <si>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</si>
  <si>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</si>
  <si>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</si>
  <si>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</si>
  <si>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</si>
  <si>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</si>
  <si>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</si>
  <si>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</si>
  <si>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</si>
  <si>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</si>
  <si>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</si>
  <si>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</si>
  <si>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</si>
  <si>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</si>
  <si>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</si>
  <si>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</si>
  <si>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</si>
  <si>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</si>
  <si>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</si>
  <si>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</si>
  <si>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</si>
  <si>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</si>
  <si>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</si>
  <si>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</si>
  <si>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</si>
  <si>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</si>
  <si>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</si>
  <si>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</si>
  <si>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</si>
  <si>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</si>
  <si>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</si>
  <si>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</si>
  <si>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</si>
  <si>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</si>
  <si>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</si>
  <si>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</si>
  <si>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</si>
  <si>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</si>
  <si>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</si>
  <si>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</si>
  <si>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</si>
  <si>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</si>
  <si>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</si>
  <si>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</si>
  <si>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</si>
  <si>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</si>
  <si>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</si>
  <si>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</si>
  <si>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</si>
  <si>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</si>
  <si>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</si>
  <si>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</si>
  <si>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</si>
  <si>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</si>
  <si>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</si>
  <si>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</si>
  <si>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</si>
  <si>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</si>
  <si>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</si>
  <si>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</si>
  <si>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</si>
  <si>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</si>
  <si>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</si>
  <si>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</si>
  <si>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</si>
  <si>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</si>
  <si>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</si>
  <si>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</si>
  <si>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</si>
  <si>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</si>
  <si>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</si>
  <si>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</si>
  <si>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</si>
  <si>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</si>
  <si>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</si>
  <si>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</si>
  <si>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</si>
  <si>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</si>
  <si>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</si>
  <si>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</si>
  <si>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</si>
  <si>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</si>
  <si>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</si>
  <si>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</si>
  <si>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</si>
  <si>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</si>
  <si>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</si>
  <si>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</si>
  <si>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</si>
  <si>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</si>
  <si>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</si>
  <si>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</si>
  <si>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</si>
  <si>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</si>
  <si>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</si>
  <si>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</si>
  <si>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</si>
  <si>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</si>
  <si>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</si>
  <si>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</si>
  <si>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</si>
  <si>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</si>
  <si>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</si>
  <si>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</si>
  <si>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</si>
  <si>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</si>
  <si>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</si>
  <si>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</si>
  <si>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</si>
  <si>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</si>
  <si>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</si>
  <si>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</si>
  <si>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</si>
  <si>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</si>
  <si>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</si>
  <si>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</si>
  <si>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</si>
  <si>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</si>
  <si>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</si>
  <si>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</si>
  <si>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</si>
  <si>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</si>
  <si>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</si>
  <si>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</si>
  <si>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</si>
  <si>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</si>
  <si>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</si>
  <si>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</si>
  <si>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</si>
  <si>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</si>
  <si>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</si>
  <si>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</si>
  <si>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</si>
  <si>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</si>
  <si>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</si>
  <si>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</si>
  <si>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</si>
  <si>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</si>
  <si>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</si>
  <si>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</si>
  <si>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</si>
  <si>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</si>
  <si>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</si>
  <si>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</si>
  <si>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</si>
  <si>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</si>
  <si>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</si>
  <si>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</si>
  <si>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</si>
  <si>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</si>
  <si>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</si>
  <si>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</si>
  <si>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</si>
  <si>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</si>
  <si>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</si>
  <si>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</si>
  <si>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</si>
  <si>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</si>
  <si>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</si>
  <si>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</si>
  <si>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</si>
  <si>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</si>
  <si>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</si>
  <si>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</si>
  <si>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</si>
  <si>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</si>
  <si>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</si>
  <si>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</si>
  <si>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</si>
  <si>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</si>
  <si>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</si>
  <si>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</si>
  <si>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</si>
  <si>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</si>
  <si>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</si>
  <si>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</si>
  <si>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</si>
  <si>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</si>
  <si>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</si>
  <si>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</si>
  <si>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</si>
  <si>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</si>
  <si>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</si>
  <si>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</si>
  <si>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</si>
  <si>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</si>
  <si>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</si>
  <si>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</si>
  <si>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</si>
  <si>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</si>
  <si>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</si>
  <si>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</si>
  <si>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</si>
  <si>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</si>
  <si>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</si>
  <si>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</si>
  <si>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</si>
  <si>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</si>
  <si>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</si>
  <si>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</si>
  <si>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</si>
  <si>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</si>
  <si>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</si>
  <si>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</si>
  <si>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</si>
  <si>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</si>
  <si>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</si>
  <si>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</si>
  <si>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</si>
  <si>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</si>
  <si>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</si>
  <si>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</si>
  <si>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</si>
  <si>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</si>
  <si>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</si>
  <si>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</si>
  <si>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</si>
  <si>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</si>
  <si>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</si>
  <si>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</si>
  <si>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</si>
  <si>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</si>
  <si>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</si>
  <si>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</si>
  <si>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</si>
  <si>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</si>
  <si>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</si>
  <si>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</si>
  <si>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</si>
  <si>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</si>
  <si>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</si>
  <si>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</si>
  <si>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</si>
  <si>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</si>
  <si>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</si>
  <si>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</si>
  <si>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</si>
  <si>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</si>
  <si>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</si>
  <si>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</si>
  <si>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</si>
  <si>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</si>
  <si>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</si>
  <si>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</si>
  <si>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</si>
  <si>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</si>
  <si>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</si>
  <si>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</si>
  <si>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</si>
  <si>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</si>
  <si>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</si>
  <si>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</si>
  <si>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</si>
  <si>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</si>
  <si>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</si>
  <si>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</si>
  <si>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</si>
  <si>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</si>
  <si>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</si>
  <si>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</si>
  <si>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</si>
  <si>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</si>
  <si>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</si>
  <si>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</si>
  <si>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</si>
  <si>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</si>
  <si>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</si>
  <si>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</si>
  <si>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</si>
  <si>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</si>
  <si>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</si>
  <si>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</si>
  <si>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</si>
  <si>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</si>
  <si>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</si>
  <si>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</si>
  <si>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</si>
  <si>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</si>
  <si>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</si>
  <si>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</si>
  <si>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</si>
  <si>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</si>
  <si>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</si>
  <si>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</si>
  <si>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</si>
  <si>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</si>
  <si>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</si>
  <si>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</si>
  <si>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</si>
  <si>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</si>
  <si>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</si>
  <si>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</si>
  <si>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</si>
  <si>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</si>
  <si>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</si>
  <si>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</si>
  <si>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</si>
  <si>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</si>
  <si>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</si>
  <si>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</si>
  <si>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</si>
  <si>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</si>
  <si>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</si>
  <si>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</si>
  <si>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</si>
  <si>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</si>
  <si>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</si>
  <si>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</si>
  <si>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</si>
  <si>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</si>
  <si>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</si>
  <si>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</si>
  <si>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</si>
  <si>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</si>
  <si>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</si>
  <si>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</si>
  <si>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</si>
  <si>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</si>
  <si>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</si>
  <si>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</si>
  <si>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</si>
  <si>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</si>
  <si>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</si>
  <si>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</si>
  <si>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</si>
  <si>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</si>
  <si>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</si>
  <si>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</si>
  <si>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</si>
  <si>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</si>
  <si>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</si>
  <si>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</si>
  <si>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</si>
  <si>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</si>
  <si>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</si>
  <si>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</si>
  <si>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</si>
  <si>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</si>
  <si>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</si>
  <si>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</si>
  <si>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</si>
  <si>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</si>
  <si>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</si>
  <si>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</si>
  <si>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</si>
  <si>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</si>
  <si>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</si>
  <si>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</si>
  <si>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</si>
  <si>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</si>
  <si>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</si>
  <si>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</si>
  <si>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</si>
  <si>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</si>
  <si>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</si>
  <si>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</si>
  <si>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</si>
  <si>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</si>
  <si>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</si>
  <si>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</si>
  <si>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</si>
  <si>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</si>
  <si>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</si>
  <si>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</si>
  <si>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</si>
  <si>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</si>
  <si>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</si>
  <si>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</si>
  <si>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</si>
  <si>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</si>
  <si>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</si>
  <si>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</si>
  <si>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</si>
  <si>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</si>
  <si>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</si>
  <si>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</si>
  <si>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</si>
  <si>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</si>
  <si>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</si>
  <si>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</si>
  <si>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</si>
  <si>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</si>
  <si>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</si>
  <si>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</si>
  <si>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</si>
  <si>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</si>
  <si>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</si>
  <si>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</si>
  <si>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</si>
  <si>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</si>
  <si>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</si>
  <si>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</si>
  <si>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</si>
  <si>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</si>
  <si>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</si>
  <si>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</si>
  <si>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</si>
  <si>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</si>
  <si>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</si>
  <si>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</si>
  <si>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</si>
  <si>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</si>
  <si>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</si>
  <si>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</si>
  <si>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</si>
  <si>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</si>
  <si>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</si>
  <si>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</si>
  <si>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</si>
  <si>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</si>
  <si>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</si>
  <si>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</si>
  <si>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</si>
  <si>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</si>
  <si>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</si>
  <si>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</si>
  <si>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</si>
  <si>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</si>
  <si>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</si>
  <si>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</si>
  <si>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</si>
  <si>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</si>
  <si>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</si>
  <si>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</si>
  <si>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</si>
  <si>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</si>
  <si>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</si>
  <si>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</si>
  <si>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</si>
  <si>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</si>
  <si>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</si>
  <si>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</si>
  <si>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</si>
  <si>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</si>
  <si>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</si>
  <si>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</si>
  <si>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</si>
  <si>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</si>
  <si>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</si>
  <si>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</si>
  <si>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</si>
  <si>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</si>
  <si>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</si>
  <si>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</si>
  <si>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</si>
  <si>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</si>
  <si>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</si>
  <si>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</si>
  <si>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</si>
  <si>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</si>
  <si>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</si>
  <si>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</si>
  <si>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</si>
  <si>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</si>
  <si>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</si>
  <si>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</si>
  <si>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</si>
  <si>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</si>
  <si>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</si>
  <si>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</si>
  <si>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</si>
  <si>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</si>
  <si>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</si>
  <si>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</si>
  <si>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</si>
  <si>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</si>
  <si>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</si>
  <si>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</si>
  <si>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</si>
  <si>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</si>
  <si>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</si>
  <si>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</si>
  <si>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</si>
  <si>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</si>
  <si>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</si>
  <si>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</si>
  <si>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</si>
  <si>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</si>
  <si>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</si>
  <si>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</si>
  <si>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</si>
  <si>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</si>
  <si>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</si>
  <si>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</si>
  <si>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</si>
  <si>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</si>
  <si>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</si>
  <si>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Does this include LCT?  NO.</t>
  </si>
  <si>
    <t>Does this include LCT?   NO.</t>
  </si>
  <si>
    <t xml:space="preserve">     Reg Asset movement</t>
  </si>
  <si>
    <t>Bad debts - pre-October 1, 2001 Denied</t>
  </si>
  <si>
    <t>Reassessment</t>
  </si>
  <si>
    <t>Statement of Adjustments</t>
  </si>
  <si>
    <t>Actual Interest Paid</t>
  </si>
  <si>
    <t>Y</t>
  </si>
  <si>
    <t>N</t>
  </si>
  <si>
    <t>Utility Services</t>
  </si>
  <si>
    <t>Utility Name: Thunder Bay Hydro Electricity Distribution Inc.</t>
  </si>
  <si>
    <t>s/b zero</t>
  </si>
  <si>
    <t>per tax return</t>
  </si>
  <si>
    <t>Per Board Decision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</si>
</sst>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4" applyNumberFormat="0" applyFill="0" applyAlignment="0" applyProtection="0"/>
    <xf numFmtId="0" fontId="43" fillId="22" borderId="0" applyNumberFormat="0" applyBorder="0" applyAlignment="0" applyProtection="0"/>
    <xf numFmtId="0" fontId="0" fillId="23" borderId="5" applyNumberFormat="0" applyFont="0" applyAlignment="0" applyProtection="0"/>
    <xf numFmtId="0" fontId="44" fillId="20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6" fillId="0" borderId="0" applyNumberFormat="0" applyFill="0" applyBorder="0" applyAlignment="0" applyProtection="0"/>
  </cellStyleXfs>
  <cellXfs count="51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2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" fontId="8" fillId="0" borderId="58" xfId="0" applyNumberFormat="1" applyFont="1" applyFill="1" applyBorder="1" applyAlignment="1">
      <alignment vertical="top"/>
    </xf>
    <xf numFmtId="3" fontId="0" fillId="15" borderId="14" xfId="0" applyNumberFormat="1" applyFill="1" applyBorder="1" applyAlignment="1" applyProtection="1">
      <alignment/>
      <protection/>
    </xf>
    <xf numFmtId="0" fontId="0" fillId="4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3" fontId="3" fillId="4" borderId="14" xfId="0" applyNumberFormat="1" applyFon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15</xdr:row>
      <xdr:rowOff>66675</xdr:rowOff>
    </xdr:from>
    <xdr:to>
      <xdr:col>10</xdr:col>
      <xdr:colOff>609600</xdr:colOff>
      <xdr:row>17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314700"/>
          <a:ext cx="3333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Layout" workbookViewId="0" topLeftCell="A22">
      <selection activeCell="B128" sqref="B12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506</v>
      </c>
      <c r="C3" s="8"/>
      <c r="D3" s="456" t="s">
        <v>447</v>
      </c>
      <c r="E3" s="8"/>
      <c r="F3" s="8"/>
      <c r="G3" s="8"/>
      <c r="H3" s="8"/>
    </row>
    <row r="4" spans="1:8" ht="12.75">
      <c r="A4" s="2" t="s">
        <v>482</v>
      </c>
      <c r="C4" s="8"/>
      <c r="D4" s="455" t="s">
        <v>442</v>
      </c>
      <c r="E4" s="429"/>
      <c r="H4" s="8"/>
    </row>
    <row r="5" spans="1:8" ht="12.75">
      <c r="A5" s="52"/>
      <c r="C5" s="8"/>
      <c r="D5" s="454" t="s">
        <v>443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503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504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 t="s">
        <v>504</v>
      </c>
    </row>
    <row r="18" spans="1:4" ht="15" customHeight="1">
      <c r="A18" s="390" t="s">
        <v>315</v>
      </c>
      <c r="C18" s="8"/>
      <c r="D18" s="8"/>
    </row>
    <row r="19" spans="1:4" ht="15" customHeight="1">
      <c r="A19" s="497" t="s">
        <v>316</v>
      </c>
      <c r="B19" s="8" t="s">
        <v>313</v>
      </c>
      <c r="C19" s="8" t="s">
        <v>64</v>
      </c>
      <c r="D19" s="389" t="s">
        <v>503</v>
      </c>
    </row>
    <row r="20" spans="1:4" ht="13.5" thickBot="1">
      <c r="A20" s="498"/>
      <c r="B20" s="8" t="s">
        <v>314</v>
      </c>
      <c r="C20" s="8" t="s">
        <v>64</v>
      </c>
      <c r="D20" s="257" t="s">
        <v>503</v>
      </c>
    </row>
    <row r="21" spans="1:4" ht="12.75">
      <c r="A21" s="497" t="s">
        <v>312</v>
      </c>
      <c r="B21" s="8" t="s">
        <v>313</v>
      </c>
      <c r="C21" s="8"/>
      <c r="D21" s="424">
        <v>1</v>
      </c>
    </row>
    <row r="22" spans="1:4" ht="12.75">
      <c r="A22" s="497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483</v>
      </c>
    </row>
    <row r="25" ht="6.75" customHeight="1" thickBot="1">
      <c r="A25" s="12"/>
    </row>
    <row r="26" spans="1:5" ht="12.75">
      <c r="A26" s="254" t="s">
        <v>67</v>
      </c>
      <c r="C26" s="8"/>
      <c r="E26" s="444" t="s">
        <v>297</v>
      </c>
    </row>
    <row r="27" spans="1:5" ht="12.75">
      <c r="A27" s="255" t="s">
        <v>68</v>
      </c>
      <c r="C27" s="8"/>
      <c r="E27" s="445" t="s">
        <v>298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287</v>
      </c>
      <c r="D31" s="422">
        <v>66420856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0.0131</v>
      </c>
      <c r="H37" s="41"/>
    </row>
    <row r="38" ht="4.5" customHeight="1">
      <c r="H38" s="34"/>
    </row>
    <row r="39" spans="1:8" ht="12.75">
      <c r="A39" t="s">
        <v>74</v>
      </c>
      <c r="D39" s="423">
        <v>0.0131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870113.2136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868952</v>
      </c>
      <c r="E43" s="388">
        <f>D43</f>
        <v>868952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1161.2136000000173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387</v>
      </c>
      <c r="E47" s="388">
        <f aca="true" t="shared" si="0" ref="E47:E53">D47</f>
        <v>387</v>
      </c>
      <c r="H47" s="40"/>
      <c r="J47" s="5"/>
      <c r="K47" s="5"/>
    </row>
    <row r="48" spans="1:11" ht="12.75">
      <c r="A48" t="s">
        <v>290</v>
      </c>
      <c r="D48" s="427">
        <v>387</v>
      </c>
      <c r="E48" s="388">
        <f>D48</f>
        <v>387</v>
      </c>
      <c r="F48" s="22"/>
      <c r="H48" s="40"/>
      <c r="J48" s="5"/>
      <c r="K48" s="5"/>
    </row>
    <row r="49" spans="1:11" ht="12.75">
      <c r="A49" t="s">
        <v>291</v>
      </c>
      <c r="D49" s="428">
        <v>0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463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3">
        <f>SUM(E43:E53)</f>
        <v>869726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33210428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435056.6068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33210428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1">
        <f>D60*D39</f>
        <v>435056.6068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2">
        <f>IF(D41&gt;0,(((D43+D47)/D41)*D62),0)</f>
        <v>434669.5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2">
        <f>IF(D41&gt;0,(((D43+D47+D48)/D41)*D62),0)</f>
        <v>434863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2">
        <f>IF(D41&gt;0,(((D43+D47+D48)/D41)*D62),0)</f>
        <v>434863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2">
        <f>D62</f>
        <v>435056.6068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3" r:id="rId1"/>
  <headerFooter alignWithMargins="0">
    <oddHeader>&amp;R&amp;9Thunder Bay Hydro Electricity Distribution Inc.
OEB Application: IRM3
Application: EB 2011-0197
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workbookViewId="0" topLeftCell="A166">
      <selection activeCell="F204" sqref="F20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EB-2008-381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465</v>
      </c>
      <c r="H1" s="209"/>
    </row>
    <row r="2" spans="1:8" ht="12.75">
      <c r="A2" s="210" t="s">
        <v>464</v>
      </c>
      <c r="B2" s="211"/>
      <c r="C2" s="212" t="s">
        <v>35</v>
      </c>
      <c r="D2" s="213"/>
      <c r="E2" s="214" t="s">
        <v>24</v>
      </c>
      <c r="F2" s="215" t="s">
        <v>24</v>
      </c>
      <c r="G2" s="183" t="s">
        <v>466</v>
      </c>
      <c r="H2" s="216"/>
    </row>
    <row r="3" spans="1:8" ht="12.75">
      <c r="A3" s="210" t="s">
        <v>49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250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3" t="str">
        <f>REGINFO!E1</f>
        <v>Version 2009.1</v>
      </c>
      <c r="H5" s="216"/>
    </row>
    <row r="6" spans="1:8" ht="12.75">
      <c r="A6" s="210" t="str">
        <f>REGINFO!A3</f>
        <v>Utility Name: Thunder Bay Hydro Electricity Distribution Inc.</v>
      </c>
      <c r="B6" s="115"/>
      <c r="D6" s="137"/>
      <c r="E6" s="115"/>
      <c r="G6" s="115"/>
      <c r="H6" s="466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66"/>
    </row>
    <row r="8" spans="2:12" ht="12.75">
      <c r="B8" s="221"/>
      <c r="C8" s="229"/>
      <c r="D8" s="213"/>
      <c r="E8" s="137"/>
      <c r="F8" s="219"/>
      <c r="G8" s="183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30">
        <f>REGINFO!B6</f>
        <v>365</v>
      </c>
      <c r="C9" s="230" t="s">
        <v>127</v>
      </c>
      <c r="D9" s="213"/>
      <c r="E9" s="137"/>
      <c r="F9" s="219"/>
      <c r="G9" s="183" t="s">
        <v>90</v>
      </c>
      <c r="H9" s="216"/>
    </row>
    <row r="10" spans="1:8" ht="12.75">
      <c r="A10" s="210" t="s">
        <v>256</v>
      </c>
      <c r="B10" s="430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869726</v>
      </c>
      <c r="D16" s="17"/>
      <c r="E16" s="267">
        <f>G16-C16</f>
        <v>-85052</v>
      </c>
      <c r="F16" s="3"/>
      <c r="G16" s="267">
        <f>TAXREC!E50</f>
        <v>784674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3781955</v>
      </c>
      <c r="D20" s="18"/>
      <c r="E20" s="267">
        <f>G20-C20</f>
        <v>597804</v>
      </c>
      <c r="F20" s="6"/>
      <c r="G20" s="267">
        <f>TAXREC!E61</f>
        <v>4379759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40993</v>
      </c>
      <c r="F21" s="6"/>
      <c r="G21" s="267">
        <f>TAXREC!E62</f>
        <v>40993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16399</v>
      </c>
      <c r="F26" s="6"/>
      <c r="G26" s="267">
        <f>TAXREC!E92</f>
        <v>16399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3" t="s">
        <v>395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2546107</v>
      </c>
      <c r="D33" s="132"/>
      <c r="E33" s="267">
        <f aca="true" t="shared" si="0" ref="E33:E42">G33-C33</f>
        <v>976412</v>
      </c>
      <c r="F33" s="6"/>
      <c r="G33" s="267">
        <f>TAXREC!E97+TAXREC!E98</f>
        <v>3522519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434863</v>
      </c>
      <c r="D37" s="132"/>
      <c r="E37" s="267">
        <f t="shared" si="0"/>
        <v>-891863</v>
      </c>
      <c r="F37" s="6"/>
      <c r="G37" s="267">
        <f>TAXREC!E51</f>
        <v>-457000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.75">
      <c r="A48" s="483" t="s">
        <v>395</v>
      </c>
      <c r="B48" s="127"/>
      <c r="C48" s="259"/>
      <c r="D48" s="132"/>
      <c r="E48" s="267">
        <f>G48-C48</f>
        <v>444044</v>
      </c>
      <c r="F48" s="6"/>
      <c r="G48" s="250">
        <f>TAXREC!E108</f>
        <v>444044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1670711</v>
      </c>
      <c r="D50" s="102"/>
      <c r="E50" s="263">
        <f>E16+SUM(E20:E30)-SUM(E33:E48)</f>
        <v>41551</v>
      </c>
      <c r="F50" s="432" t="s">
        <v>367</v>
      </c>
      <c r="G50" s="263">
        <f>G16+SUM(G20:G30)-SUM(G33:G48)</f>
        <v>1712262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-0.046941385584390205</v>
      </c>
      <c r="F53" s="114"/>
      <c r="G53" s="474">
        <f>TAXREC!E151</f>
        <v>0.3392586144156098</v>
      </c>
      <c r="H53" s="151"/>
      <c r="I53" s="471" t="s">
        <v>476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645228.5882</v>
      </c>
      <c r="D55" s="102"/>
      <c r="E55" s="267">
        <f>G55-C55</f>
        <v>-94406.60554174392</v>
      </c>
      <c r="F55" s="432" t="s">
        <v>368</v>
      </c>
      <c r="G55" s="264">
        <f>TAXREC!E144</f>
        <v>550821.9826582561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645228.5882</v>
      </c>
      <c r="D60" s="133"/>
      <c r="E60" s="269">
        <f>+E55-E58</f>
        <v>-94406.60554174392</v>
      </c>
      <c r="F60" s="432" t="s">
        <v>368</v>
      </c>
      <c r="G60" s="269">
        <f>+G55-G58</f>
        <v>550821.9826582561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66420856</v>
      </c>
      <c r="D66" s="102"/>
      <c r="E66" s="267">
        <f>G66-C66</f>
        <v>18788500</v>
      </c>
      <c r="F66" s="6"/>
      <c r="G66" s="476">
        <v>85209356</v>
      </c>
      <c r="H66" s="151"/>
      <c r="I66" s="477" t="s">
        <v>477</v>
      </c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-91001</v>
      </c>
      <c r="F67" s="6"/>
      <c r="G67" s="267">
        <f>'Tax Rates'!C57</f>
        <v>4908999</v>
      </c>
      <c r="H67" s="151"/>
      <c r="I67" s="477" t="s">
        <v>477</v>
      </c>
      <c r="J67" s="478" t="s">
        <v>478</v>
      </c>
    </row>
    <row r="68" spans="1:8" ht="12.75">
      <c r="A68" s="152" t="s">
        <v>42</v>
      </c>
      <c r="B68" s="125"/>
      <c r="C68" s="264">
        <f>IF((C66-C67)&gt;0,C66-C67,0)</f>
        <v>61420856</v>
      </c>
      <c r="D68" s="102"/>
      <c r="E68" s="267">
        <f>SUM(E66:E67)</f>
        <v>18697499</v>
      </c>
      <c r="F68" s="114"/>
      <c r="G68" s="264">
        <f>G66-G67</f>
        <v>80300357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184262.56799999997</v>
      </c>
      <c r="D72" s="101"/>
      <c r="E72" s="267">
        <f>+G72-C72</f>
        <v>56638.503</v>
      </c>
      <c r="F72" s="479"/>
      <c r="G72" s="264">
        <f>IF(G68&gt;0,G68*G70,0)*REGINFO!$B$6/REGINFO!$B$7</f>
        <v>240901.07099999997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66420856</v>
      </c>
      <c r="D75" s="102"/>
      <c r="E75" s="267">
        <f>+G75-C75</f>
        <v>7791939</v>
      </c>
      <c r="F75" s="6"/>
      <c r="G75" s="476">
        <v>74212795</v>
      </c>
      <c r="H75" s="151"/>
      <c r="I75" s="477" t="s">
        <v>477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-318463</v>
      </c>
      <c r="F76" s="6"/>
      <c r="G76" s="267">
        <f>'Tax Rates'!C58</f>
        <v>9681537</v>
      </c>
      <c r="H76" s="151"/>
      <c r="I76" s="477" t="s">
        <v>477</v>
      </c>
    </row>
    <row r="77" spans="1:8" ht="12.75">
      <c r="A77" s="152" t="s">
        <v>42</v>
      </c>
      <c r="B77" s="125"/>
      <c r="C77" s="264">
        <f>IF((C75-C76)&gt;0,C75-C76,0)</f>
        <v>56420856</v>
      </c>
      <c r="D77" s="19"/>
      <c r="E77" s="267">
        <f>SUM(E75:E76)</f>
        <v>7473476</v>
      </c>
      <c r="F77" s="114"/>
      <c r="G77" s="264">
        <f>G75-G76</f>
        <v>64531258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126946.92599999999</v>
      </c>
      <c r="D81" s="102"/>
      <c r="E81" s="267">
        <f>+G81-C81</f>
        <v>18248.40449999999</v>
      </c>
      <c r="F81" s="6"/>
      <c r="G81" s="264">
        <f>G77*G79*B9/B10</f>
        <v>145195.33049999998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18711.9632</v>
      </c>
      <c r="D82" s="102"/>
      <c r="E82" s="267">
        <f>+G82-C82</f>
        <v>-18711.9632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108234.9628</v>
      </c>
      <c r="D84" s="16"/>
      <c r="E84" s="267">
        <f>E81-E82</f>
        <v>36960.36769999999</v>
      </c>
      <c r="F84" s="103"/>
      <c r="G84" s="264">
        <f>G81-G82</f>
        <v>145195.33049999998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369</v>
      </c>
      <c r="B90" s="127">
        <v>22</v>
      </c>
      <c r="C90" s="264">
        <f>C60/(1-C88)</f>
        <v>1032365.74112</v>
      </c>
      <c r="D90" s="20"/>
      <c r="E90" s="139"/>
      <c r="F90" s="431"/>
      <c r="G90" s="270">
        <f>TAXREC!E156</f>
        <v>550821.9826582561</v>
      </c>
      <c r="H90" s="151"/>
    </row>
    <row r="91" spans="1:8" ht="12.75">
      <c r="A91" s="158" t="s">
        <v>370</v>
      </c>
      <c r="B91" s="127">
        <v>23</v>
      </c>
      <c r="C91" s="264">
        <f>C84/(1-C88)</f>
        <v>173175.94048</v>
      </c>
      <c r="D91" s="20"/>
      <c r="E91" s="139"/>
      <c r="F91" s="431"/>
      <c r="G91" s="270">
        <f>TAXREC!E158</f>
        <v>126244</v>
      </c>
      <c r="H91" s="151"/>
    </row>
    <row r="92" spans="1:8" ht="12.75">
      <c r="A92" s="158" t="s">
        <v>348</v>
      </c>
      <c r="B92" s="127">
        <v>24</v>
      </c>
      <c r="C92" s="264">
        <f>C72</f>
        <v>184262.56799999997</v>
      </c>
      <c r="D92" s="20"/>
      <c r="E92" s="139"/>
      <c r="F92" s="431"/>
      <c r="G92" s="270">
        <f>TAXREC!E157</f>
        <v>240901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484</v>
      </c>
      <c r="B95" s="125">
        <v>25</v>
      </c>
      <c r="C95" s="269">
        <f>SUM(C90:C93)</f>
        <v>1389804.2496</v>
      </c>
      <c r="D95" s="6"/>
      <c r="E95" s="139"/>
      <c r="F95" s="431"/>
      <c r="G95" s="414">
        <f>SUM(G90:G94)</f>
        <v>917966.9826582561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199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56</v>
      </c>
      <c r="B102" s="127">
        <v>3</v>
      </c>
      <c r="C102" s="112"/>
      <c r="D102" s="3"/>
      <c r="E102" s="250">
        <f>E21</f>
        <v>40993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100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363</v>
      </c>
      <c r="B106" s="127">
        <v>6</v>
      </c>
      <c r="C106" s="112"/>
      <c r="D106" s="3"/>
      <c r="E106" s="250">
        <f>E26</f>
        <v>16399</v>
      </c>
      <c r="F106" s="37"/>
      <c r="G106" s="200"/>
      <c r="H106" s="164"/>
    </row>
    <row r="107" spans="1:8" ht="12.75">
      <c r="A107" s="158" t="s">
        <v>364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57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493</v>
      </c>
      <c r="B112" s="127">
        <v>11</v>
      </c>
      <c r="C112" s="112"/>
      <c r="D112" s="3"/>
      <c r="E112" s="473">
        <f>E206</f>
        <v>0</v>
      </c>
      <c r="F112" s="513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101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57392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485</v>
      </c>
      <c r="B122" s="127"/>
      <c r="C122" s="112"/>
      <c r="D122" s="3" t="s">
        <v>231</v>
      </c>
      <c r="E122" s="470">
        <f>+'Tax Rates'!F52</f>
        <v>0.36619999999999997</v>
      </c>
      <c r="F122" s="471"/>
      <c r="G122" s="200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21016.950399999998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21016.950399999998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8" ht="12.75">
      <c r="A132" s="168" t="s">
        <v>352</v>
      </c>
      <c r="B132" s="130"/>
      <c r="C132" s="112"/>
      <c r="D132" s="3"/>
      <c r="E132" s="487">
        <f>E128/(1-E130)</f>
        <v>32584.4192248062</v>
      </c>
      <c r="F132" s="37"/>
      <c r="G132" s="200"/>
      <c r="H132" s="164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1670711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0.36619999999999997</v>
      </c>
      <c r="F138" s="196" t="s">
        <v>102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611814.3681999999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611814.3681999999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645228.5882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-33414.22000000009</v>
      </c>
      <c r="F148" s="37"/>
      <c r="G148" s="200"/>
      <c r="H148" s="164"/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87" t="s">
        <v>20</v>
      </c>
      <c r="B150" s="130"/>
      <c r="C150" s="112"/>
      <c r="D150" s="119"/>
      <c r="E150" s="482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66420856</v>
      </c>
      <c r="F151" s="37"/>
      <c r="G151" s="200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61420856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184262.56799999997</v>
      </c>
      <c r="F157" s="37"/>
      <c r="G157" s="200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184262.56799999997</v>
      </c>
      <c r="F158" s="37"/>
      <c r="G158" s="200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0"/>
      <c r="H159" s="164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66420856</v>
      </c>
      <c r="F162" s="37"/>
      <c r="G162" s="200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56420856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126946.92599999999</v>
      </c>
      <c r="F168" s="37"/>
      <c r="G168" s="200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18711.9632</v>
      </c>
      <c r="F169" s="37"/>
      <c r="G169" s="200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108234.9628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108234.9628</v>
      </c>
      <c r="F172" s="37"/>
      <c r="G172" s="200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8" ht="12.75">
      <c r="A175" s="155" t="s">
        <v>345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0.355</v>
      </c>
      <c r="F175" s="471"/>
      <c r="G175" s="200"/>
      <c r="H175" s="164"/>
    </row>
    <row r="176" spans="1:8" ht="12.75">
      <c r="A176" s="155"/>
      <c r="B176" s="130"/>
      <c r="C176" s="112"/>
      <c r="D176" s="119"/>
      <c r="E176" s="144"/>
      <c r="F176" s="37"/>
      <c r="G176" s="200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-51804.99224806215</v>
      </c>
      <c r="F177" s="37"/>
      <c r="G177" s="200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0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6">
        <f>SUM(E177:E179)</f>
        <v>-51804.99224806215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492</v>
      </c>
      <c r="B183" s="130"/>
      <c r="C183" s="112"/>
      <c r="D183" s="119" t="s">
        <v>187</v>
      </c>
      <c r="E183" s="486">
        <f>E132</f>
        <v>32584.4192248062</v>
      </c>
      <c r="F183" s="37" t="s">
        <v>102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6">
        <f>E181+E183</f>
        <v>-19220.573023255954</v>
      </c>
      <c r="F185" s="37"/>
      <c r="G185" s="200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435056.6068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434863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193.60680000000866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8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514">
        <v>-333199</v>
      </c>
      <c r="F201" s="496" t="s">
        <v>509</v>
      </c>
      <c r="G201" s="488"/>
      <c r="H201" s="164"/>
    </row>
    <row r="202" spans="1:8" ht="12.75">
      <c r="A202" s="155" t="s">
        <v>502</v>
      </c>
      <c r="B202" s="127"/>
      <c r="C202" s="112"/>
      <c r="D202" s="120"/>
      <c r="E202" s="495">
        <v>435057</v>
      </c>
      <c r="F202" s="496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494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193.60680000000866</v>
      </c>
      <c r="F208" s="74"/>
      <c r="G208" s="201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47" r:id="rId3"/>
  <headerFooter alignWithMargins="0">
    <oddHeader>&amp;R&amp;9Thunder Bay Hydro Electricity Distribution Inc.
OEB Application: IRM3
Application: EB 2011-0197
LDC License #: EB-2002-0529
</oddHeader>
    <oddFooter>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46">
      <selection activeCell="M141" sqref="M14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Thunder Bay Hydro Electricity Distribution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503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 t="s">
        <v>503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274</v>
      </c>
      <c r="B31" s="23" t="s">
        <v>187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78339527</v>
      </c>
      <c r="D32" s="286"/>
      <c r="E32" s="284">
        <f>C32-D32</f>
        <v>78339527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2348541</v>
      </c>
      <c r="D33" s="286">
        <v>597605</v>
      </c>
      <c r="E33" s="284">
        <f>C33-D33</f>
        <v>1750936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63732881</v>
      </c>
      <c r="D39" s="286"/>
      <c r="E39" s="284">
        <f>C39-D39</f>
        <v>63732881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2070766</v>
      </c>
      <c r="D40" s="286"/>
      <c r="E40" s="284">
        <f aca="true" t="shared" si="0" ref="E40:E48">C40-D40</f>
        <v>2070766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3448936</v>
      </c>
      <c r="D41" s="286">
        <v>124349</v>
      </c>
      <c r="E41" s="284">
        <f t="shared" si="0"/>
        <v>3324587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5968953</v>
      </c>
      <c r="D42" s="286"/>
      <c r="E42" s="284">
        <f t="shared" si="0"/>
        <v>5968953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3851897</v>
      </c>
      <c r="D43" s="286"/>
      <c r="E43" s="284">
        <f t="shared" si="0"/>
        <v>3851897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237000</v>
      </c>
      <c r="D44" s="286"/>
      <c r="E44" s="284">
        <f t="shared" si="0"/>
        <v>237000</v>
      </c>
      <c r="F44" s="11"/>
      <c r="G44" s="11"/>
      <c r="H44" s="6"/>
      <c r="I44" s="6"/>
    </row>
    <row r="45" spans="1:11" ht="12.75">
      <c r="A45" s="416" t="s">
        <v>498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91" t="s">
        <v>505</v>
      </c>
      <c r="B46" s="23" t="s">
        <v>188</v>
      </c>
      <c r="C46" s="285">
        <v>507280</v>
      </c>
      <c r="D46" s="286">
        <v>387575</v>
      </c>
      <c r="E46" s="284">
        <f t="shared" si="0"/>
        <v>119705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870355</v>
      </c>
      <c r="D50" s="281">
        <f>SUM(D31:D36)-SUM(D39:D49)</f>
        <v>85681</v>
      </c>
      <c r="E50" s="281">
        <f>SUM(E31:E35)-SUM(E39:E48)</f>
        <v>784674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-457000</v>
      </c>
      <c r="D51" s="285"/>
      <c r="E51" s="282">
        <f>+C51-D51</f>
        <v>-457000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743000</v>
      </c>
      <c r="D52" s="285"/>
      <c r="E52" s="283">
        <f>+C52-D52</f>
        <v>743000</v>
      </c>
      <c r="F52" s="8"/>
      <c r="G52" s="416" t="s">
        <v>496</v>
      </c>
    </row>
    <row r="53" spans="1:6" ht="12.75">
      <c r="A53" s="2" t="s">
        <v>131</v>
      </c>
      <c r="B53" s="8" t="s">
        <v>189</v>
      </c>
      <c r="C53" s="281">
        <f>C50-C51-C52</f>
        <v>584355</v>
      </c>
      <c r="D53" s="281">
        <f>D50-D51-D52</f>
        <v>85681</v>
      </c>
      <c r="E53" s="281">
        <f>E50-E51-E52</f>
        <v>498674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743000</v>
      </c>
      <c r="D59" s="287">
        <f>D52</f>
        <v>0</v>
      </c>
      <c r="E59" s="272">
        <f>+C59-D59</f>
        <v>743000</v>
      </c>
      <c r="F59" s="8"/>
      <c r="G59" s="416" t="s">
        <v>497</v>
      </c>
    </row>
    <row r="60" spans="1:7" ht="12.75">
      <c r="A60" s="4" t="s">
        <v>327</v>
      </c>
      <c r="B60" s="8" t="s">
        <v>187</v>
      </c>
      <c r="C60" s="318"/>
      <c r="D60" s="318"/>
      <c r="E60" s="272">
        <f>+C60-D60</f>
        <v>0</v>
      </c>
      <c r="F60" s="8"/>
      <c r="G60" t="s">
        <v>501</v>
      </c>
    </row>
    <row r="61" spans="1:7" ht="12.75">
      <c r="A61" t="s">
        <v>4</v>
      </c>
      <c r="B61" s="8" t="s">
        <v>187</v>
      </c>
      <c r="C61" s="287">
        <v>4379759</v>
      </c>
      <c r="D61" s="287">
        <f>D43</f>
        <v>0</v>
      </c>
      <c r="E61" s="272">
        <f>+C61-D61</f>
        <v>4379759</v>
      </c>
      <c r="F61" s="8"/>
      <c r="G61" s="416"/>
    </row>
    <row r="62" spans="1:6" ht="12.75">
      <c r="A62" t="s">
        <v>6</v>
      </c>
      <c r="B62" s="8" t="s">
        <v>187</v>
      </c>
      <c r="C62" s="318">
        <v>40993</v>
      </c>
      <c r="D62" s="287">
        <v>0</v>
      </c>
      <c r="E62" s="272">
        <f>+C62-D62</f>
        <v>40993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395</v>
      </c>
      <c r="B66" s="8"/>
      <c r="C66" s="447">
        <f>'TAXREC 3 No True-up'!C47</f>
        <v>0</v>
      </c>
      <c r="D66" s="447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5163752</v>
      </c>
      <c r="D70" s="272">
        <f>SUM(D59:D68)</f>
        <v>0</v>
      </c>
      <c r="E70" s="272">
        <f>SUM(E59:E68)</f>
        <v>5163752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16399</v>
      </c>
      <c r="D74" s="294"/>
      <c r="E74" s="272">
        <f t="shared" si="1"/>
        <v>16399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4">
        <v>0</v>
      </c>
      <c r="D76" s="294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16399</v>
      </c>
      <c r="D80" s="250">
        <f>SUM(D73:D79)</f>
        <v>0</v>
      </c>
      <c r="E80" s="250">
        <f>SUM(E73:E79)</f>
        <v>16399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5180151</v>
      </c>
      <c r="D82" s="250">
        <f>D70+D80</f>
        <v>0</v>
      </c>
      <c r="E82" s="250">
        <f>E70+E80</f>
        <v>5180151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Non-deductible meals and entertainment expense</v>
      </c>
      <c r="B86" s="273"/>
      <c r="C86" s="290">
        <f t="shared" si="3"/>
        <v>16399</v>
      </c>
      <c r="D86" s="290">
        <f t="shared" si="3"/>
        <v>0</v>
      </c>
      <c r="E86" s="290">
        <f t="shared" si="3"/>
        <v>16399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16399</v>
      </c>
      <c r="D92" s="279">
        <f>SUM(D85:D91)</f>
        <v>0</v>
      </c>
      <c r="E92" s="279">
        <f>SUM(E85:E91)</f>
        <v>16399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0">
        <f>C92+C93</f>
        <v>16399</v>
      </c>
      <c r="D94" s="250">
        <f>D92+D93</f>
        <v>0</v>
      </c>
      <c r="E94" s="250">
        <f>E92+E93</f>
        <v>16399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3514365</v>
      </c>
      <c r="D97" s="294"/>
      <c r="E97" s="272">
        <f>+C97-D97</f>
        <v>3514365</v>
      </c>
      <c r="F97" s="8"/>
      <c r="G97" s="45" t="s">
        <v>500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8154</v>
      </c>
      <c r="D98" s="294"/>
      <c r="E98" s="272">
        <f>+C98-D98</f>
        <v>8154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395</v>
      </c>
      <c r="B108" s="8"/>
      <c r="C108" s="253">
        <f>'TAXREC 3 No True-up'!C73</f>
        <v>444044</v>
      </c>
      <c r="D108" s="253">
        <f>'TAXREC 3 No True-up'!D73</f>
        <v>0</v>
      </c>
      <c r="E108" s="272">
        <f t="shared" si="5"/>
        <v>444044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3966563</v>
      </c>
      <c r="D113" s="250">
        <f>SUM(D97:D111)</f>
        <v>0</v>
      </c>
      <c r="E113" s="250">
        <f>SUM(E97:E111)</f>
        <v>3966563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3966563</v>
      </c>
      <c r="D122" s="250">
        <f>D113+D120</f>
        <v>0</v>
      </c>
      <c r="E122" s="250">
        <f>+E113+E120</f>
        <v>3966563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1797943</v>
      </c>
      <c r="D134" s="250">
        <f>D53+D82-D122</f>
        <v>85681</v>
      </c>
      <c r="E134" s="250">
        <f>E53+E82-E122</f>
        <v>1712262</v>
      </c>
      <c r="F134" s="8"/>
      <c r="G134" s="45"/>
      <c r="H134" s="45"/>
      <c r="I134" s="492">
        <f>C134</f>
        <v>1797943</v>
      </c>
      <c r="J134" s="493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92">
        <v>1797943</v>
      </c>
      <c r="J135" s="493" t="s">
        <v>508</v>
      </c>
      <c r="K135" s="45"/>
    </row>
    <row r="136" spans="1:11" ht="12.75">
      <c r="A136" s="12" t="s">
        <v>375</v>
      </c>
      <c r="B136" s="8" t="s">
        <v>188</v>
      </c>
      <c r="C136" s="294">
        <v>88657</v>
      </c>
      <c r="D136" s="294"/>
      <c r="E136" s="264">
        <f>C136-D136</f>
        <v>88657</v>
      </c>
      <c r="F136" s="8"/>
      <c r="G136" s="45"/>
      <c r="H136" s="45"/>
      <c r="I136" s="494">
        <f>I134-I135</f>
        <v>0</v>
      </c>
      <c r="J136" s="493" t="s">
        <v>507</v>
      </c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1709286</v>
      </c>
      <c r="D139" s="251">
        <f>D134-D136-D137-D138</f>
        <v>85681</v>
      </c>
      <c r="E139" s="251">
        <f>E134-E136-E137-E138</f>
        <v>1623605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411297</v>
      </c>
      <c r="D142" s="298">
        <f>D139*C149</f>
        <v>20616.99344463127</v>
      </c>
      <c r="E142" s="251">
        <f>C142-D142</f>
        <v>390680.0065553687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168593</v>
      </c>
      <c r="D143" s="298">
        <f>D139*C150</f>
        <v>8451.023897112596</v>
      </c>
      <c r="E143" s="292">
        <f>C143-D143</f>
        <v>160141.9761028874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579890</v>
      </c>
      <c r="D144" s="251">
        <f>D142+D143</f>
        <v>29068.017341743864</v>
      </c>
      <c r="E144" s="251">
        <f>E142+E143</f>
        <v>550821.9826582561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1">
        <f>C144-C145</f>
        <v>579890</v>
      </c>
      <c r="D146" s="251">
        <f>D144-D145</f>
        <v>29068.017341743864</v>
      </c>
      <c r="E146" s="251">
        <f>E144-E145</f>
        <v>550821.9826582561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C142/C139</f>
        <v>0.2406250329084776</v>
      </c>
      <c r="D149" s="5"/>
      <c r="E149" s="406">
        <f>C149</f>
        <v>0.2406250329084776</v>
      </c>
      <c r="F149" s="8"/>
      <c r="G149" s="485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C143/C139</f>
        <v>0.09863358150713222</v>
      </c>
      <c r="D150" s="490"/>
      <c r="E150" s="406">
        <f>C150</f>
        <v>0.09863358150713222</v>
      </c>
      <c r="F150" s="8"/>
      <c r="G150" s="485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0.3392586144156098</v>
      </c>
      <c r="D151" s="5"/>
      <c r="E151" s="406">
        <f>SUM(E149:E150)</f>
        <v>0.3392586144156098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0">
        <f>C146</f>
        <v>579890</v>
      </c>
      <c r="D156" s="250">
        <f>D146</f>
        <v>29068.017341743864</v>
      </c>
      <c r="E156" s="250">
        <f>E146</f>
        <v>550821.9826582561</v>
      </c>
    </row>
    <row r="157" spans="1:5" ht="12.75">
      <c r="A157" t="s">
        <v>20</v>
      </c>
      <c r="B157" s="86" t="s">
        <v>187</v>
      </c>
      <c r="C157" s="481">
        <v>241158</v>
      </c>
      <c r="D157" s="250">
        <v>-257</v>
      </c>
      <c r="E157" s="250">
        <f>C157+D157</f>
        <v>240901</v>
      </c>
    </row>
    <row r="158" spans="1:5" ht="12.75">
      <c r="A158" t="s">
        <v>218</v>
      </c>
      <c r="B158" s="86" t="s">
        <v>187</v>
      </c>
      <c r="C158" s="481">
        <v>126244</v>
      </c>
      <c r="D158" s="250"/>
      <c r="E158" s="250">
        <f>C158+D158</f>
        <v>126244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0">
        <f>C156+C157+C158</f>
        <v>947292</v>
      </c>
      <c r="D160" s="250">
        <f>D156+D157+D158</f>
        <v>28811.017341743864</v>
      </c>
      <c r="E160" s="250">
        <f>E156+E157+E158</f>
        <v>917966.9826582561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6" r:id="rId3"/>
  <headerFooter alignWithMargins="0">
    <oddHeader>&amp;R&amp;9Thunder Bay Hydro Electricity Distribution Inc.
OEB Application: IRM3
Application: EB 2011-0197
LDC License #: EB-2002-0529
</oddHeader>
    <oddFooter>&amp;R&amp;"Arial,Bold"&amp;9&amp;A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4">
      <selection activeCell="A25" sqref="A2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Thunder Bay Hydro Electricity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281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0">
        <f t="shared" si="0"/>
        <v>0</v>
      </c>
    </row>
    <row r="16" spans="1:5" ht="12.75">
      <c r="A16" s="61" t="s">
        <v>283</v>
      </c>
      <c r="B16" s="61"/>
      <c r="C16" s="294"/>
      <c r="D16" s="294"/>
      <c r="E16" s="250">
        <f t="shared" si="0"/>
        <v>0</v>
      </c>
    </row>
    <row r="17" spans="1:5" ht="12.75">
      <c r="A17" s="61" t="s">
        <v>284</v>
      </c>
      <c r="B17" s="61"/>
      <c r="C17" s="294"/>
      <c r="D17" s="294"/>
      <c r="E17" s="250">
        <f t="shared" si="0"/>
        <v>0</v>
      </c>
    </row>
    <row r="18" spans="1:5" ht="12.75">
      <c r="A18" s="61" t="s">
        <v>449</v>
      </c>
      <c r="B18" s="61"/>
      <c r="C18" s="294"/>
      <c r="D18" s="294"/>
      <c r="E18" s="250">
        <f t="shared" si="0"/>
        <v>0</v>
      </c>
    </row>
    <row r="19" spans="1:5" ht="12.75">
      <c r="A19" s="61" t="s">
        <v>449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281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0">
        <f t="shared" si="1"/>
        <v>0</v>
      </c>
    </row>
    <row r="28" spans="1:5" ht="12.75">
      <c r="A28" s="61" t="s">
        <v>283</v>
      </c>
      <c r="B28" s="61"/>
      <c r="C28" s="294"/>
      <c r="D28" s="294"/>
      <c r="E28" s="250">
        <f t="shared" si="1"/>
        <v>0</v>
      </c>
    </row>
    <row r="29" spans="1:5" ht="12.75">
      <c r="A29" s="61" t="s">
        <v>284</v>
      </c>
      <c r="B29" s="61"/>
      <c r="C29" s="294"/>
      <c r="D29" s="294"/>
      <c r="E29" s="250">
        <f t="shared" si="1"/>
        <v>0</v>
      </c>
    </row>
    <row r="30" spans="1:5" ht="12.75">
      <c r="A30" s="61" t="s">
        <v>449</v>
      </c>
      <c r="B30" s="61"/>
      <c r="C30" s="294"/>
      <c r="D30" s="294"/>
      <c r="E30" s="250">
        <f t="shared" si="1"/>
        <v>0</v>
      </c>
    </row>
    <row r="31" spans="1:5" ht="12.75">
      <c r="A31" s="61" t="s">
        <v>449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0">
        <f t="shared" si="2"/>
        <v>0</v>
      </c>
    </row>
    <row r="44" spans="1:5" ht="12.75">
      <c r="A44" s="61" t="s">
        <v>268</v>
      </c>
      <c r="B44" s="61"/>
      <c r="C44" s="294"/>
      <c r="D44" s="294"/>
      <c r="E44" s="250">
        <f t="shared" si="2"/>
        <v>0</v>
      </c>
    </row>
    <row r="45" spans="1:5" ht="12.75">
      <c r="A45" s="61" t="s">
        <v>269</v>
      </c>
      <c r="B45" s="61"/>
      <c r="C45" s="294"/>
      <c r="D45" s="294"/>
      <c r="E45" s="250">
        <f t="shared" si="2"/>
        <v>0</v>
      </c>
    </row>
    <row r="46" spans="1:5" ht="12.75">
      <c r="A46" s="61" t="s">
        <v>270</v>
      </c>
      <c r="B46" s="61"/>
      <c r="C46" s="294"/>
      <c r="D46" s="294"/>
      <c r="E46" s="250">
        <f t="shared" si="2"/>
        <v>0</v>
      </c>
    </row>
    <row r="47" spans="1:5" ht="12.75">
      <c r="A47" s="61" t="s">
        <v>449</v>
      </c>
      <c r="B47" s="61"/>
      <c r="C47" s="294"/>
      <c r="D47" s="294"/>
      <c r="E47" s="250">
        <f t="shared" si="2"/>
        <v>0</v>
      </c>
    </row>
    <row r="48" spans="1:5" ht="12.75">
      <c r="A48" s="61" t="s">
        <v>449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267</v>
      </c>
      <c r="B55" s="61"/>
      <c r="C55" s="294"/>
      <c r="D55" s="294"/>
      <c r="E55" s="250">
        <f t="shared" si="3"/>
        <v>0</v>
      </c>
    </row>
    <row r="56" spans="1:5" ht="12.75">
      <c r="A56" s="245" t="s">
        <v>268</v>
      </c>
      <c r="B56" s="61"/>
      <c r="C56" s="294"/>
      <c r="D56" s="294"/>
      <c r="E56" s="250">
        <f t="shared" si="3"/>
        <v>0</v>
      </c>
    </row>
    <row r="57" spans="1:5" ht="12.75">
      <c r="A57" s="245" t="s">
        <v>269</v>
      </c>
      <c r="B57" s="61"/>
      <c r="C57" s="294"/>
      <c r="D57" s="294"/>
      <c r="E57" s="250">
        <f t="shared" si="3"/>
        <v>0</v>
      </c>
    </row>
    <row r="58" spans="1:5" ht="12.75">
      <c r="A58" s="245" t="s">
        <v>270</v>
      </c>
      <c r="B58" s="61"/>
      <c r="C58" s="294"/>
      <c r="D58" s="294"/>
      <c r="E58" s="250">
        <f t="shared" si="3"/>
        <v>0</v>
      </c>
    </row>
    <row r="59" spans="1:5" ht="12.75">
      <c r="A59" s="61" t="s">
        <v>449</v>
      </c>
      <c r="B59" s="61"/>
      <c r="C59" s="294"/>
      <c r="D59" s="294"/>
      <c r="E59" s="250">
        <f t="shared" si="3"/>
        <v>0</v>
      </c>
    </row>
    <row r="60" spans="1:5" ht="12.75">
      <c r="A60" s="61" t="s">
        <v>449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  <headerFooter alignWithMargins="0">
    <oddHeader>&amp;R&amp;9Thunder Bay Hydro Electricity Distribution Inc.
OEB Application: IRM3
Application: EB 2011-0197
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31">
      <selection activeCell="C4" sqref="C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467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Thunder Bay Hydro Electricity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479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0">
        <f t="shared" si="0"/>
        <v>0</v>
      </c>
    </row>
    <row r="39" spans="2:5" ht="12.75">
      <c r="B39" t="s">
        <v>187</v>
      </c>
      <c r="C39" s="294"/>
      <c r="D39" s="295"/>
      <c r="E39" s="250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0">
        <f t="shared" si="0"/>
        <v>0</v>
      </c>
    </row>
    <row r="41" spans="1:5" ht="12.75">
      <c r="A41" s="67"/>
      <c r="B41" t="s">
        <v>187</v>
      </c>
      <c r="C41" s="294"/>
      <c r="D41" s="294"/>
      <c r="E41" s="250">
        <f t="shared" si="0"/>
        <v>0</v>
      </c>
    </row>
    <row r="42" spans="1:5" ht="12.75">
      <c r="A42" s="67"/>
      <c r="B42" t="s">
        <v>187</v>
      </c>
      <c r="C42" s="294"/>
      <c r="D42" s="294"/>
      <c r="E42" s="250">
        <f t="shared" si="0"/>
        <v>0</v>
      </c>
    </row>
    <row r="43" spans="1:5" ht="12.75">
      <c r="A43" s="67"/>
      <c r="B43" t="s">
        <v>187</v>
      </c>
      <c r="C43" s="294"/>
      <c r="D43" s="294"/>
      <c r="E43" s="250">
        <f t="shared" si="0"/>
        <v>0</v>
      </c>
    </row>
    <row r="44" spans="1:5" ht="12.75">
      <c r="A44" s="67"/>
      <c r="B44" t="s">
        <v>187</v>
      </c>
      <c r="C44" s="294"/>
      <c r="D44" s="294"/>
      <c r="E44" s="250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144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0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0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0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0">
        <f t="shared" si="5"/>
        <v>0</v>
      </c>
    </row>
    <row r="92" spans="2:5" ht="12.75">
      <c r="B92" s="8" t="s">
        <v>188</v>
      </c>
      <c r="C92" s="294"/>
      <c r="D92" s="294"/>
      <c r="E92" s="250"/>
    </row>
    <row r="93" spans="1:5" ht="12.75">
      <c r="A93" s="67"/>
      <c r="B93" s="8" t="s">
        <v>188</v>
      </c>
      <c r="C93" s="294"/>
      <c r="D93" s="294"/>
      <c r="E93" s="250">
        <f t="shared" si="5"/>
        <v>0</v>
      </c>
    </row>
    <row r="94" spans="1:5" ht="12.75">
      <c r="A94" s="67"/>
      <c r="B94" s="8" t="s">
        <v>188</v>
      </c>
      <c r="C94" s="294"/>
      <c r="D94" s="294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0">
        <f t="shared" si="5"/>
        <v>0</v>
      </c>
    </row>
    <row r="96" spans="1:5" ht="12.75">
      <c r="A96" s="67" t="s">
        <v>480</v>
      </c>
      <c r="B96" s="8" t="s">
        <v>188</v>
      </c>
      <c r="C96" s="294"/>
      <c r="D96" s="294"/>
      <c r="E96" s="250">
        <f t="shared" si="5"/>
        <v>0</v>
      </c>
    </row>
    <row r="97" spans="1:5" ht="12.75">
      <c r="A97" s="67"/>
      <c r="B97" s="8" t="s">
        <v>188</v>
      </c>
      <c r="C97" s="294"/>
      <c r="D97" s="294"/>
      <c r="E97" s="250">
        <f t="shared" si="5"/>
        <v>0</v>
      </c>
    </row>
    <row r="98" spans="1:5" ht="12.75">
      <c r="A98" s="67"/>
      <c r="B98" s="8" t="s">
        <v>188</v>
      </c>
      <c r="C98" s="294"/>
      <c r="D98" s="294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202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201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171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7" r:id="rId1"/>
  <headerFooter alignWithMargins="0">
    <oddHeader>&amp;R&amp;9Thunder Bay Hydro Electricity Distribution Inc.
OEB Application: IRM3
Application: EB 2011-0197
LDC License #: EB-2002-0529
</oddHeader>
    <oddFooter>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1">
      <selection activeCell="C21" sqref="C2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5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Thunder Bay Hydro Electricity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/>
      <c r="D35" s="295"/>
      <c r="E35" s="313">
        <f t="shared" si="0"/>
        <v>0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67" t="s">
        <v>458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393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81" t="s">
        <v>387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499</v>
      </c>
      <c r="B44" t="s">
        <v>187</v>
      </c>
      <c r="C44" s="294"/>
      <c r="D44" s="294"/>
      <c r="E44" s="250">
        <f t="shared" si="0"/>
        <v>0</v>
      </c>
    </row>
    <row r="45" spans="2:5" ht="12.75">
      <c r="B45" t="s">
        <v>187</v>
      </c>
      <c r="C45" s="294"/>
      <c r="D45" s="294"/>
      <c r="E45" s="250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0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0">
        <f t="shared" si="1"/>
        <v>0</v>
      </c>
    </row>
    <row r="54" spans="1:5" ht="12.75">
      <c r="A54" t="s">
        <v>437</v>
      </c>
      <c r="B54" s="8" t="s">
        <v>188</v>
      </c>
      <c r="C54" s="294"/>
      <c r="D54" s="294"/>
      <c r="E54" s="250">
        <f t="shared" si="1"/>
        <v>0</v>
      </c>
    </row>
    <row r="55" spans="1:5" ht="12.75">
      <c r="A55" s="67" t="s">
        <v>445</v>
      </c>
      <c r="B55" s="8" t="s">
        <v>188</v>
      </c>
      <c r="C55" s="294"/>
      <c r="D55" s="294"/>
      <c r="E55" s="250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0">
        <f t="shared" si="1"/>
        <v>0</v>
      </c>
    </row>
    <row r="57" spans="1:5" ht="12.75">
      <c r="A57" s="2" t="s">
        <v>453</v>
      </c>
      <c r="B57" s="8" t="s">
        <v>188</v>
      </c>
      <c r="C57" s="294"/>
      <c r="D57" s="294"/>
      <c r="E57" s="250">
        <f t="shared" si="1"/>
        <v>0</v>
      </c>
    </row>
    <row r="58" spans="1:5" ht="12.75">
      <c r="A58" s="67" t="s">
        <v>456</v>
      </c>
      <c r="B58" s="8" t="s">
        <v>188</v>
      </c>
      <c r="C58" s="294"/>
      <c r="D58" s="294"/>
      <c r="E58" s="250">
        <f t="shared" si="1"/>
        <v>0</v>
      </c>
    </row>
    <row r="59" spans="1:5" ht="12.75">
      <c r="A59" s="67"/>
      <c r="B59" s="8" t="s">
        <v>188</v>
      </c>
      <c r="C59" s="294"/>
      <c r="D59" s="294"/>
      <c r="E59" s="250">
        <f t="shared" si="1"/>
        <v>0</v>
      </c>
    </row>
    <row r="60" spans="2:5" ht="12.75">
      <c r="B60" s="8" t="s">
        <v>188</v>
      </c>
      <c r="C60" s="294"/>
      <c r="D60" s="294"/>
      <c r="E60" s="250">
        <f t="shared" si="1"/>
        <v>0</v>
      </c>
    </row>
    <row r="61" spans="2:5" ht="12.75">
      <c r="B61" s="8" t="s">
        <v>188</v>
      </c>
      <c r="C61" s="294"/>
      <c r="D61" s="294"/>
      <c r="E61" s="250">
        <f t="shared" si="1"/>
        <v>0</v>
      </c>
    </row>
    <row r="62" spans="2:5" ht="12.75">
      <c r="B62" s="8" t="s">
        <v>188</v>
      </c>
      <c r="C62" s="294"/>
      <c r="D62" s="294"/>
      <c r="E62" s="250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0">
        <f t="shared" si="2"/>
        <v>0</v>
      </c>
    </row>
    <row r="64" spans="1:5" ht="12.75">
      <c r="A64" s="469" t="s">
        <v>394</v>
      </c>
      <c r="B64" s="8" t="s">
        <v>188</v>
      </c>
      <c r="C64" s="294"/>
      <c r="D64" s="294"/>
      <c r="E64" s="250">
        <f t="shared" si="2"/>
        <v>0</v>
      </c>
    </row>
    <row r="65" spans="2:5" ht="12.75">
      <c r="B65" s="8" t="s">
        <v>188</v>
      </c>
      <c r="C65" s="294"/>
      <c r="D65" s="294"/>
      <c r="E65" s="250">
        <f t="shared" si="2"/>
        <v>0</v>
      </c>
    </row>
    <row r="66" spans="1:5" ht="12.75">
      <c r="A66" s="469" t="s">
        <v>387</v>
      </c>
      <c r="B66" s="8" t="s">
        <v>188</v>
      </c>
      <c r="C66" s="294">
        <v>444044</v>
      </c>
      <c r="D66" s="294"/>
      <c r="E66" s="250">
        <f t="shared" si="2"/>
        <v>444044</v>
      </c>
    </row>
    <row r="67" spans="1:5" ht="12.75">
      <c r="A67" s="67"/>
      <c r="B67" s="8" t="s">
        <v>188</v>
      </c>
      <c r="C67" s="294"/>
      <c r="D67" s="294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0">
        <f t="shared" si="2"/>
        <v>0</v>
      </c>
    </row>
    <row r="69" spans="1:5" ht="12.75">
      <c r="A69" s="67"/>
      <c r="B69" s="8" t="s">
        <v>188</v>
      </c>
      <c r="C69" s="294"/>
      <c r="D69" s="294"/>
      <c r="E69" s="250">
        <f t="shared" si="2"/>
        <v>0</v>
      </c>
    </row>
    <row r="70" spans="1:5" ht="12.75">
      <c r="A70" s="67"/>
      <c r="B70" s="8" t="s">
        <v>188</v>
      </c>
      <c r="C70" s="294"/>
      <c r="D70" s="294"/>
      <c r="E70" s="250">
        <f t="shared" si="2"/>
        <v>0</v>
      </c>
    </row>
    <row r="71" spans="1:5" ht="12.75">
      <c r="A71" s="67"/>
      <c r="B71" s="8" t="s">
        <v>188</v>
      </c>
      <c r="C71" s="294"/>
      <c r="D71" s="294"/>
      <c r="E71" s="250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0">
        <f>SUM(C51:C72)</f>
        <v>444044</v>
      </c>
      <c r="D73" s="250">
        <f>SUM(D51:D72)</f>
        <v>0</v>
      </c>
      <c r="E73" s="250">
        <f>SUM(E51:E72)</f>
        <v>444044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  <headerFooter alignWithMargins="0">
    <oddHeader>&amp;R&amp;9Thunder Bay Hydro Electricity Distribution Inc.
OEB Application: IRM3
Application: EB 2011-0197
LDC License #: EB-2002-0529
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33">
      <selection activeCell="C66" sqref="C6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0.421875" style="8" bestFit="1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Thunder Bay Hydro Electricity Distribution Inc.</v>
      </c>
      <c r="B4" s="343"/>
      <c r="C4" s="343"/>
      <c r="D4" s="343"/>
      <c r="E4" s="343"/>
      <c r="F4" s="343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3"/>
      <c r="C5" s="343"/>
      <c r="D5" s="343"/>
      <c r="E5" s="343"/>
      <c r="F5" s="343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05" t="s">
        <v>486</v>
      </c>
      <c r="B8" s="506"/>
      <c r="C8" s="506"/>
      <c r="D8" s="506"/>
      <c r="E8" s="343"/>
      <c r="F8" s="383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469</v>
      </c>
      <c r="B10" s="327"/>
      <c r="C10" s="376" t="s">
        <v>111</v>
      </c>
      <c r="D10" s="376"/>
      <c r="E10" s="376" t="s">
        <v>111</v>
      </c>
      <c r="F10" s="377" t="s">
        <v>491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300</v>
      </c>
      <c r="B13" s="41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299</v>
      </c>
      <c r="B14" s="244"/>
      <c r="C14" s="328">
        <v>0.1312</v>
      </c>
      <c r="D14" s="328"/>
      <c r="E14" s="329">
        <v>0.2612</v>
      </c>
      <c r="F14" s="329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304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260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109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110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113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332</v>
      </c>
      <c r="B21" s="407" t="s">
        <v>474</v>
      </c>
      <c r="C21" s="362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333</v>
      </c>
      <c r="B22" s="408" t="s">
        <v>475</v>
      </c>
      <c r="C22" s="363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9" t="s">
        <v>495</v>
      </c>
      <c r="B23" s="500"/>
      <c r="C23" s="500"/>
      <c r="D23" s="500"/>
      <c r="E23" s="500"/>
      <c r="F23" s="500"/>
      <c r="G23" s="439"/>
      <c r="H23" s="42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2"/>
      <c r="B24" s="413"/>
      <c r="C24" s="413"/>
      <c r="D24" s="413"/>
      <c r="E24" s="413"/>
      <c r="F24" s="41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80"/>
      <c r="B25" s="381"/>
      <c r="C25" s="384"/>
      <c r="D25" s="343"/>
      <c r="E25" s="343"/>
      <c r="F25" s="411" t="s">
        <v>338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07" t="s">
        <v>487</v>
      </c>
      <c r="B26" s="508"/>
      <c r="C26" s="508"/>
      <c r="D26" s="508"/>
      <c r="E26" s="508"/>
      <c r="F26" s="50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441</v>
      </c>
      <c r="B28" s="327"/>
      <c r="C28" s="370" t="s">
        <v>111</v>
      </c>
      <c r="D28" s="370"/>
      <c r="E28" s="370" t="s">
        <v>111</v>
      </c>
      <c r="F28" s="371" t="s">
        <v>491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115</v>
      </c>
      <c r="B31" s="410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299</v>
      </c>
      <c r="B32" s="410">
        <v>2003</v>
      </c>
      <c r="C32" s="328">
        <v>0.1312</v>
      </c>
      <c r="D32" s="328"/>
      <c r="E32" s="329"/>
      <c r="F32" s="329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29</v>
      </c>
      <c r="B33" s="410">
        <v>2003</v>
      </c>
      <c r="C33" s="330">
        <v>0.06</v>
      </c>
      <c r="D33" s="330"/>
      <c r="E33" s="331"/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260</v>
      </c>
      <c r="B34" s="410">
        <v>2003</v>
      </c>
      <c r="C34" s="332">
        <f>SUM(C32:C33)</f>
        <v>0.1912</v>
      </c>
      <c r="D34" s="332"/>
      <c r="E34" s="333">
        <v>0.3412</v>
      </c>
      <c r="F34" s="333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109</v>
      </c>
      <c r="B36" s="410">
        <v>2003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110</v>
      </c>
      <c r="B37" s="410">
        <v>2003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113</v>
      </c>
      <c r="B38" s="410">
        <v>2003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488</v>
      </c>
      <c r="B39" s="407" t="s">
        <v>474</v>
      </c>
      <c r="C39" s="362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489</v>
      </c>
      <c r="B40" s="408" t="s">
        <v>475</v>
      </c>
      <c r="C40" s="363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01" t="s">
        <v>335</v>
      </c>
      <c r="B41" s="500"/>
      <c r="C41" s="500"/>
      <c r="D41" s="500"/>
      <c r="E41" s="500"/>
      <c r="F41" s="500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02"/>
      <c r="B42" s="502"/>
      <c r="C42" s="502"/>
      <c r="D42" s="502"/>
      <c r="E42" s="502"/>
      <c r="F42" s="502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80"/>
      <c r="B43" s="381"/>
      <c r="C43" s="382"/>
      <c r="D43" s="381"/>
      <c r="E43" s="381"/>
      <c r="F43" s="411" t="s">
        <v>339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9" t="s">
        <v>490</v>
      </c>
      <c r="B44" s="366"/>
      <c r="C44" s="367"/>
      <c r="D44" s="366"/>
      <c r="E44" s="343"/>
      <c r="F44" s="383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473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3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4" t="s">
        <v>115</v>
      </c>
      <c r="B49" s="410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4" t="s">
        <v>299</v>
      </c>
      <c r="B50" s="244"/>
      <c r="C50" s="352">
        <v>0.1312</v>
      </c>
      <c r="D50" s="352"/>
      <c r="E50" s="353">
        <v>0</v>
      </c>
      <c r="F50" s="353">
        <v>0.2412</v>
      </c>
      <c r="G50" s="193"/>
      <c r="H50" s="489">
        <v>0.2412</v>
      </c>
      <c r="I50" s="489">
        <f>+H50-F50</f>
        <v>0</v>
      </c>
      <c r="J50" s="193"/>
      <c r="K50" s="187"/>
      <c r="L50" s="188"/>
      <c r="M50" s="188"/>
      <c r="N50" s="188"/>
      <c r="O50" s="188"/>
      <c r="P50" s="188"/>
    </row>
    <row r="51" spans="1:16" ht="13.5" thickBot="1">
      <c r="A51" s="324" t="s">
        <v>29</v>
      </c>
      <c r="B51" s="244"/>
      <c r="C51" s="354">
        <v>0.06</v>
      </c>
      <c r="D51" s="354"/>
      <c r="E51" s="355">
        <v>0</v>
      </c>
      <c r="F51" s="355">
        <v>0.125</v>
      </c>
      <c r="G51" s="193"/>
      <c r="H51" s="489">
        <v>0.125</v>
      </c>
      <c r="I51" s="489">
        <f>+H51-F51</f>
        <v>0</v>
      </c>
      <c r="J51" s="193"/>
      <c r="K51" s="187"/>
      <c r="L51" s="188"/>
      <c r="M51" s="188"/>
      <c r="N51" s="188"/>
      <c r="O51" s="188"/>
      <c r="P51" s="188"/>
    </row>
    <row r="52" spans="1:16" ht="13.5" thickBot="1">
      <c r="A52" s="324" t="s">
        <v>260</v>
      </c>
      <c r="B52" s="244"/>
      <c r="C52" s="332">
        <f>SUM(C50:C51)</f>
        <v>0.1912</v>
      </c>
      <c r="D52" s="332"/>
      <c r="E52" s="333">
        <f>SUM(E50:E51)</f>
        <v>0</v>
      </c>
      <c r="F52" s="333">
        <f>SUM(F50:F51)</f>
        <v>0.36619999999999997</v>
      </c>
      <c r="G52" s="193"/>
      <c r="H52" s="489">
        <f>+H51+H50</f>
        <v>0.36619999999999997</v>
      </c>
      <c r="I52" s="489">
        <f>+H52-F52</f>
        <v>0</v>
      </c>
      <c r="J52" s="193"/>
      <c r="K52" s="187"/>
      <c r="L52" s="188"/>
      <c r="M52" s="188"/>
      <c r="N52" s="188"/>
      <c r="O52" s="188"/>
      <c r="P52" s="188"/>
    </row>
    <row r="53" spans="1:16" ht="13.5" thickBot="1">
      <c r="A53" s="324"/>
      <c r="B53" s="244"/>
      <c r="C53" s="352"/>
      <c r="D53" s="352"/>
      <c r="E53" s="353"/>
      <c r="F53" s="353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3" t="s">
        <v>109</v>
      </c>
      <c r="B54" s="243"/>
      <c r="C54" s="356">
        <v>0.003</v>
      </c>
      <c r="D54" s="352"/>
      <c r="E54" s="353"/>
      <c r="F54" s="353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3" t="s">
        <v>110</v>
      </c>
      <c r="B55" s="237"/>
      <c r="C55" s="357">
        <v>0.00225</v>
      </c>
      <c r="D55" s="358"/>
      <c r="E55" s="359"/>
      <c r="F55" s="359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3" t="s">
        <v>113</v>
      </c>
      <c r="B56" s="237"/>
      <c r="C56" s="358">
        <v>0.0112</v>
      </c>
      <c r="D56" s="360"/>
      <c r="E56" s="361"/>
      <c r="F56" s="361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5" t="s">
        <v>349</v>
      </c>
      <c r="B57" s="407" t="s">
        <v>474</v>
      </c>
      <c r="C57" s="362">
        <v>4908999</v>
      </c>
      <c r="D57" s="360"/>
      <c r="E57" s="361"/>
      <c r="F57" s="361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5" t="s">
        <v>350</v>
      </c>
      <c r="B58" s="408" t="s">
        <v>475</v>
      </c>
      <c r="C58" s="363">
        <v>9681537</v>
      </c>
      <c r="D58" s="364"/>
      <c r="E58" s="365"/>
      <c r="F58" s="365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9" t="s">
        <v>351</v>
      </c>
      <c r="B59" s="503"/>
      <c r="C59" s="503"/>
      <c r="D59" s="503"/>
      <c r="E59" s="503"/>
      <c r="F59" s="503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04"/>
      <c r="B60" s="504"/>
      <c r="C60" s="504"/>
      <c r="D60" s="504"/>
      <c r="E60" s="504"/>
      <c r="F60" s="504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4"/>
      <c r="B61" s="345"/>
      <c r="C61" s="345"/>
      <c r="D61" s="345"/>
      <c r="E61" s="345"/>
      <c r="F61" s="347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4"/>
      <c r="B62" s="345"/>
      <c r="C62" s="346"/>
      <c r="D62" s="346"/>
      <c r="E62" s="346"/>
      <c r="F62" s="348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4"/>
      <c r="B63" s="343"/>
      <c r="C63" s="343"/>
      <c r="D63" s="343"/>
      <c r="E63" s="343"/>
      <c r="F63" s="343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9"/>
      <c r="B64" s="350"/>
      <c r="C64" s="351"/>
      <c r="D64" s="351"/>
      <c r="E64" s="351"/>
      <c r="F64" s="351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&amp;R&amp;9Thunder Bay Hydro Electricity Distribution Inc.
OEB Application: IRM3
Application: EB 2011-0197
LDC License #: EB-2002-0529
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E111" sqref="E11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Thunder Bay Hydro Electricity Distribution Inc.</v>
      </c>
      <c r="O3" s="417" t="str">
        <f>REGINFO!E1</f>
        <v>Version 2009.1</v>
      </c>
    </row>
    <row r="4" spans="1:15" ht="12.75">
      <c r="A4" s="2" t="str">
        <f>REGINFO!A4</f>
        <v>Reporting period:  2003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/>
      <c r="D11" s="391"/>
      <c r="E11" s="397"/>
      <c r="F11" s="420"/>
      <c r="G11" s="397"/>
      <c r="H11" s="420"/>
      <c r="I11" s="397"/>
      <c r="J11" s="391"/>
      <c r="K11" s="397"/>
      <c r="L11" s="391"/>
      <c r="M11" s="397"/>
      <c r="N11" s="391"/>
      <c r="O11" s="397">
        <f>C11</f>
        <v>0</v>
      </c>
    </row>
    <row r="12" spans="1:15" ht="27" customHeight="1">
      <c r="A12" s="81" t="s">
        <v>398</v>
      </c>
      <c r="B12" s="66" t="s">
        <v>190</v>
      </c>
      <c r="C12" s="396"/>
      <c r="D12" s="392"/>
      <c r="E12" s="396"/>
      <c r="F12" s="95"/>
      <c r="G12" s="419"/>
      <c r="H12" s="95"/>
      <c r="I12" s="419"/>
      <c r="J12" s="392"/>
      <c r="K12" s="419"/>
      <c r="L12" s="392"/>
      <c r="M12" s="419"/>
      <c r="N12" s="392"/>
      <c r="O12" s="397">
        <f aca="true" t="shared" si="0" ref="O12:O20">SUM(C12:N12)</f>
        <v>0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/>
      <c r="N15" s="392"/>
      <c r="O15" s="397">
        <f t="shared" si="0"/>
        <v>0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/>
      <c r="N17" s="392"/>
      <c r="O17" s="397">
        <f t="shared" si="0"/>
        <v>0</v>
      </c>
    </row>
    <row r="18" spans="1:15" ht="38.2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404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472</v>
      </c>
      <c r="B20" s="66" t="s">
        <v>188</v>
      </c>
      <c r="C20" s="419"/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0</v>
      </c>
      <c r="N22" s="391"/>
      <c r="O22" s="451">
        <f>SUM(O11:O20)</f>
        <v>0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7"/>
      <c r="M23" s="443"/>
      <c r="N23" s="187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405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7"/>
      <c r="M27" s="187"/>
      <c r="N27" s="187"/>
      <c r="O27" s="187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7"/>
      <c r="M28" s="187"/>
      <c r="N28" s="187"/>
      <c r="O28" s="187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7"/>
      <c r="M29" s="187"/>
      <c r="N29" s="187"/>
      <c r="O29" s="187"/>
    </row>
    <row r="30" spans="1:15" ht="9" customHeight="1">
      <c r="A30" s="187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7"/>
      <c r="M30" s="187"/>
      <c r="N30" s="187"/>
      <c r="O30" s="187"/>
    </row>
    <row r="31" spans="1:15" ht="12.75">
      <c r="A31" s="452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10" t="s">
        <v>409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1"/>
      <c r="Q33" s="421"/>
      <c r="R33" s="421"/>
      <c r="S33" s="421"/>
    </row>
    <row r="34" spans="1:19" ht="12.75">
      <c r="A34" s="509" t="s">
        <v>410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1"/>
      <c r="Q34" s="421"/>
      <c r="R34" s="421"/>
      <c r="S34" s="421"/>
    </row>
    <row r="35" spans="1:19" ht="12.75">
      <c r="A35" s="509" t="s">
        <v>431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1"/>
      <c r="Q35" s="421"/>
      <c r="R35" s="421"/>
      <c r="S35" s="421"/>
    </row>
    <row r="36" spans="1:19" ht="12.75">
      <c r="A36" s="509" t="s">
        <v>411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7"/>
      <c r="M42" s="187"/>
      <c r="N42" s="187"/>
      <c r="O42" s="187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7"/>
      <c r="M43" s="187"/>
      <c r="N43" s="187"/>
      <c r="O43" s="187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7"/>
      <c r="M44" s="187"/>
      <c r="N44" s="187"/>
      <c r="O44" s="187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7"/>
      <c r="M45" s="187"/>
      <c r="N45" s="187"/>
      <c r="O45" s="187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7"/>
      <c r="M46" s="187"/>
      <c r="N46" s="187"/>
      <c r="O46" s="187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7"/>
      <c r="M47" s="187"/>
      <c r="N47" s="187"/>
      <c r="O47" s="187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7"/>
      <c r="M48" s="187"/>
      <c r="N48" s="187"/>
      <c r="O48" s="187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7"/>
      <c r="M49" s="187"/>
      <c r="N49" s="187"/>
      <c r="O49" s="187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7"/>
      <c r="M50" s="187"/>
      <c r="N50" s="187"/>
      <c r="O50" s="187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7"/>
      <c r="M51" s="187"/>
      <c r="N51" s="187"/>
      <c r="O51" s="187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7"/>
      <c r="M52" s="187"/>
      <c r="N52" s="187"/>
      <c r="O52" s="187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7"/>
      <c r="M53" s="187"/>
      <c r="N53" s="187"/>
      <c r="O53" s="187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7"/>
      <c r="M54" s="187"/>
      <c r="N54" s="187"/>
      <c r="O54" s="187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7"/>
      <c r="M55" s="187"/>
      <c r="N55" s="187"/>
      <c r="O55" s="187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7"/>
      <c r="M56" s="187"/>
      <c r="N56" s="187"/>
      <c r="O56" s="187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7"/>
      <c r="M57" s="187"/>
      <c r="N57" s="187"/>
      <c r="O57" s="187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7"/>
      <c r="M58" s="187"/>
      <c r="N58" s="187"/>
      <c r="O58" s="187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7"/>
      <c r="M59" s="187"/>
      <c r="N59" s="187"/>
      <c r="O59" s="187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7"/>
      <c r="M60" s="187"/>
      <c r="N60" s="187"/>
      <c r="O60" s="187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7"/>
      <c r="M61" s="187"/>
      <c r="N61" s="187"/>
      <c r="O61" s="187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7"/>
      <c r="M62" s="187"/>
      <c r="N62" s="187"/>
      <c r="O62" s="187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7"/>
      <c r="M63" s="187"/>
      <c r="N63" s="187"/>
      <c r="O63" s="187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7"/>
      <c r="M64" s="187"/>
      <c r="N64" s="187"/>
      <c r="O64" s="187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7"/>
      <c r="M65" s="187"/>
      <c r="N65" s="187"/>
      <c r="O65" s="187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7"/>
      <c r="M66" s="187"/>
      <c r="N66" s="187"/>
      <c r="O66" s="187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7"/>
      <c r="M67" s="187"/>
      <c r="N67" s="187"/>
      <c r="O67" s="187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7"/>
      <c r="M68" s="187"/>
      <c r="N68" s="187"/>
      <c r="O68" s="187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7"/>
      <c r="M69" s="187"/>
      <c r="N69" s="187"/>
      <c r="O69" s="187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7"/>
      <c r="M70" s="187"/>
      <c r="N70" s="187"/>
      <c r="O70" s="187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7"/>
      <c r="M71" s="187"/>
      <c r="N71" s="187"/>
      <c r="O71" s="187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7"/>
      <c r="M72" s="187"/>
      <c r="N72" s="187"/>
      <c r="O72" s="187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7"/>
      <c r="M73" s="187"/>
      <c r="N73" s="187"/>
      <c r="O73" s="187"/>
    </row>
    <row r="74" spans="1:15" ht="12.75" customHeight="1">
      <c r="A74" s="509" t="s">
        <v>460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7"/>
      <c r="M75" s="187"/>
      <c r="N75" s="187"/>
      <c r="O75" s="187"/>
    </row>
    <row r="76" spans="1:15" ht="12.75">
      <c r="A76" s="187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7"/>
      <c r="M76" s="187"/>
      <c r="N76" s="187"/>
      <c r="O76" s="187"/>
    </row>
    <row r="77" spans="1:15" ht="12.75">
      <c r="A77" s="187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7"/>
      <c r="M77" s="187"/>
      <c r="N77" s="187"/>
      <c r="O77" s="187"/>
    </row>
    <row r="78" spans="1:17" ht="12.75">
      <c r="A78" s="187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7"/>
      <c r="O78" s="187"/>
      <c r="P78" s="187"/>
      <c r="Q78" s="187"/>
    </row>
    <row r="79" spans="1:17" ht="12.75">
      <c r="A79" s="187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7"/>
      <c r="O79" s="187"/>
      <c r="P79" s="187"/>
      <c r="Q79" s="187"/>
    </row>
    <row r="80" spans="1:17" ht="12.75">
      <c r="A80" s="187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7"/>
      <c r="O80" s="187"/>
      <c r="P80" s="187"/>
      <c r="Q80" s="187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7"/>
      <c r="O81" s="187"/>
      <c r="P81" s="187"/>
      <c r="Q81" s="187"/>
    </row>
    <row r="82" spans="1:17" ht="12.75">
      <c r="A82" s="187"/>
      <c r="B82" s="187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7"/>
      <c r="O82" s="187"/>
      <c r="P82" s="187"/>
      <c r="Q82" s="187"/>
    </row>
    <row r="83" spans="1:17" ht="12.75">
      <c r="A83" s="187"/>
      <c r="B83" s="187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7"/>
      <c r="O83" s="187"/>
      <c r="P83" s="187"/>
      <c r="Q83" s="187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7"/>
      <c r="O84" s="187"/>
      <c r="P84" s="187"/>
      <c r="Q84" s="187"/>
    </row>
    <row r="85" spans="1:17" ht="12.75">
      <c r="A85" s="187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7"/>
      <c r="O85" s="187"/>
      <c r="P85" s="187"/>
      <c r="Q85" s="187"/>
    </row>
    <row r="86" spans="1:17" ht="12.75">
      <c r="A86" s="187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7"/>
      <c r="O86" s="187"/>
      <c r="P86" s="187"/>
      <c r="Q86" s="187"/>
    </row>
    <row r="87" spans="1:17" ht="12.75">
      <c r="A87" s="187"/>
      <c r="B87" s="187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7"/>
      <c r="O87" s="187"/>
      <c r="P87" s="187"/>
      <c r="Q87" s="187"/>
    </row>
    <row r="88" spans="1:17" ht="12.75">
      <c r="A88" s="187"/>
      <c r="B88" s="187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7"/>
      <c r="O88" s="187"/>
      <c r="P88" s="187"/>
      <c r="Q88" s="187"/>
    </row>
    <row r="89" spans="1:17" ht="12.75">
      <c r="A89" s="187"/>
      <c r="B89" s="187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7"/>
      <c r="O89" s="187"/>
      <c r="P89" s="187"/>
      <c r="Q89" s="187"/>
    </row>
    <row r="90" spans="1:17" ht="12.75">
      <c r="A90" s="187"/>
      <c r="B90" s="187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7"/>
      <c r="O90" s="187"/>
      <c r="P90" s="187"/>
      <c r="Q90" s="187"/>
    </row>
    <row r="91" spans="1:17" ht="12.75">
      <c r="A91" s="187"/>
      <c r="B91" s="187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7"/>
      <c r="O91" s="187"/>
      <c r="P91" s="187"/>
      <c r="Q91" s="187"/>
    </row>
    <row r="92" spans="1:17" ht="12.75">
      <c r="A92" s="187"/>
      <c r="B92" s="187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7"/>
      <c r="B93" s="187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50" r:id="rId2"/>
  <headerFooter alignWithMargins="0">
    <oddHeader>&amp;R&amp;9Thunder Bay Hydro Electricity Distribution Inc.
OEB Application: IRM3
Application: EB 2011-0197
LDC License #: EB-2002-0529
</oddHeader>
    <oddFooter>&amp;L&amp;8July 07, 2011
&amp;R&amp;"Arial,Bold"&amp;9&amp;A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2011-11-09T16:28:01Z</cp:lastPrinted>
  <dcterms:created xsi:type="dcterms:W3CDTF">2001-11-07T16:15:53Z</dcterms:created>
  <dcterms:modified xsi:type="dcterms:W3CDTF">2012-04-02T18:49:52Z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