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9320" windowHeight="9045" activeTab="2"/>
  </bookViews>
  <sheets>
    <sheet name="2002" sheetId="1" r:id="rId1"/>
    <sheet name="2003" sheetId="3" r:id="rId2"/>
    <sheet name="2004" sheetId="4" r:id="rId3"/>
    <sheet name="2005" sheetId="5" r:id="rId4"/>
    <sheet name="2006" sheetId="6" r:id="rId5"/>
    <sheet name="Billed detail Summary" sheetId="7" r:id="rId6"/>
    <sheet name="Year and Class Summary" sheetId="8" r:id="rId7"/>
  </sheets>
  <definedNames>
    <definedName name="_xlnm.Print_Area" localSheetId="0">'2002'!$B$257:$Q$356</definedName>
    <definedName name="_xlnm.Print_Area" localSheetId="1">'2003'!$B$224:$P$318</definedName>
    <definedName name="_xlnm.Print_Area" localSheetId="2">'2004'!$A$51:$P$319</definedName>
    <definedName name="_xlnm.Print_Area" localSheetId="3">'2005'!$A$1:$P$317</definedName>
    <definedName name="_xlnm.Print_Area" localSheetId="4">'2006'!$A$51:$P$323</definedName>
    <definedName name="_xlnm.Print_Area" localSheetId="5">'Billed detail Summary'!$B$3:$K$125</definedName>
    <definedName name="_xlnm.Print_Area" localSheetId="6">'Year and Class Summary'!$B$2:$H$12</definedName>
    <definedName name="_xlnm.Print_Area">#REF!</definedName>
    <definedName name="STATEMENT" localSheetId="1">#REF!</definedName>
    <definedName name="STATEMENT">#REF!</definedName>
    <definedName name="yearend_consolidated_statement_current" localSheetId="0">'2002'!#REF!</definedName>
    <definedName name="yearend_consolidated_statement_current" localSheetId="1">'2003'!#REF!</definedName>
  </definedNames>
  <calcPr calcId="125725"/>
</workbook>
</file>

<file path=xl/calcChain.xml><?xml version="1.0" encoding="utf-8"?>
<calcChain xmlns="http://schemas.openxmlformats.org/spreadsheetml/2006/main">
  <c r="G9" i="8"/>
  <c r="G8"/>
  <c r="C10"/>
  <c r="C9"/>
  <c r="C8"/>
  <c r="C7"/>
  <c r="G10"/>
  <c r="G7"/>
  <c r="G6"/>
  <c r="G5"/>
  <c r="F10"/>
  <c r="F9"/>
  <c r="F8"/>
  <c r="F7"/>
  <c r="F6"/>
  <c r="F5"/>
  <c r="F12" s="1"/>
  <c r="E5"/>
  <c r="E10"/>
  <c r="E9"/>
  <c r="E8"/>
  <c r="E7"/>
  <c r="E6"/>
  <c r="D10"/>
  <c r="D9"/>
  <c r="D8"/>
  <c r="D7"/>
  <c r="D6"/>
  <c r="D5"/>
  <c r="C6"/>
  <c r="C5"/>
  <c r="H5" s="1"/>
  <c r="H6"/>
  <c r="I31" i="7"/>
  <c r="K31" s="1"/>
  <c r="I30"/>
  <c r="K30" s="1"/>
  <c r="I29"/>
  <c r="K29" s="1"/>
  <c r="I28"/>
  <c r="G217" i="6"/>
  <c r="F217"/>
  <c r="E217"/>
  <c r="D217"/>
  <c r="G161"/>
  <c r="F161"/>
  <c r="E161"/>
  <c r="D161"/>
  <c r="G105"/>
  <c r="F105"/>
  <c r="E105"/>
  <c r="D105"/>
  <c r="F31" i="7"/>
  <c r="F30"/>
  <c r="F28"/>
  <c r="F29"/>
  <c r="E31"/>
  <c r="E30"/>
  <c r="E29"/>
  <c r="E28"/>
  <c r="H41"/>
  <c r="K39"/>
  <c r="K38"/>
  <c r="K37"/>
  <c r="K36"/>
  <c r="K35"/>
  <c r="K34"/>
  <c r="K33"/>
  <c r="K32"/>
  <c r="D97" i="5"/>
  <c r="I60" i="7"/>
  <c r="K60" s="1"/>
  <c r="I59"/>
  <c r="K59" s="1"/>
  <c r="I58"/>
  <c r="K58" s="1"/>
  <c r="I57"/>
  <c r="K57" s="1"/>
  <c r="I56"/>
  <c r="K56" s="1"/>
  <c r="I55"/>
  <c r="K55" s="1"/>
  <c r="I54"/>
  <c r="K54" s="1"/>
  <c r="I53"/>
  <c r="K53" s="1"/>
  <c r="I52"/>
  <c r="K52" s="1"/>
  <c r="I51"/>
  <c r="K51" s="1"/>
  <c r="I50"/>
  <c r="K50" s="1"/>
  <c r="P211" i="5"/>
  <c r="O211"/>
  <c r="N211"/>
  <c r="M211"/>
  <c r="L211"/>
  <c r="K211"/>
  <c r="J211"/>
  <c r="I211"/>
  <c r="H211"/>
  <c r="G211"/>
  <c r="F211"/>
  <c r="E211"/>
  <c r="D211"/>
  <c r="P157"/>
  <c r="O157"/>
  <c r="N157"/>
  <c r="M157"/>
  <c r="L157"/>
  <c r="K157"/>
  <c r="J157"/>
  <c r="I157"/>
  <c r="H157"/>
  <c r="G157"/>
  <c r="F157"/>
  <c r="E157"/>
  <c r="D157"/>
  <c r="E103"/>
  <c r="F103"/>
  <c r="G103"/>
  <c r="H103"/>
  <c r="I103"/>
  <c r="J103"/>
  <c r="K103"/>
  <c r="L103"/>
  <c r="M103"/>
  <c r="N103"/>
  <c r="O103"/>
  <c r="D103"/>
  <c r="I49" i="7" s="1"/>
  <c r="K49" s="1"/>
  <c r="F60"/>
  <c r="F59"/>
  <c r="F58"/>
  <c r="F57"/>
  <c r="F56"/>
  <c r="F55"/>
  <c r="F54"/>
  <c r="F53"/>
  <c r="F52"/>
  <c r="F51"/>
  <c r="F50"/>
  <c r="F49"/>
  <c r="E60"/>
  <c r="E59"/>
  <c r="E58"/>
  <c r="E57"/>
  <c r="E56"/>
  <c r="E55"/>
  <c r="E54"/>
  <c r="E53"/>
  <c r="E52"/>
  <c r="E51"/>
  <c r="E50"/>
  <c r="F62"/>
  <c r="I81"/>
  <c r="I80"/>
  <c r="I79"/>
  <c r="I78"/>
  <c r="I77"/>
  <c r="I76"/>
  <c r="I75"/>
  <c r="I74"/>
  <c r="I73"/>
  <c r="I72"/>
  <c r="I71"/>
  <c r="I70"/>
  <c r="P213" i="4"/>
  <c r="O213"/>
  <c r="N213"/>
  <c r="M213"/>
  <c r="L213"/>
  <c r="K213"/>
  <c r="J213"/>
  <c r="I213"/>
  <c r="H213"/>
  <c r="G213"/>
  <c r="F213"/>
  <c r="E213"/>
  <c r="D213"/>
  <c r="P159"/>
  <c r="O159"/>
  <c r="N159"/>
  <c r="M159"/>
  <c r="L159"/>
  <c r="K159"/>
  <c r="J159"/>
  <c r="I159"/>
  <c r="H159"/>
  <c r="G159"/>
  <c r="F159"/>
  <c r="E159"/>
  <c r="D159"/>
  <c r="E105"/>
  <c r="F105"/>
  <c r="G105"/>
  <c r="H105"/>
  <c r="I105"/>
  <c r="J105"/>
  <c r="K105"/>
  <c r="L105"/>
  <c r="M105"/>
  <c r="N105"/>
  <c r="O105"/>
  <c r="P105"/>
  <c r="D105"/>
  <c r="H81" i="7"/>
  <c r="H80"/>
  <c r="H79"/>
  <c r="H78"/>
  <c r="H77"/>
  <c r="H76"/>
  <c r="H75"/>
  <c r="H74"/>
  <c r="H73"/>
  <c r="H72"/>
  <c r="H71"/>
  <c r="H70"/>
  <c r="E186" i="4"/>
  <c r="F186"/>
  <c r="G186"/>
  <c r="H186"/>
  <c r="I186"/>
  <c r="J186"/>
  <c r="K186"/>
  <c r="L186"/>
  <c r="M186"/>
  <c r="N186"/>
  <c r="O186"/>
  <c r="P186"/>
  <c r="D186"/>
  <c r="E132"/>
  <c r="F132"/>
  <c r="G132"/>
  <c r="H132"/>
  <c r="I132"/>
  <c r="J132"/>
  <c r="K132"/>
  <c r="L132"/>
  <c r="M132"/>
  <c r="N132"/>
  <c r="O132"/>
  <c r="P132"/>
  <c r="D132"/>
  <c r="P76"/>
  <c r="O76"/>
  <c r="N76"/>
  <c r="M76"/>
  <c r="L76"/>
  <c r="K76"/>
  <c r="J76"/>
  <c r="I76"/>
  <c r="H76"/>
  <c r="G76"/>
  <c r="F76"/>
  <c r="E76"/>
  <c r="D76"/>
  <c r="K81" i="7"/>
  <c r="K80"/>
  <c r="K78"/>
  <c r="K76"/>
  <c r="K74"/>
  <c r="K73"/>
  <c r="K71"/>
  <c r="I83"/>
  <c r="K70"/>
  <c r="I102"/>
  <c r="I101"/>
  <c r="I100"/>
  <c r="I99"/>
  <c r="I98"/>
  <c r="I97"/>
  <c r="I96"/>
  <c r="I95"/>
  <c r="I94"/>
  <c r="I93"/>
  <c r="I92"/>
  <c r="I91"/>
  <c r="H102"/>
  <c r="H101"/>
  <c r="H100"/>
  <c r="H99"/>
  <c r="H98"/>
  <c r="H97"/>
  <c r="K97" s="1"/>
  <c r="H96"/>
  <c r="H95"/>
  <c r="H94"/>
  <c r="H93"/>
  <c r="H92"/>
  <c r="K92" s="1"/>
  <c r="H91"/>
  <c r="F102"/>
  <c r="F101"/>
  <c r="F100"/>
  <c r="F99"/>
  <c r="F98"/>
  <c r="F97"/>
  <c r="F96"/>
  <c r="F95"/>
  <c r="F94"/>
  <c r="F93"/>
  <c r="F92"/>
  <c r="F91"/>
  <c r="E102"/>
  <c r="E101"/>
  <c r="E100"/>
  <c r="E99"/>
  <c r="E98"/>
  <c r="E97"/>
  <c r="E96"/>
  <c r="E95"/>
  <c r="E94"/>
  <c r="E93"/>
  <c r="E92"/>
  <c r="E91"/>
  <c r="D102"/>
  <c r="D101"/>
  <c r="D100"/>
  <c r="D99"/>
  <c r="D98"/>
  <c r="D97"/>
  <c r="D96"/>
  <c r="D95"/>
  <c r="D94"/>
  <c r="D93"/>
  <c r="D92"/>
  <c r="D91"/>
  <c r="K101"/>
  <c r="K99"/>
  <c r="K98"/>
  <c r="K96"/>
  <c r="K95"/>
  <c r="K94"/>
  <c r="K93"/>
  <c r="F104"/>
  <c r="E104"/>
  <c r="E12" i="8" l="1"/>
  <c r="G12"/>
  <c r="H9"/>
  <c r="D12"/>
  <c r="H7"/>
  <c r="H8"/>
  <c r="H10"/>
  <c r="C12"/>
  <c r="I41" i="7"/>
  <c r="F41"/>
  <c r="E41"/>
  <c r="K28"/>
  <c r="K41" s="1"/>
  <c r="I62"/>
  <c r="K62"/>
  <c r="H62"/>
  <c r="K72"/>
  <c r="K75"/>
  <c r="K77"/>
  <c r="K79"/>
  <c r="H83"/>
  <c r="K100"/>
  <c r="K102"/>
  <c r="I104"/>
  <c r="K91"/>
  <c r="K104" s="1"/>
  <c r="H104"/>
  <c r="H12" i="8" l="1"/>
  <c r="K83" i="7"/>
  <c r="I123" l="1"/>
  <c r="I19" s="1"/>
  <c r="I122"/>
  <c r="I18" s="1"/>
  <c r="I121"/>
  <c r="I17" s="1"/>
  <c r="I120"/>
  <c r="I16" s="1"/>
  <c r="I119"/>
  <c r="I15" s="1"/>
  <c r="I118"/>
  <c r="I14" s="1"/>
  <c r="I117"/>
  <c r="I13" s="1"/>
  <c r="I116"/>
  <c r="I12" s="1"/>
  <c r="I115"/>
  <c r="I11" s="1"/>
  <c r="I114"/>
  <c r="I10" s="1"/>
  <c r="I113"/>
  <c r="I9" s="1"/>
  <c r="I112"/>
  <c r="I8" s="1"/>
  <c r="I21" s="1"/>
  <c r="H123"/>
  <c r="H122"/>
  <c r="H18" s="1"/>
  <c r="K18" s="1"/>
  <c r="H121"/>
  <c r="H120"/>
  <c r="H16" s="1"/>
  <c r="K16" s="1"/>
  <c r="H119"/>
  <c r="H118"/>
  <c r="H14" s="1"/>
  <c r="K14" s="1"/>
  <c r="H117"/>
  <c r="H116"/>
  <c r="H12" s="1"/>
  <c r="K12" s="1"/>
  <c r="H115"/>
  <c r="H114"/>
  <c r="H10" s="1"/>
  <c r="K10" s="1"/>
  <c r="H113"/>
  <c r="H9" s="1"/>
  <c r="K9" s="1"/>
  <c r="H112"/>
  <c r="H8" s="1"/>
  <c r="D356" i="1"/>
  <c r="E356"/>
  <c r="E345"/>
  <c r="D345"/>
  <c r="D334"/>
  <c r="E334"/>
  <c r="D322"/>
  <c r="E322"/>
  <c r="E311"/>
  <c r="D311"/>
  <c r="D300"/>
  <c r="E300"/>
  <c r="D288"/>
  <c r="E288"/>
  <c r="E277"/>
  <c r="D277"/>
  <c r="D266"/>
  <c r="E266"/>
  <c r="F123" i="7"/>
  <c r="F122"/>
  <c r="F121"/>
  <c r="F120"/>
  <c r="F119"/>
  <c r="F118"/>
  <c r="F117"/>
  <c r="F116"/>
  <c r="F115"/>
  <c r="F114"/>
  <c r="F113"/>
  <c r="F112"/>
  <c r="E123"/>
  <c r="E122"/>
  <c r="E121"/>
  <c r="E120"/>
  <c r="E119"/>
  <c r="E118"/>
  <c r="E117"/>
  <c r="E116"/>
  <c r="E115"/>
  <c r="E114"/>
  <c r="E112"/>
  <c r="E113"/>
  <c r="F125"/>
  <c r="D123"/>
  <c r="D122"/>
  <c r="D121"/>
  <c r="D120"/>
  <c r="D119"/>
  <c r="D118"/>
  <c r="D117"/>
  <c r="D116"/>
  <c r="D115"/>
  <c r="D114"/>
  <c r="D113"/>
  <c r="D112"/>
  <c r="D458" i="1"/>
  <c r="E458"/>
  <c r="D447"/>
  <c r="E447"/>
  <c r="D424"/>
  <c r="E424"/>
  <c r="D413"/>
  <c r="E413"/>
  <c r="D402"/>
  <c r="E402"/>
  <c r="D390"/>
  <c r="E390"/>
  <c r="D368"/>
  <c r="E368"/>
  <c r="D379"/>
  <c r="E379"/>
  <c r="G321" i="6"/>
  <c r="G320"/>
  <c r="G318"/>
  <c r="F321"/>
  <c r="F320"/>
  <c r="F318"/>
  <c r="E321"/>
  <c r="E320"/>
  <c r="E318"/>
  <c r="D321"/>
  <c r="P321" s="1"/>
  <c r="D320"/>
  <c r="D318"/>
  <c r="G307"/>
  <c r="G306"/>
  <c r="F307"/>
  <c r="F306"/>
  <c r="E307"/>
  <c r="E306"/>
  <c r="D307"/>
  <c r="D306"/>
  <c r="G289"/>
  <c r="F289"/>
  <c r="E289"/>
  <c r="D289"/>
  <c r="E287"/>
  <c r="G287"/>
  <c r="F287"/>
  <c r="D287"/>
  <c r="G276"/>
  <c r="G275"/>
  <c r="F276"/>
  <c r="F275"/>
  <c r="E276"/>
  <c r="E275"/>
  <c r="D276"/>
  <c r="D275"/>
  <c r="D256"/>
  <c r="G259"/>
  <c r="G258"/>
  <c r="G257"/>
  <c r="G256"/>
  <c r="F259"/>
  <c r="F258"/>
  <c r="F257"/>
  <c r="F256"/>
  <c r="E259"/>
  <c r="E258"/>
  <c r="E257"/>
  <c r="E256"/>
  <c r="D259"/>
  <c r="D258"/>
  <c r="D257"/>
  <c r="G245"/>
  <c r="G244"/>
  <c r="F245"/>
  <c r="F244"/>
  <c r="E245"/>
  <c r="E244"/>
  <c r="D245"/>
  <c r="D244"/>
  <c r="P320"/>
  <c r="P319"/>
  <c r="O323"/>
  <c r="N323"/>
  <c r="M323"/>
  <c r="L323"/>
  <c r="K323"/>
  <c r="J323"/>
  <c r="I323"/>
  <c r="H323"/>
  <c r="G323"/>
  <c r="F323"/>
  <c r="E323"/>
  <c r="D323"/>
  <c r="P317"/>
  <c r="P316"/>
  <c r="P311"/>
  <c r="P310"/>
  <c r="P309"/>
  <c r="P308"/>
  <c r="P307"/>
  <c r="O313"/>
  <c r="N313"/>
  <c r="M313"/>
  <c r="L313"/>
  <c r="K313"/>
  <c r="J313"/>
  <c r="I313"/>
  <c r="H313"/>
  <c r="G313"/>
  <c r="F313"/>
  <c r="E313"/>
  <c r="D313"/>
  <c r="O300"/>
  <c r="N300"/>
  <c r="M300"/>
  <c r="L300"/>
  <c r="K300"/>
  <c r="J300"/>
  <c r="I300"/>
  <c r="H300"/>
  <c r="G300"/>
  <c r="F300"/>
  <c r="E300"/>
  <c r="D300"/>
  <c r="O298"/>
  <c r="N298"/>
  <c r="M298"/>
  <c r="L298"/>
  <c r="K298"/>
  <c r="J298"/>
  <c r="I298"/>
  <c r="H298"/>
  <c r="G298"/>
  <c r="F298"/>
  <c r="E298"/>
  <c r="D298"/>
  <c r="O297"/>
  <c r="N297"/>
  <c r="M297"/>
  <c r="L297"/>
  <c r="K297"/>
  <c r="J297"/>
  <c r="I297"/>
  <c r="H297"/>
  <c r="G297"/>
  <c r="F297"/>
  <c r="E297"/>
  <c r="D297"/>
  <c r="O296"/>
  <c r="O303" s="1"/>
  <c r="N296"/>
  <c r="N303" s="1"/>
  <c r="M296"/>
  <c r="M303" s="1"/>
  <c r="L296"/>
  <c r="L303" s="1"/>
  <c r="K296"/>
  <c r="K303" s="1"/>
  <c r="J296"/>
  <c r="J303" s="1"/>
  <c r="I296"/>
  <c r="I303" s="1"/>
  <c r="H296"/>
  <c r="H303" s="1"/>
  <c r="G296"/>
  <c r="G303" s="1"/>
  <c r="F296"/>
  <c r="F303" s="1"/>
  <c r="E296"/>
  <c r="E303" s="1"/>
  <c r="D296"/>
  <c r="D303" s="1"/>
  <c r="P290"/>
  <c r="P289"/>
  <c r="P288"/>
  <c r="O292"/>
  <c r="N292"/>
  <c r="M292"/>
  <c r="L292"/>
  <c r="K292"/>
  <c r="J292"/>
  <c r="I292"/>
  <c r="H292"/>
  <c r="G292"/>
  <c r="F292"/>
  <c r="E292"/>
  <c r="D292"/>
  <c r="P286"/>
  <c r="P285"/>
  <c r="P280"/>
  <c r="P279"/>
  <c r="P278"/>
  <c r="P277"/>
  <c r="P276"/>
  <c r="O282"/>
  <c r="N282"/>
  <c r="M282"/>
  <c r="L282"/>
  <c r="K282"/>
  <c r="J282"/>
  <c r="I282"/>
  <c r="H282"/>
  <c r="G282"/>
  <c r="F282"/>
  <c r="E282"/>
  <c r="D282"/>
  <c r="O269"/>
  <c r="N269"/>
  <c r="M269"/>
  <c r="L269"/>
  <c r="K269"/>
  <c r="J269"/>
  <c r="I269"/>
  <c r="H269"/>
  <c r="G269"/>
  <c r="F269"/>
  <c r="E269"/>
  <c r="D269"/>
  <c r="O267"/>
  <c r="N267"/>
  <c r="M267"/>
  <c r="L267"/>
  <c r="K267"/>
  <c r="J267"/>
  <c r="I267"/>
  <c r="H267"/>
  <c r="G267"/>
  <c r="F267"/>
  <c r="E267"/>
  <c r="D267"/>
  <c r="O266"/>
  <c r="N266"/>
  <c r="M266"/>
  <c r="L266"/>
  <c r="K266"/>
  <c r="J266"/>
  <c r="I266"/>
  <c r="H266"/>
  <c r="G266"/>
  <c r="F266"/>
  <c r="E266"/>
  <c r="D266"/>
  <c r="O265"/>
  <c r="O272" s="1"/>
  <c r="N265"/>
  <c r="N272" s="1"/>
  <c r="M265"/>
  <c r="M272" s="1"/>
  <c r="L265"/>
  <c r="L272" s="1"/>
  <c r="K265"/>
  <c r="K272" s="1"/>
  <c r="J265"/>
  <c r="J272" s="1"/>
  <c r="I265"/>
  <c r="I272" s="1"/>
  <c r="H265"/>
  <c r="H272" s="1"/>
  <c r="G265"/>
  <c r="G272" s="1"/>
  <c r="F265"/>
  <c r="F272" s="1"/>
  <c r="E265"/>
  <c r="E272" s="1"/>
  <c r="D265"/>
  <c r="D272" s="1"/>
  <c r="P259"/>
  <c r="P258"/>
  <c r="P257"/>
  <c r="O261"/>
  <c r="N261"/>
  <c r="M261"/>
  <c r="L261"/>
  <c r="K261"/>
  <c r="J261"/>
  <c r="I261"/>
  <c r="H261"/>
  <c r="G261"/>
  <c r="F261"/>
  <c r="E261"/>
  <c r="D261"/>
  <c r="P255"/>
  <c r="P254"/>
  <c r="P249"/>
  <c r="P248"/>
  <c r="P247"/>
  <c r="P246"/>
  <c r="P245"/>
  <c r="O251"/>
  <c r="N251"/>
  <c r="M251"/>
  <c r="L251"/>
  <c r="K251"/>
  <c r="J251"/>
  <c r="I251"/>
  <c r="H251"/>
  <c r="G251"/>
  <c r="F251"/>
  <c r="E251"/>
  <c r="D251"/>
  <c r="O239"/>
  <c r="N239"/>
  <c r="M239"/>
  <c r="L239"/>
  <c r="K239"/>
  <c r="J239"/>
  <c r="I239"/>
  <c r="H239"/>
  <c r="G239"/>
  <c r="F239"/>
  <c r="E239"/>
  <c r="D239"/>
  <c r="O238"/>
  <c r="N238"/>
  <c r="M238"/>
  <c r="L238"/>
  <c r="K238"/>
  <c r="J238"/>
  <c r="I238"/>
  <c r="H238"/>
  <c r="G238"/>
  <c r="F238"/>
  <c r="E238"/>
  <c r="D238"/>
  <c r="O237"/>
  <c r="N237"/>
  <c r="M237"/>
  <c r="L237"/>
  <c r="K237"/>
  <c r="J237"/>
  <c r="I237"/>
  <c r="H237"/>
  <c r="G237"/>
  <c r="F237"/>
  <c r="E237"/>
  <c r="D237"/>
  <c r="O236"/>
  <c r="N236"/>
  <c r="M236"/>
  <c r="L236"/>
  <c r="K236"/>
  <c r="J236"/>
  <c r="I236"/>
  <c r="H236"/>
  <c r="G236"/>
  <c r="F236"/>
  <c r="E236"/>
  <c r="D236"/>
  <c r="O235"/>
  <c r="N235"/>
  <c r="M235"/>
  <c r="L235"/>
  <c r="K235"/>
  <c r="J235"/>
  <c r="I235"/>
  <c r="H235"/>
  <c r="G235"/>
  <c r="F235"/>
  <c r="E235"/>
  <c r="D235"/>
  <c r="O234"/>
  <c r="O241" s="1"/>
  <c r="N234"/>
  <c r="N241" s="1"/>
  <c r="M234"/>
  <c r="M241" s="1"/>
  <c r="L234"/>
  <c r="L241" s="1"/>
  <c r="K234"/>
  <c r="K241" s="1"/>
  <c r="J234"/>
  <c r="J241" s="1"/>
  <c r="I234"/>
  <c r="I241" s="1"/>
  <c r="H234"/>
  <c r="H241" s="1"/>
  <c r="G234"/>
  <c r="G241" s="1"/>
  <c r="F234"/>
  <c r="F241" s="1"/>
  <c r="E234"/>
  <c r="E241" s="1"/>
  <c r="D234"/>
  <c r="D241" s="1"/>
  <c r="D238" i="5"/>
  <c r="P315"/>
  <c r="O314"/>
  <c r="N314"/>
  <c r="M314"/>
  <c r="L314"/>
  <c r="K314"/>
  <c r="J314"/>
  <c r="I314"/>
  <c r="H314"/>
  <c r="G314"/>
  <c r="F314"/>
  <c r="E314"/>
  <c r="D314"/>
  <c r="P314" s="1"/>
  <c r="P313"/>
  <c r="O312"/>
  <c r="O317" s="1"/>
  <c r="N312"/>
  <c r="N317" s="1"/>
  <c r="M312"/>
  <c r="M317" s="1"/>
  <c r="L312"/>
  <c r="L317" s="1"/>
  <c r="K312"/>
  <c r="K317" s="1"/>
  <c r="J312"/>
  <c r="J317" s="1"/>
  <c r="I312"/>
  <c r="I317" s="1"/>
  <c r="H312"/>
  <c r="H317" s="1"/>
  <c r="G312"/>
  <c r="G317" s="1"/>
  <c r="F312"/>
  <c r="F317" s="1"/>
  <c r="E312"/>
  <c r="E317" s="1"/>
  <c r="D312"/>
  <c r="D317" s="1"/>
  <c r="P311"/>
  <c r="P310"/>
  <c r="P305"/>
  <c r="P304"/>
  <c r="P303"/>
  <c r="P302"/>
  <c r="O301"/>
  <c r="N301"/>
  <c r="M301"/>
  <c r="L301"/>
  <c r="K301"/>
  <c r="J301"/>
  <c r="I301"/>
  <c r="H301"/>
  <c r="G301"/>
  <c r="F301"/>
  <c r="E301"/>
  <c r="D301"/>
  <c r="P301" s="1"/>
  <c r="O300"/>
  <c r="O307" s="1"/>
  <c r="N300"/>
  <c r="N307" s="1"/>
  <c r="M300"/>
  <c r="M307" s="1"/>
  <c r="L300"/>
  <c r="L307" s="1"/>
  <c r="K300"/>
  <c r="K307" s="1"/>
  <c r="J300"/>
  <c r="J307" s="1"/>
  <c r="I300"/>
  <c r="I307" s="1"/>
  <c r="H300"/>
  <c r="H307" s="1"/>
  <c r="G300"/>
  <c r="G307" s="1"/>
  <c r="F300"/>
  <c r="F307" s="1"/>
  <c r="E300"/>
  <c r="E307" s="1"/>
  <c r="D300"/>
  <c r="D307" s="1"/>
  <c r="O294"/>
  <c r="N294"/>
  <c r="M294"/>
  <c r="L294"/>
  <c r="K294"/>
  <c r="J294"/>
  <c r="I294"/>
  <c r="H294"/>
  <c r="G294"/>
  <c r="F294"/>
  <c r="E294"/>
  <c r="D294"/>
  <c r="O292"/>
  <c r="N292"/>
  <c r="M292"/>
  <c r="L292"/>
  <c r="K292"/>
  <c r="J292"/>
  <c r="I292"/>
  <c r="H292"/>
  <c r="G292"/>
  <c r="F292"/>
  <c r="E292"/>
  <c r="D292"/>
  <c r="O291"/>
  <c r="N291"/>
  <c r="M291"/>
  <c r="L291"/>
  <c r="K291"/>
  <c r="J291"/>
  <c r="I291"/>
  <c r="H291"/>
  <c r="G291"/>
  <c r="F291"/>
  <c r="E291"/>
  <c r="D291"/>
  <c r="O290"/>
  <c r="O297" s="1"/>
  <c r="N290"/>
  <c r="N297" s="1"/>
  <c r="M290"/>
  <c r="M297" s="1"/>
  <c r="L290"/>
  <c r="L297" s="1"/>
  <c r="K290"/>
  <c r="K297" s="1"/>
  <c r="J290"/>
  <c r="J297" s="1"/>
  <c r="I290"/>
  <c r="I297" s="1"/>
  <c r="H290"/>
  <c r="H297" s="1"/>
  <c r="G290"/>
  <c r="G297" s="1"/>
  <c r="F290"/>
  <c r="F297" s="1"/>
  <c r="E290"/>
  <c r="E297" s="1"/>
  <c r="D290"/>
  <c r="D297" s="1"/>
  <c r="P284"/>
  <c r="O283"/>
  <c r="N283"/>
  <c r="M283"/>
  <c r="L283"/>
  <c r="K283"/>
  <c r="J283"/>
  <c r="I283"/>
  <c r="H283"/>
  <c r="G283"/>
  <c r="F283"/>
  <c r="E283"/>
  <c r="D283"/>
  <c r="P283" s="1"/>
  <c r="P282"/>
  <c r="O281"/>
  <c r="O286" s="1"/>
  <c r="N281"/>
  <c r="N286" s="1"/>
  <c r="M281"/>
  <c r="M286" s="1"/>
  <c r="L281"/>
  <c r="L286" s="1"/>
  <c r="K281"/>
  <c r="K286" s="1"/>
  <c r="J281"/>
  <c r="J286" s="1"/>
  <c r="I281"/>
  <c r="I286" s="1"/>
  <c r="H281"/>
  <c r="H286" s="1"/>
  <c r="G281"/>
  <c r="G286" s="1"/>
  <c r="F281"/>
  <c r="F286" s="1"/>
  <c r="E281"/>
  <c r="E286" s="1"/>
  <c r="D281"/>
  <c r="D286" s="1"/>
  <c r="P280"/>
  <c r="P279"/>
  <c r="P274"/>
  <c r="P273"/>
  <c r="P272"/>
  <c r="P271"/>
  <c r="O270"/>
  <c r="N270"/>
  <c r="M270"/>
  <c r="L270"/>
  <c r="K270"/>
  <c r="J270"/>
  <c r="I270"/>
  <c r="H270"/>
  <c r="G270"/>
  <c r="F270"/>
  <c r="E270"/>
  <c r="D270"/>
  <c r="P270" s="1"/>
  <c r="O269"/>
  <c r="O276" s="1"/>
  <c r="N269"/>
  <c r="N276" s="1"/>
  <c r="M269"/>
  <c r="M276" s="1"/>
  <c r="L269"/>
  <c r="L276" s="1"/>
  <c r="K269"/>
  <c r="K276" s="1"/>
  <c r="J269"/>
  <c r="J276" s="1"/>
  <c r="I269"/>
  <c r="I276" s="1"/>
  <c r="H269"/>
  <c r="H276" s="1"/>
  <c r="G269"/>
  <c r="G276" s="1"/>
  <c r="F269"/>
  <c r="F276" s="1"/>
  <c r="E269"/>
  <c r="E276" s="1"/>
  <c r="D269"/>
  <c r="D276" s="1"/>
  <c r="O263"/>
  <c r="N263"/>
  <c r="M263"/>
  <c r="L263"/>
  <c r="K263"/>
  <c r="J263"/>
  <c r="I263"/>
  <c r="H263"/>
  <c r="G263"/>
  <c r="F263"/>
  <c r="E263"/>
  <c r="D263"/>
  <c r="O261"/>
  <c r="N261"/>
  <c r="M261"/>
  <c r="L261"/>
  <c r="K261"/>
  <c r="J261"/>
  <c r="I261"/>
  <c r="H261"/>
  <c r="G261"/>
  <c r="F261"/>
  <c r="E261"/>
  <c r="D261"/>
  <c r="O260"/>
  <c r="N260"/>
  <c r="M260"/>
  <c r="L260"/>
  <c r="K260"/>
  <c r="J260"/>
  <c r="I260"/>
  <c r="H260"/>
  <c r="G260"/>
  <c r="F260"/>
  <c r="E260"/>
  <c r="D260"/>
  <c r="O259"/>
  <c r="O266" s="1"/>
  <c r="N259"/>
  <c r="N266" s="1"/>
  <c r="M259"/>
  <c r="M266" s="1"/>
  <c r="L259"/>
  <c r="L266" s="1"/>
  <c r="K259"/>
  <c r="K266" s="1"/>
  <c r="J259"/>
  <c r="J266" s="1"/>
  <c r="I259"/>
  <c r="I266" s="1"/>
  <c r="H259"/>
  <c r="H266" s="1"/>
  <c r="G259"/>
  <c r="G266" s="1"/>
  <c r="F259"/>
  <c r="F266" s="1"/>
  <c r="E259"/>
  <c r="E266" s="1"/>
  <c r="D259"/>
  <c r="D266" s="1"/>
  <c r="O253"/>
  <c r="N253"/>
  <c r="M253"/>
  <c r="L253"/>
  <c r="K253"/>
  <c r="J253"/>
  <c r="I253"/>
  <c r="H253"/>
  <c r="G253"/>
  <c r="F253"/>
  <c r="P253" s="1"/>
  <c r="E253"/>
  <c r="D253"/>
  <c r="O252"/>
  <c r="N252"/>
  <c r="M252"/>
  <c r="L252"/>
  <c r="K252"/>
  <c r="J252"/>
  <c r="I252"/>
  <c r="H252"/>
  <c r="G252"/>
  <c r="F252"/>
  <c r="P252" s="1"/>
  <c r="E252"/>
  <c r="D252"/>
  <c r="O251"/>
  <c r="N251"/>
  <c r="M251"/>
  <c r="L251"/>
  <c r="K251"/>
  <c r="J251"/>
  <c r="I251"/>
  <c r="H251"/>
  <c r="G251"/>
  <c r="F251"/>
  <c r="P251" s="1"/>
  <c r="E251"/>
  <c r="D251"/>
  <c r="O250"/>
  <c r="O255" s="1"/>
  <c r="N250"/>
  <c r="N255" s="1"/>
  <c r="M250"/>
  <c r="M255" s="1"/>
  <c r="L250"/>
  <c r="L255" s="1"/>
  <c r="K250"/>
  <c r="K255" s="1"/>
  <c r="J250"/>
  <c r="J255" s="1"/>
  <c r="I250"/>
  <c r="I255" s="1"/>
  <c r="H250"/>
  <c r="H255" s="1"/>
  <c r="G250"/>
  <c r="G255" s="1"/>
  <c r="F250"/>
  <c r="F255" s="1"/>
  <c r="E250"/>
  <c r="E255" s="1"/>
  <c r="D250"/>
  <c r="D255" s="1"/>
  <c r="P249"/>
  <c r="P248"/>
  <c r="P243"/>
  <c r="P242"/>
  <c r="P241"/>
  <c r="P240"/>
  <c r="O239"/>
  <c r="N239"/>
  <c r="M239"/>
  <c r="L239"/>
  <c r="K239"/>
  <c r="J239"/>
  <c r="I239"/>
  <c r="H239"/>
  <c r="G239"/>
  <c r="F239"/>
  <c r="E239"/>
  <c r="D239"/>
  <c r="P239" s="1"/>
  <c r="O238"/>
  <c r="O245" s="1"/>
  <c r="N238"/>
  <c r="N245" s="1"/>
  <c r="M238"/>
  <c r="M245" s="1"/>
  <c r="L238"/>
  <c r="L245" s="1"/>
  <c r="K238"/>
  <c r="K245" s="1"/>
  <c r="J238"/>
  <c r="J245" s="1"/>
  <c r="I238"/>
  <c r="I245" s="1"/>
  <c r="H238"/>
  <c r="H245" s="1"/>
  <c r="G238"/>
  <c r="G245" s="1"/>
  <c r="F238"/>
  <c r="F245" s="1"/>
  <c r="E238"/>
  <c r="E245" s="1"/>
  <c r="D245"/>
  <c r="E49" i="7" s="1"/>
  <c r="O233" i="5"/>
  <c r="N233"/>
  <c r="M233"/>
  <c r="L233"/>
  <c r="K233"/>
  <c r="J233"/>
  <c r="I233"/>
  <c r="H233"/>
  <c r="G233"/>
  <c r="F233"/>
  <c r="E233"/>
  <c r="D233"/>
  <c r="O232"/>
  <c r="N232"/>
  <c r="M232"/>
  <c r="L232"/>
  <c r="K232"/>
  <c r="J232"/>
  <c r="I232"/>
  <c r="H232"/>
  <c r="G232"/>
  <c r="F232"/>
  <c r="E232"/>
  <c r="D232"/>
  <c r="O231"/>
  <c r="N231"/>
  <c r="M231"/>
  <c r="L231"/>
  <c r="K231"/>
  <c r="J231"/>
  <c r="I231"/>
  <c r="H231"/>
  <c r="G231"/>
  <c r="F231"/>
  <c r="E231"/>
  <c r="D231"/>
  <c r="O230"/>
  <c r="N230"/>
  <c r="M230"/>
  <c r="L230"/>
  <c r="K230"/>
  <c r="J230"/>
  <c r="I230"/>
  <c r="H230"/>
  <c r="G230"/>
  <c r="F230"/>
  <c r="E230"/>
  <c r="D230"/>
  <c r="O229"/>
  <c r="N229"/>
  <c r="M229"/>
  <c r="L229"/>
  <c r="K229"/>
  <c r="J229"/>
  <c r="I229"/>
  <c r="H229"/>
  <c r="G229"/>
  <c r="F229"/>
  <c r="E229"/>
  <c r="D229"/>
  <c r="O228"/>
  <c r="O235" s="1"/>
  <c r="N228"/>
  <c r="N235" s="1"/>
  <c r="M228"/>
  <c r="M235" s="1"/>
  <c r="L228"/>
  <c r="L235" s="1"/>
  <c r="K228"/>
  <c r="K235" s="1"/>
  <c r="J228"/>
  <c r="J235" s="1"/>
  <c r="I228"/>
  <c r="I235" s="1"/>
  <c r="H228"/>
  <c r="H235" s="1"/>
  <c r="G228"/>
  <c r="G235" s="1"/>
  <c r="F228"/>
  <c r="F235" s="1"/>
  <c r="E228"/>
  <c r="E235" s="1"/>
  <c r="D228"/>
  <c r="D235" s="1"/>
  <c r="O316" i="4"/>
  <c r="O314"/>
  <c r="N316"/>
  <c r="N314"/>
  <c r="M316"/>
  <c r="M314"/>
  <c r="L316"/>
  <c r="L314"/>
  <c r="K316"/>
  <c r="K314"/>
  <c r="J316"/>
  <c r="J314"/>
  <c r="I316"/>
  <c r="I314"/>
  <c r="H316"/>
  <c r="H314"/>
  <c r="G316"/>
  <c r="G314"/>
  <c r="F316"/>
  <c r="F314"/>
  <c r="E316"/>
  <c r="E314"/>
  <c r="D316"/>
  <c r="D314"/>
  <c r="O303"/>
  <c r="O302"/>
  <c r="N303"/>
  <c r="N302"/>
  <c r="M303"/>
  <c r="M302"/>
  <c r="L303"/>
  <c r="L302"/>
  <c r="K303"/>
  <c r="K302"/>
  <c r="J303"/>
  <c r="J302"/>
  <c r="I303"/>
  <c r="I302"/>
  <c r="H303"/>
  <c r="H302"/>
  <c r="G303"/>
  <c r="G302"/>
  <c r="F303"/>
  <c r="F302"/>
  <c r="E303"/>
  <c r="E302"/>
  <c r="D303"/>
  <c r="D302"/>
  <c r="O296"/>
  <c r="O294"/>
  <c r="O293"/>
  <c r="O292"/>
  <c r="N296"/>
  <c r="N294"/>
  <c r="N293"/>
  <c r="N292"/>
  <c r="M296"/>
  <c r="M294"/>
  <c r="M293"/>
  <c r="M292"/>
  <c r="L296"/>
  <c r="L294"/>
  <c r="L293"/>
  <c r="L292"/>
  <c r="K296"/>
  <c r="K294"/>
  <c r="K293"/>
  <c r="K292"/>
  <c r="J296"/>
  <c r="J294"/>
  <c r="J293"/>
  <c r="J292"/>
  <c r="I296"/>
  <c r="I294"/>
  <c r="I293"/>
  <c r="I292"/>
  <c r="H296"/>
  <c r="H294"/>
  <c r="H293"/>
  <c r="H292"/>
  <c r="G296"/>
  <c r="G294"/>
  <c r="G293"/>
  <c r="G292"/>
  <c r="F296"/>
  <c r="F294"/>
  <c r="F293"/>
  <c r="F292"/>
  <c r="E296"/>
  <c r="E294"/>
  <c r="E293"/>
  <c r="E292"/>
  <c r="D296"/>
  <c r="D294"/>
  <c r="D293"/>
  <c r="D292"/>
  <c r="O285"/>
  <c r="O283"/>
  <c r="N285"/>
  <c r="N283"/>
  <c r="M285"/>
  <c r="M283"/>
  <c r="L285"/>
  <c r="L283"/>
  <c r="K285"/>
  <c r="K283"/>
  <c r="J285"/>
  <c r="J283"/>
  <c r="I285"/>
  <c r="I283"/>
  <c r="H285"/>
  <c r="H283"/>
  <c r="G285"/>
  <c r="G283"/>
  <c r="F285"/>
  <c r="F283"/>
  <c r="E285"/>
  <c r="E283"/>
  <c r="D285"/>
  <c r="D283"/>
  <c r="O272"/>
  <c r="O271"/>
  <c r="N272"/>
  <c r="N271"/>
  <c r="M272"/>
  <c r="M271"/>
  <c r="L272"/>
  <c r="L271"/>
  <c r="K272"/>
  <c r="K271"/>
  <c r="J272"/>
  <c r="J271"/>
  <c r="I272"/>
  <c r="I271"/>
  <c r="H272"/>
  <c r="H271"/>
  <c r="G272"/>
  <c r="G271"/>
  <c r="F272"/>
  <c r="F271"/>
  <c r="E272"/>
  <c r="E271"/>
  <c r="D272"/>
  <c r="D271"/>
  <c r="O265"/>
  <c r="O263"/>
  <c r="O262"/>
  <c r="O261"/>
  <c r="N265"/>
  <c r="N263"/>
  <c r="N262"/>
  <c r="N261"/>
  <c r="M265"/>
  <c r="M263"/>
  <c r="M262"/>
  <c r="M261"/>
  <c r="L265"/>
  <c r="L263"/>
  <c r="L262"/>
  <c r="L261"/>
  <c r="K265"/>
  <c r="K263"/>
  <c r="K262"/>
  <c r="K261"/>
  <c r="J265"/>
  <c r="J263"/>
  <c r="J262"/>
  <c r="J261"/>
  <c r="I265"/>
  <c r="I263"/>
  <c r="I262"/>
  <c r="I261"/>
  <c r="H265"/>
  <c r="H263"/>
  <c r="H262"/>
  <c r="H261"/>
  <c r="G265"/>
  <c r="G263"/>
  <c r="G262"/>
  <c r="G261"/>
  <c r="F265"/>
  <c r="F263"/>
  <c r="F262"/>
  <c r="F261"/>
  <c r="E265"/>
  <c r="E263"/>
  <c r="E262"/>
  <c r="E261"/>
  <c r="D265"/>
  <c r="D263"/>
  <c r="D262"/>
  <c r="D261"/>
  <c r="O255"/>
  <c r="O254"/>
  <c r="O253"/>
  <c r="O252"/>
  <c r="N255"/>
  <c r="N254"/>
  <c r="N253"/>
  <c r="N252"/>
  <c r="M255"/>
  <c r="M254"/>
  <c r="M253"/>
  <c r="M252"/>
  <c r="L255"/>
  <c r="L254"/>
  <c r="L253"/>
  <c r="L252"/>
  <c r="K255"/>
  <c r="K254"/>
  <c r="K253"/>
  <c r="K252"/>
  <c r="J255"/>
  <c r="J254"/>
  <c r="J253"/>
  <c r="J252"/>
  <c r="I255"/>
  <c r="I254"/>
  <c r="I253"/>
  <c r="I252"/>
  <c r="H255"/>
  <c r="H254"/>
  <c r="H253"/>
  <c r="H252"/>
  <c r="G255"/>
  <c r="G254"/>
  <c r="G253"/>
  <c r="G252"/>
  <c r="O241"/>
  <c r="O240"/>
  <c r="N241"/>
  <c r="N240"/>
  <c r="M241"/>
  <c r="M240"/>
  <c r="L241"/>
  <c r="L240"/>
  <c r="K241"/>
  <c r="K240"/>
  <c r="J241"/>
  <c r="J240"/>
  <c r="I241"/>
  <c r="I240"/>
  <c r="H241"/>
  <c r="H240"/>
  <c r="G241"/>
  <c r="G240"/>
  <c r="F255"/>
  <c r="F254"/>
  <c r="F253"/>
  <c r="F252"/>
  <c r="E255"/>
  <c r="E254"/>
  <c r="E253"/>
  <c r="E252"/>
  <c r="F241"/>
  <c r="F240"/>
  <c r="E241"/>
  <c r="E240"/>
  <c r="D255"/>
  <c r="D254"/>
  <c r="D253"/>
  <c r="D252"/>
  <c r="D241"/>
  <c r="D240"/>
  <c r="O235"/>
  <c r="O234"/>
  <c r="O233"/>
  <c r="O232"/>
  <c r="O231"/>
  <c r="O230"/>
  <c r="N235"/>
  <c r="N234"/>
  <c r="N233"/>
  <c r="N232"/>
  <c r="N231"/>
  <c r="N230"/>
  <c r="M235"/>
  <c r="M234"/>
  <c r="M233"/>
  <c r="M232"/>
  <c r="M231"/>
  <c r="M230"/>
  <c r="L235"/>
  <c r="L234"/>
  <c r="L233"/>
  <c r="L232"/>
  <c r="L231"/>
  <c r="L230"/>
  <c r="K235"/>
  <c r="K234"/>
  <c r="K233"/>
  <c r="K232"/>
  <c r="K231"/>
  <c r="K230"/>
  <c r="J235"/>
  <c r="J234"/>
  <c r="J233"/>
  <c r="J232"/>
  <c r="J231"/>
  <c r="J230"/>
  <c r="I235"/>
  <c r="I234"/>
  <c r="I233"/>
  <c r="I232"/>
  <c r="I231"/>
  <c r="I230"/>
  <c r="H235"/>
  <c r="H234"/>
  <c r="H233"/>
  <c r="H232"/>
  <c r="H231"/>
  <c r="H230"/>
  <c r="G235"/>
  <c r="G234"/>
  <c r="G233"/>
  <c r="G232"/>
  <c r="G231"/>
  <c r="G230"/>
  <c r="E230"/>
  <c r="F230"/>
  <c r="E231"/>
  <c r="F231"/>
  <c r="E232"/>
  <c r="F232"/>
  <c r="E233"/>
  <c r="F233"/>
  <c r="E234"/>
  <c r="F234"/>
  <c r="E235"/>
  <c r="F235"/>
  <c r="D231"/>
  <c r="D232"/>
  <c r="D233"/>
  <c r="D234"/>
  <c r="D235"/>
  <c r="D230"/>
  <c r="D237"/>
  <c r="E237"/>
  <c r="F237"/>
  <c r="E247"/>
  <c r="F247"/>
  <c r="D257"/>
  <c r="E257"/>
  <c r="F257"/>
  <c r="D268"/>
  <c r="E268"/>
  <c r="F268"/>
  <c r="D278"/>
  <c r="E278"/>
  <c r="F278"/>
  <c r="D288"/>
  <c r="E288"/>
  <c r="F288"/>
  <c r="D299"/>
  <c r="E299"/>
  <c r="F299"/>
  <c r="D309"/>
  <c r="E309"/>
  <c r="F309"/>
  <c r="D319"/>
  <c r="E319"/>
  <c r="F319"/>
  <c r="E62" i="7" l="1"/>
  <c r="K115"/>
  <c r="H11"/>
  <c r="K11" s="1"/>
  <c r="K117"/>
  <c r="H13"/>
  <c r="K13" s="1"/>
  <c r="K119"/>
  <c r="H15"/>
  <c r="K15" s="1"/>
  <c r="K121"/>
  <c r="H17"/>
  <c r="K17" s="1"/>
  <c r="K123"/>
  <c r="H19"/>
  <c r="K19" s="1"/>
  <c r="K8"/>
  <c r="H21"/>
  <c r="F71"/>
  <c r="F9" s="1"/>
  <c r="E72"/>
  <c r="E10" s="1"/>
  <c r="D72"/>
  <c r="D10" s="1"/>
  <c r="D70"/>
  <c r="D8" s="1"/>
  <c r="F72"/>
  <c r="F10" s="1"/>
  <c r="F70"/>
  <c r="F8" s="1"/>
  <c r="E71"/>
  <c r="E9" s="1"/>
  <c r="D71"/>
  <c r="D9" s="1"/>
  <c r="K113"/>
  <c r="K112"/>
  <c r="H125"/>
  <c r="K122"/>
  <c r="K120"/>
  <c r="K118"/>
  <c r="K116"/>
  <c r="I125"/>
  <c r="K114"/>
  <c r="E125"/>
  <c r="P256" i="6"/>
  <c r="P261" s="1"/>
  <c r="P287"/>
  <c r="P292" s="1"/>
  <c r="P318"/>
  <c r="P323" s="1"/>
  <c r="P244"/>
  <c r="P251" s="1"/>
  <c r="P275"/>
  <c r="P282" s="1"/>
  <c r="P306"/>
  <c r="P313" s="1"/>
  <c r="P250" i="5"/>
  <c r="P255" s="1"/>
  <c r="P281"/>
  <c r="P286" s="1"/>
  <c r="P312"/>
  <c r="P317" s="1"/>
  <c r="P238"/>
  <c r="P245" s="1"/>
  <c r="P269"/>
  <c r="P276" s="1"/>
  <c r="P300"/>
  <c r="P307" s="1"/>
  <c r="D247" i="4"/>
  <c r="E70" i="7" s="1"/>
  <c r="E8" s="1"/>
  <c r="K125" l="1"/>
  <c r="K21"/>
  <c r="P317" i="4"/>
  <c r="P315"/>
  <c r="P313"/>
  <c r="P312"/>
  <c r="P307"/>
  <c r="P306"/>
  <c r="P305"/>
  <c r="P304"/>
  <c r="P286"/>
  <c r="P284"/>
  <c r="P282"/>
  <c r="P281"/>
  <c r="P276"/>
  <c r="P275"/>
  <c r="P274"/>
  <c r="P273"/>
  <c r="P251"/>
  <c r="P250"/>
  <c r="P245"/>
  <c r="P244"/>
  <c r="P243"/>
  <c r="P242"/>
  <c r="P316"/>
  <c r="O319"/>
  <c r="N319"/>
  <c r="L319"/>
  <c r="K319"/>
  <c r="J319"/>
  <c r="I319"/>
  <c r="H319"/>
  <c r="G319"/>
  <c r="P303"/>
  <c r="O309"/>
  <c r="N309"/>
  <c r="L309"/>
  <c r="K309"/>
  <c r="J309"/>
  <c r="I309"/>
  <c r="H309"/>
  <c r="G309"/>
  <c r="O299"/>
  <c r="N299"/>
  <c r="L299"/>
  <c r="K299"/>
  <c r="J299"/>
  <c r="I299"/>
  <c r="H299"/>
  <c r="G299"/>
  <c r="P285"/>
  <c r="O288"/>
  <c r="N288"/>
  <c r="L288"/>
  <c r="K288"/>
  <c r="J288"/>
  <c r="I288"/>
  <c r="H288"/>
  <c r="G288"/>
  <c r="P272"/>
  <c r="O278"/>
  <c r="N278"/>
  <c r="L278"/>
  <c r="K278"/>
  <c r="J278"/>
  <c r="I278"/>
  <c r="H278"/>
  <c r="G278"/>
  <c r="O268"/>
  <c r="N268"/>
  <c r="L268"/>
  <c r="K268"/>
  <c r="J268"/>
  <c r="I268"/>
  <c r="H268"/>
  <c r="G268"/>
  <c r="P255"/>
  <c r="P254"/>
  <c r="P253"/>
  <c r="O257"/>
  <c r="F81" i="7" s="1"/>
  <c r="F19" s="1"/>
  <c r="N257" i="4"/>
  <c r="F80" i="7" s="1"/>
  <c r="F18" s="1"/>
  <c r="L257" i="4"/>
  <c r="F78" i="7" s="1"/>
  <c r="F16" s="1"/>
  <c r="K257" i="4"/>
  <c r="F77" i="7" s="1"/>
  <c r="F15" s="1"/>
  <c r="J257" i="4"/>
  <c r="F76" i="7" s="1"/>
  <c r="F14" s="1"/>
  <c r="I257" i="4"/>
  <c r="F75" i="7" s="1"/>
  <c r="F13" s="1"/>
  <c r="H257" i="4"/>
  <c r="F74" i="7" s="1"/>
  <c r="F12" s="1"/>
  <c r="G257" i="4"/>
  <c r="F73" i="7" s="1"/>
  <c r="F11" s="1"/>
  <c r="P241" i="4"/>
  <c r="O247"/>
  <c r="E81" i="7" s="1"/>
  <c r="E19" s="1"/>
  <c r="N247" i="4"/>
  <c r="E80" i="7" s="1"/>
  <c r="E18" s="1"/>
  <c r="L247" i="4"/>
  <c r="E78" i="7" s="1"/>
  <c r="E16" s="1"/>
  <c r="K247" i="4"/>
  <c r="E77" i="7" s="1"/>
  <c r="E15" s="1"/>
  <c r="J247" i="4"/>
  <c r="E76" i="7" s="1"/>
  <c r="E14" s="1"/>
  <c r="I247" i="4"/>
  <c r="E75" i="7" s="1"/>
  <c r="E13" s="1"/>
  <c r="H247" i="4"/>
  <c r="E74" i="7" s="1"/>
  <c r="E12" s="1"/>
  <c r="G247" i="4"/>
  <c r="E73" i="7" s="1"/>
  <c r="E11" s="1"/>
  <c r="O237" i="4"/>
  <c r="D81" i="7" s="1"/>
  <c r="D19" s="1"/>
  <c r="N237" i="4"/>
  <c r="D80" i="7" s="1"/>
  <c r="D18" s="1"/>
  <c r="M237" i="4"/>
  <c r="L237"/>
  <c r="D78" i="7" s="1"/>
  <c r="D16" s="1"/>
  <c r="K237" i="4"/>
  <c r="D77" i="7" s="1"/>
  <c r="D15" s="1"/>
  <c r="J237" i="4"/>
  <c r="D76" i="7" s="1"/>
  <c r="D14" s="1"/>
  <c r="I237" i="4"/>
  <c r="D75" i="7" s="1"/>
  <c r="D13" s="1"/>
  <c r="H237" i="4"/>
  <c r="D74" i="7" s="1"/>
  <c r="D12" s="1"/>
  <c r="G237" i="4"/>
  <c r="D73" i="7" s="1"/>
  <c r="D11" s="1"/>
  <c r="E394" i="3"/>
  <c r="D394"/>
  <c r="D332"/>
  <c r="D324"/>
  <c r="D323"/>
  <c r="O322"/>
  <c r="L322"/>
  <c r="K322"/>
  <c r="J322"/>
  <c r="I322"/>
  <c r="H322"/>
  <c r="G322"/>
  <c r="F322"/>
  <c r="E322"/>
  <c r="D322"/>
  <c r="M81"/>
  <c r="L81"/>
  <c r="K81"/>
  <c r="J81"/>
  <c r="I81"/>
  <c r="G81"/>
  <c r="F81"/>
  <c r="E81"/>
  <c r="D81"/>
  <c r="O295"/>
  <c r="O388" s="1"/>
  <c r="N295"/>
  <c r="N388" s="1"/>
  <c r="P240" i="4" l="1"/>
  <c r="P247" s="1"/>
  <c r="P252"/>
  <c r="P302"/>
  <c r="P309" s="1"/>
  <c r="P314"/>
  <c r="P319" s="1"/>
  <c r="M288"/>
  <c r="P271"/>
  <c r="P278" s="1"/>
  <c r="P283"/>
  <c r="P288" s="1"/>
  <c r="M257"/>
  <c r="M319"/>
  <c r="P257"/>
  <c r="P409" i="3"/>
  <c r="P407"/>
  <c r="P405"/>
  <c r="P404"/>
  <c r="P396"/>
  <c r="P397"/>
  <c r="P398"/>
  <c r="P399"/>
  <c r="P374"/>
  <c r="P376"/>
  <c r="P378"/>
  <c r="P373"/>
  <c r="P365"/>
  <c r="P366"/>
  <c r="P367"/>
  <c r="P368"/>
  <c r="P343"/>
  <c r="P342"/>
  <c r="P337"/>
  <c r="P336"/>
  <c r="P335"/>
  <c r="P334"/>
  <c r="O455" i="1"/>
  <c r="N455"/>
  <c r="M455"/>
  <c r="L455"/>
  <c r="K455"/>
  <c r="J455"/>
  <c r="I455"/>
  <c r="H455"/>
  <c r="G455"/>
  <c r="O452"/>
  <c r="N452"/>
  <c r="M452"/>
  <c r="L452"/>
  <c r="K452"/>
  <c r="J452"/>
  <c r="I452"/>
  <c r="H452"/>
  <c r="G452"/>
  <c r="F455"/>
  <c r="F452"/>
  <c r="F458" s="1"/>
  <c r="G439"/>
  <c r="H439"/>
  <c r="I439"/>
  <c r="J439"/>
  <c r="K439"/>
  <c r="L439"/>
  <c r="M439"/>
  <c r="N439"/>
  <c r="O439"/>
  <c r="G440"/>
  <c r="H440"/>
  <c r="I440"/>
  <c r="J440"/>
  <c r="K440"/>
  <c r="L440"/>
  <c r="M440"/>
  <c r="N440"/>
  <c r="O440"/>
  <c r="F440"/>
  <c r="F439"/>
  <c r="G428"/>
  <c r="H428"/>
  <c r="I428"/>
  <c r="J428"/>
  <c r="K428"/>
  <c r="L428"/>
  <c r="M428"/>
  <c r="N428"/>
  <c r="O428"/>
  <c r="G429"/>
  <c r="H429"/>
  <c r="I429"/>
  <c r="J429"/>
  <c r="K429"/>
  <c r="L429"/>
  <c r="M429"/>
  <c r="N429"/>
  <c r="O429"/>
  <c r="G430"/>
  <c r="H430"/>
  <c r="I430"/>
  <c r="J430"/>
  <c r="K430"/>
  <c r="L430"/>
  <c r="M430"/>
  <c r="N430"/>
  <c r="O430"/>
  <c r="G433"/>
  <c r="H433"/>
  <c r="I433"/>
  <c r="J433"/>
  <c r="K433"/>
  <c r="L433"/>
  <c r="M433"/>
  <c r="N433"/>
  <c r="O433"/>
  <c r="F429"/>
  <c r="F430"/>
  <c r="F433"/>
  <c r="F428"/>
  <c r="O456"/>
  <c r="N456"/>
  <c r="M456"/>
  <c r="L456"/>
  <c r="K456"/>
  <c r="J456"/>
  <c r="I456"/>
  <c r="H456"/>
  <c r="G456"/>
  <c r="P456" s="1"/>
  <c r="P455"/>
  <c r="P454"/>
  <c r="P453"/>
  <c r="O458"/>
  <c r="N458"/>
  <c r="M458"/>
  <c r="L458"/>
  <c r="K458"/>
  <c r="J458"/>
  <c r="I458"/>
  <c r="H458"/>
  <c r="G458"/>
  <c r="P451"/>
  <c r="P450"/>
  <c r="P445"/>
  <c r="P444"/>
  <c r="P443"/>
  <c r="P442"/>
  <c r="P441"/>
  <c r="P440"/>
  <c r="O447"/>
  <c r="N447"/>
  <c r="M447"/>
  <c r="L447"/>
  <c r="K447"/>
  <c r="J447"/>
  <c r="I447"/>
  <c r="H447"/>
  <c r="G447"/>
  <c r="F447"/>
  <c r="O436"/>
  <c r="N436"/>
  <c r="M436"/>
  <c r="L436"/>
  <c r="K436"/>
  <c r="J436"/>
  <c r="I436"/>
  <c r="H436"/>
  <c r="G436"/>
  <c r="F436"/>
  <c r="O421"/>
  <c r="N421"/>
  <c r="M421"/>
  <c r="L421"/>
  <c r="K421"/>
  <c r="J421"/>
  <c r="I421"/>
  <c r="H421"/>
  <c r="G421"/>
  <c r="O418"/>
  <c r="N418"/>
  <c r="M418"/>
  <c r="L418"/>
  <c r="K418"/>
  <c r="J418"/>
  <c r="I418"/>
  <c r="H418"/>
  <c r="G418"/>
  <c r="F421"/>
  <c r="F418"/>
  <c r="G405"/>
  <c r="H405"/>
  <c r="I405"/>
  <c r="J405"/>
  <c r="K405"/>
  <c r="L405"/>
  <c r="M405"/>
  <c r="N405"/>
  <c r="O405"/>
  <c r="G406"/>
  <c r="H406"/>
  <c r="I406"/>
  <c r="J406"/>
  <c r="K406"/>
  <c r="L406"/>
  <c r="M406"/>
  <c r="N406"/>
  <c r="O406"/>
  <c r="F406"/>
  <c r="F405"/>
  <c r="O399"/>
  <c r="N399"/>
  <c r="M399"/>
  <c r="L399"/>
  <c r="K399"/>
  <c r="J399"/>
  <c r="I399"/>
  <c r="H399"/>
  <c r="G399"/>
  <c r="O396"/>
  <c r="N396"/>
  <c r="M396"/>
  <c r="L396"/>
  <c r="K396"/>
  <c r="J396"/>
  <c r="I396"/>
  <c r="H396"/>
  <c r="G396"/>
  <c r="O395"/>
  <c r="N395"/>
  <c r="M395"/>
  <c r="L395"/>
  <c r="K395"/>
  <c r="J395"/>
  <c r="I395"/>
  <c r="H395"/>
  <c r="G395"/>
  <c r="O394"/>
  <c r="N394"/>
  <c r="M394"/>
  <c r="L394"/>
  <c r="K394"/>
  <c r="J394"/>
  <c r="I394"/>
  <c r="H394"/>
  <c r="G394"/>
  <c r="F395"/>
  <c r="F396"/>
  <c r="F399"/>
  <c r="F394"/>
  <c r="O422"/>
  <c r="N422"/>
  <c r="M422"/>
  <c r="L422"/>
  <c r="K422"/>
  <c r="J422"/>
  <c r="I422"/>
  <c r="H422"/>
  <c r="G422"/>
  <c r="P422"/>
  <c r="P421"/>
  <c r="P420"/>
  <c r="P419"/>
  <c r="O424"/>
  <c r="N424"/>
  <c r="M424"/>
  <c r="L424"/>
  <c r="K424"/>
  <c r="J424"/>
  <c r="I424"/>
  <c r="H424"/>
  <c r="G424"/>
  <c r="P418"/>
  <c r="P417"/>
  <c r="P416"/>
  <c r="P411"/>
  <c r="P410"/>
  <c r="P409"/>
  <c r="P408"/>
  <c r="P407"/>
  <c r="P406"/>
  <c r="O413"/>
  <c r="N413"/>
  <c r="M413"/>
  <c r="L413"/>
  <c r="K413"/>
  <c r="J413"/>
  <c r="I413"/>
  <c r="H413"/>
  <c r="G413"/>
  <c r="P405"/>
  <c r="P413" s="1"/>
  <c r="O402"/>
  <c r="N402"/>
  <c r="M402"/>
  <c r="L402"/>
  <c r="K402"/>
  <c r="J402"/>
  <c r="I402"/>
  <c r="H402"/>
  <c r="G402"/>
  <c r="F402"/>
  <c r="P373"/>
  <c r="P374"/>
  <c r="P375"/>
  <c r="P376"/>
  <c r="P377"/>
  <c r="P383"/>
  <c r="F79" i="7" l="1"/>
  <c r="M309" i="4"/>
  <c r="M268"/>
  <c r="M247"/>
  <c r="M299"/>
  <c r="M278"/>
  <c r="P439" i="1"/>
  <c r="P447" s="1"/>
  <c r="P452"/>
  <c r="P458" s="1"/>
  <c r="P424"/>
  <c r="F413"/>
  <c r="F424"/>
  <c r="P382"/>
  <c r="O301" i="3"/>
  <c r="O394" s="1"/>
  <c r="O268"/>
  <c r="O363" s="1"/>
  <c r="O235"/>
  <c r="O332" s="1"/>
  <c r="E314"/>
  <c r="F314"/>
  <c r="G314"/>
  <c r="H314"/>
  <c r="I314"/>
  <c r="J314"/>
  <c r="K314"/>
  <c r="L314"/>
  <c r="E316"/>
  <c r="F316"/>
  <c r="G316"/>
  <c r="H316"/>
  <c r="I316"/>
  <c r="J316"/>
  <c r="K316"/>
  <c r="L316"/>
  <c r="D314"/>
  <c r="D316"/>
  <c r="E281"/>
  <c r="F281"/>
  <c r="G281"/>
  <c r="H281"/>
  <c r="I281"/>
  <c r="J281"/>
  <c r="K281"/>
  <c r="L281"/>
  <c r="E283"/>
  <c r="F283"/>
  <c r="G283"/>
  <c r="H283"/>
  <c r="I283"/>
  <c r="J283"/>
  <c r="K283"/>
  <c r="L283"/>
  <c r="D281"/>
  <c r="D283"/>
  <c r="F83" i="7" l="1"/>
  <c r="F17"/>
  <c r="F21" s="1"/>
  <c r="D79"/>
  <c r="D17" s="1"/>
  <c r="E79"/>
  <c r="O302" i="3"/>
  <c r="O395" s="1"/>
  <c r="O401" s="1"/>
  <c r="O303"/>
  <c r="O406" s="1"/>
  <c r="O304"/>
  <c r="O305"/>
  <c r="O408" s="1"/>
  <c r="O306"/>
  <c r="N302"/>
  <c r="N395" s="1"/>
  <c r="N303"/>
  <c r="N406" s="1"/>
  <c r="N304"/>
  <c r="N305"/>
  <c r="N408" s="1"/>
  <c r="N306"/>
  <c r="N301"/>
  <c r="N394" s="1"/>
  <c r="N401" s="1"/>
  <c r="O291"/>
  <c r="O384" s="1"/>
  <c r="O292"/>
  <c r="O293"/>
  <c r="O386" s="1"/>
  <c r="O294"/>
  <c r="O314" s="1"/>
  <c r="O315"/>
  <c r="O316"/>
  <c r="N292"/>
  <c r="N293"/>
  <c r="N386" s="1"/>
  <c r="N294"/>
  <c r="N314" s="1"/>
  <c r="N315"/>
  <c r="N316"/>
  <c r="N291"/>
  <c r="N384" s="1"/>
  <c r="Q305"/>
  <c r="Q306"/>
  <c r="M306" s="1"/>
  <c r="P306" s="1"/>
  <c r="Q304"/>
  <c r="M304" s="1"/>
  <c r="Q302"/>
  <c r="Q303"/>
  <c r="Q301"/>
  <c r="Q295"/>
  <c r="Q296"/>
  <c r="M296" s="1"/>
  <c r="Q294"/>
  <c r="M294" s="1"/>
  <c r="M314" s="1"/>
  <c r="P314" s="1"/>
  <c r="Q292"/>
  <c r="Q293"/>
  <c r="Q291"/>
  <c r="O269"/>
  <c r="O364" s="1"/>
  <c r="O370" s="1"/>
  <c r="O270"/>
  <c r="O375" s="1"/>
  <c r="O271"/>
  <c r="O272"/>
  <c r="O377" s="1"/>
  <c r="O273"/>
  <c r="N269"/>
  <c r="N364" s="1"/>
  <c r="N270"/>
  <c r="N375" s="1"/>
  <c r="N271"/>
  <c r="N272"/>
  <c r="N377" s="1"/>
  <c r="N273"/>
  <c r="N268"/>
  <c r="N363" s="1"/>
  <c r="N370" s="1"/>
  <c r="L262"/>
  <c r="L357" s="1"/>
  <c r="K262"/>
  <c r="K357" s="1"/>
  <c r="J262"/>
  <c r="J357" s="1"/>
  <c r="I262"/>
  <c r="I357" s="1"/>
  <c r="H262"/>
  <c r="H357" s="1"/>
  <c r="G262"/>
  <c r="G357" s="1"/>
  <c r="F262"/>
  <c r="F357" s="1"/>
  <c r="E262"/>
  <c r="E357" s="1"/>
  <c r="L260"/>
  <c r="L355" s="1"/>
  <c r="K260"/>
  <c r="K355" s="1"/>
  <c r="J260"/>
  <c r="J355" s="1"/>
  <c r="I260"/>
  <c r="I355" s="1"/>
  <c r="H260"/>
  <c r="H355" s="1"/>
  <c r="G260"/>
  <c r="G355" s="1"/>
  <c r="F260"/>
  <c r="F355" s="1"/>
  <c r="E260"/>
  <c r="E355" s="1"/>
  <c r="L259"/>
  <c r="L354" s="1"/>
  <c r="K259"/>
  <c r="K354" s="1"/>
  <c r="J259"/>
  <c r="J354" s="1"/>
  <c r="I259"/>
  <c r="I354" s="1"/>
  <c r="H259"/>
  <c r="H354" s="1"/>
  <c r="G259"/>
  <c r="G354" s="1"/>
  <c r="F259"/>
  <c r="F354" s="1"/>
  <c r="E259"/>
  <c r="E354" s="1"/>
  <c r="L258"/>
  <c r="L353" s="1"/>
  <c r="L360" s="1"/>
  <c r="K258"/>
  <c r="K353" s="1"/>
  <c r="K360" s="1"/>
  <c r="J258"/>
  <c r="J353" s="1"/>
  <c r="J360" s="1"/>
  <c r="I258"/>
  <c r="I353" s="1"/>
  <c r="I360" s="1"/>
  <c r="H258"/>
  <c r="H353" s="1"/>
  <c r="H360" s="1"/>
  <c r="G258"/>
  <c r="G353" s="1"/>
  <c r="G360" s="1"/>
  <c r="F258"/>
  <c r="F353" s="1"/>
  <c r="F360" s="1"/>
  <c r="E258"/>
  <c r="E353" s="1"/>
  <c r="E360" s="1"/>
  <c r="D262"/>
  <c r="D357" s="1"/>
  <c r="D260"/>
  <c r="D355" s="1"/>
  <c r="D259"/>
  <c r="D354" s="1"/>
  <c r="D258"/>
  <c r="D353" s="1"/>
  <c r="D360" s="1"/>
  <c r="O258"/>
  <c r="O353" s="1"/>
  <c r="O259"/>
  <c r="O354" s="1"/>
  <c r="O260"/>
  <c r="O261"/>
  <c r="O281" s="1"/>
  <c r="O262"/>
  <c r="O263"/>
  <c r="O283" s="1"/>
  <c r="N259"/>
  <c r="N354" s="1"/>
  <c r="N260"/>
  <c r="N261"/>
  <c r="N281" s="1"/>
  <c r="N262"/>
  <c r="N263"/>
  <c r="N283" s="1"/>
  <c r="N258"/>
  <c r="N353" s="1"/>
  <c r="Q272"/>
  <c r="Q273"/>
  <c r="M273" s="1"/>
  <c r="Q271"/>
  <c r="M271" s="1"/>
  <c r="Q269"/>
  <c r="Q270"/>
  <c r="Q268"/>
  <c r="Q262"/>
  <c r="Q263"/>
  <c r="Q261"/>
  <c r="Q259"/>
  <c r="Q260"/>
  <c r="Q258"/>
  <c r="R188"/>
  <c r="K305" s="1"/>
  <c r="K408" s="1"/>
  <c r="R185"/>
  <c r="K303" s="1"/>
  <c r="K406" s="1"/>
  <c r="K411" s="1"/>
  <c r="R184"/>
  <c r="K302" s="1"/>
  <c r="K395" s="1"/>
  <c r="R183"/>
  <c r="K301" s="1"/>
  <c r="K394" s="1"/>
  <c r="K401" s="1"/>
  <c r="R163"/>
  <c r="K295" s="1"/>
  <c r="R160"/>
  <c r="K293" s="1"/>
  <c r="K386" s="1"/>
  <c r="R159"/>
  <c r="K292" s="1"/>
  <c r="R158"/>
  <c r="K291" s="1"/>
  <c r="K384" s="1"/>
  <c r="R135"/>
  <c r="L272" s="1"/>
  <c r="L377" s="1"/>
  <c r="R132"/>
  <c r="L270" s="1"/>
  <c r="L375" s="1"/>
  <c r="L380" s="1"/>
  <c r="R131"/>
  <c r="L269" s="1"/>
  <c r="L364" s="1"/>
  <c r="R130"/>
  <c r="L268" s="1"/>
  <c r="L363" s="1"/>
  <c r="L370" s="1"/>
  <c r="O236"/>
  <c r="O333" s="1"/>
  <c r="O339" s="1"/>
  <c r="O237"/>
  <c r="O344" s="1"/>
  <c r="O238"/>
  <c r="O345" s="1"/>
  <c r="O239"/>
  <c r="O346" s="1"/>
  <c r="O240"/>
  <c r="O347" s="1"/>
  <c r="N236"/>
  <c r="N333" s="1"/>
  <c r="N237"/>
  <c r="N344" s="1"/>
  <c r="N238"/>
  <c r="N345" s="1"/>
  <c r="N239"/>
  <c r="N346" s="1"/>
  <c r="N240"/>
  <c r="N347" s="1"/>
  <c r="N235"/>
  <c r="N332" s="1"/>
  <c r="E235"/>
  <c r="E332" s="1"/>
  <c r="F235"/>
  <c r="F332" s="1"/>
  <c r="G235"/>
  <c r="G332" s="1"/>
  <c r="H235"/>
  <c r="H332" s="1"/>
  <c r="I235"/>
  <c r="I332" s="1"/>
  <c r="J235"/>
  <c r="J332" s="1"/>
  <c r="K235"/>
  <c r="K332" s="1"/>
  <c r="L235"/>
  <c r="L332" s="1"/>
  <c r="E236"/>
  <c r="E333" s="1"/>
  <c r="F236"/>
  <c r="F333" s="1"/>
  <c r="G236"/>
  <c r="G333" s="1"/>
  <c r="H236"/>
  <c r="H333" s="1"/>
  <c r="I236"/>
  <c r="I333" s="1"/>
  <c r="J236"/>
  <c r="J333" s="1"/>
  <c r="K236"/>
  <c r="K333" s="1"/>
  <c r="L236"/>
  <c r="L333" s="1"/>
  <c r="E237"/>
  <c r="E344" s="1"/>
  <c r="F237"/>
  <c r="F344" s="1"/>
  <c r="G237"/>
  <c r="G344" s="1"/>
  <c r="H237"/>
  <c r="H344" s="1"/>
  <c r="I237"/>
  <c r="I344" s="1"/>
  <c r="J237"/>
  <c r="J344" s="1"/>
  <c r="K237"/>
  <c r="K344" s="1"/>
  <c r="L237"/>
  <c r="L344" s="1"/>
  <c r="E238"/>
  <c r="E345" s="1"/>
  <c r="F238"/>
  <c r="F345" s="1"/>
  <c r="G238"/>
  <c r="G345" s="1"/>
  <c r="H238"/>
  <c r="H345" s="1"/>
  <c r="I238"/>
  <c r="I345" s="1"/>
  <c r="J238"/>
  <c r="J345" s="1"/>
  <c r="K238"/>
  <c r="K345" s="1"/>
  <c r="L238"/>
  <c r="L345" s="1"/>
  <c r="E239"/>
  <c r="E346" s="1"/>
  <c r="F239"/>
  <c r="F346" s="1"/>
  <c r="G239"/>
  <c r="G346" s="1"/>
  <c r="H239"/>
  <c r="H346" s="1"/>
  <c r="I239"/>
  <c r="I346" s="1"/>
  <c r="J239"/>
  <c r="J346" s="1"/>
  <c r="K239"/>
  <c r="K346" s="1"/>
  <c r="L239"/>
  <c r="L346" s="1"/>
  <c r="E240"/>
  <c r="E347" s="1"/>
  <c r="F240"/>
  <c r="F347" s="1"/>
  <c r="G240"/>
  <c r="G347" s="1"/>
  <c r="H240"/>
  <c r="H347" s="1"/>
  <c r="I240"/>
  <c r="I347" s="1"/>
  <c r="J240"/>
  <c r="J347" s="1"/>
  <c r="K240"/>
  <c r="K347" s="1"/>
  <c r="L240"/>
  <c r="L347" s="1"/>
  <c r="D240"/>
  <c r="D347" s="1"/>
  <c r="D239"/>
  <c r="D346" s="1"/>
  <c r="D238"/>
  <c r="D345" s="1"/>
  <c r="D349" s="1"/>
  <c r="D237"/>
  <c r="D344" s="1"/>
  <c r="D236"/>
  <c r="D333" s="1"/>
  <c r="D235"/>
  <c r="Q239"/>
  <c r="Q240"/>
  <c r="Q238"/>
  <c r="Q236"/>
  <c r="Q237"/>
  <c r="Q235"/>
  <c r="M235" s="1"/>
  <c r="M332" s="1"/>
  <c r="O225"/>
  <c r="O226"/>
  <c r="O323" s="1"/>
  <c r="O227"/>
  <c r="O324" s="1"/>
  <c r="O228"/>
  <c r="O229"/>
  <c r="O326" s="1"/>
  <c r="O230"/>
  <c r="O327" s="1"/>
  <c r="N226"/>
  <c r="N323" s="1"/>
  <c r="N227"/>
  <c r="N324" s="1"/>
  <c r="N228"/>
  <c r="N229"/>
  <c r="N326" s="1"/>
  <c r="N230"/>
  <c r="N327" s="1"/>
  <c r="N225"/>
  <c r="N322" s="1"/>
  <c r="E225"/>
  <c r="F225"/>
  <c r="G225"/>
  <c r="H225"/>
  <c r="I225"/>
  <c r="J225"/>
  <c r="K225"/>
  <c r="L225"/>
  <c r="E226"/>
  <c r="E323" s="1"/>
  <c r="F226"/>
  <c r="F323" s="1"/>
  <c r="G226"/>
  <c r="G323" s="1"/>
  <c r="H226"/>
  <c r="H323" s="1"/>
  <c r="I226"/>
  <c r="I323" s="1"/>
  <c r="J226"/>
  <c r="J323" s="1"/>
  <c r="K226"/>
  <c r="K323" s="1"/>
  <c r="L226"/>
  <c r="L323" s="1"/>
  <c r="E227"/>
  <c r="E324" s="1"/>
  <c r="F227"/>
  <c r="F324" s="1"/>
  <c r="G227"/>
  <c r="G324" s="1"/>
  <c r="H227"/>
  <c r="H324" s="1"/>
  <c r="I227"/>
  <c r="I324" s="1"/>
  <c r="J227"/>
  <c r="J324" s="1"/>
  <c r="K227"/>
  <c r="K324" s="1"/>
  <c r="L227"/>
  <c r="L324" s="1"/>
  <c r="E228"/>
  <c r="F228"/>
  <c r="G228"/>
  <c r="H228"/>
  <c r="I228"/>
  <c r="J228"/>
  <c r="K228"/>
  <c r="L228"/>
  <c r="E229"/>
  <c r="E326" s="1"/>
  <c r="F229"/>
  <c r="F326" s="1"/>
  <c r="G229"/>
  <c r="G326" s="1"/>
  <c r="H229"/>
  <c r="H326" s="1"/>
  <c r="I229"/>
  <c r="I326" s="1"/>
  <c r="J229"/>
  <c r="J326" s="1"/>
  <c r="K229"/>
  <c r="K326" s="1"/>
  <c r="L229"/>
  <c r="L326" s="1"/>
  <c r="E230"/>
  <c r="E327" s="1"/>
  <c r="F230"/>
  <c r="F327" s="1"/>
  <c r="G230"/>
  <c r="G327" s="1"/>
  <c r="H230"/>
  <c r="H327" s="1"/>
  <c r="I230"/>
  <c r="I327" s="1"/>
  <c r="J230"/>
  <c r="J327" s="1"/>
  <c r="K230"/>
  <c r="K327" s="1"/>
  <c r="L230"/>
  <c r="L327" s="1"/>
  <c r="D230"/>
  <c r="D327" s="1"/>
  <c r="D229"/>
  <c r="D326" s="1"/>
  <c r="D228"/>
  <c r="D226"/>
  <c r="D227"/>
  <c r="D225"/>
  <c r="Q229"/>
  <c r="Q230"/>
  <c r="Q228"/>
  <c r="Q226"/>
  <c r="Q227"/>
  <c r="Q225"/>
  <c r="M54"/>
  <c r="M53"/>
  <c r="M52"/>
  <c r="Q205"/>
  <c r="Q206"/>
  <c r="Q204"/>
  <c r="Q202"/>
  <c r="Q203"/>
  <c r="Q201"/>
  <c r="Q179"/>
  <c r="Q180"/>
  <c r="Q178"/>
  <c r="Q176"/>
  <c r="Q177"/>
  <c r="Q175"/>
  <c r="Q152"/>
  <c r="Q153"/>
  <c r="Q151"/>
  <c r="Q149"/>
  <c r="Q150"/>
  <c r="Q148"/>
  <c r="Q126"/>
  <c r="Q127"/>
  <c r="Q125"/>
  <c r="M261" s="1"/>
  <c r="M281" s="1"/>
  <c r="Q123"/>
  <c r="Q124"/>
  <c r="Q122"/>
  <c r="Q99"/>
  <c r="Q100"/>
  <c r="Q98"/>
  <c r="Q96"/>
  <c r="Q97"/>
  <c r="Q95"/>
  <c r="Q73"/>
  <c r="Q74"/>
  <c r="Q72"/>
  <c r="Q70"/>
  <c r="Q71"/>
  <c r="Q69"/>
  <c r="E83" i="7" l="1"/>
  <c r="E17"/>
  <c r="E21" s="1"/>
  <c r="D248" i="3"/>
  <c r="D325"/>
  <c r="K248"/>
  <c r="K325"/>
  <c r="I248"/>
  <c r="I325"/>
  <c r="G248"/>
  <c r="G325"/>
  <c r="E248"/>
  <c r="E325"/>
  <c r="N248"/>
  <c r="N325"/>
  <c r="N282"/>
  <c r="N357"/>
  <c r="N280"/>
  <c r="N355"/>
  <c r="N312"/>
  <c r="N385"/>
  <c r="K349"/>
  <c r="I349"/>
  <c r="G349"/>
  <c r="E349"/>
  <c r="K339"/>
  <c r="I339"/>
  <c r="G339"/>
  <c r="E339"/>
  <c r="O349"/>
  <c r="N360"/>
  <c r="N380"/>
  <c r="O411"/>
  <c r="L248"/>
  <c r="L325"/>
  <c r="J248"/>
  <c r="J325"/>
  <c r="H248"/>
  <c r="H325"/>
  <c r="F248"/>
  <c r="F325"/>
  <c r="O248"/>
  <c r="O325"/>
  <c r="D339"/>
  <c r="P332"/>
  <c r="K312"/>
  <c r="K385"/>
  <c r="K391" s="1"/>
  <c r="K315"/>
  <c r="K388"/>
  <c r="O282"/>
  <c r="O357"/>
  <c r="O280"/>
  <c r="O355"/>
  <c r="O312"/>
  <c r="O385"/>
  <c r="O391" s="1"/>
  <c r="M240"/>
  <c r="L349"/>
  <c r="J349"/>
  <c r="F349"/>
  <c r="H349"/>
  <c r="L339"/>
  <c r="J339"/>
  <c r="H339"/>
  <c r="F339"/>
  <c r="N339"/>
  <c r="N349"/>
  <c r="O360"/>
  <c r="O380"/>
  <c r="N391"/>
  <c r="N411"/>
  <c r="M238"/>
  <c r="M345" s="1"/>
  <c r="N275"/>
  <c r="M236"/>
  <c r="M333" s="1"/>
  <c r="M339" s="1"/>
  <c r="D246"/>
  <c r="D249"/>
  <c r="L250"/>
  <c r="J250"/>
  <c r="H250"/>
  <c r="F250"/>
  <c r="L249"/>
  <c r="J249"/>
  <c r="H249"/>
  <c r="F249"/>
  <c r="L247"/>
  <c r="J247"/>
  <c r="H247"/>
  <c r="F247"/>
  <c r="L246"/>
  <c r="L329"/>
  <c r="J246"/>
  <c r="J329"/>
  <c r="H246"/>
  <c r="H329"/>
  <c r="F246"/>
  <c r="F329"/>
  <c r="N249"/>
  <c r="N247"/>
  <c r="O250"/>
  <c r="O246"/>
  <c r="N279"/>
  <c r="P296"/>
  <c r="M316"/>
  <c r="P316" s="1"/>
  <c r="N298"/>
  <c r="N311"/>
  <c r="N313"/>
  <c r="N308"/>
  <c r="P345"/>
  <c r="O308"/>
  <c r="P281"/>
  <c r="D247"/>
  <c r="D250"/>
  <c r="K250"/>
  <c r="I250"/>
  <c r="G250"/>
  <c r="E250"/>
  <c r="K249"/>
  <c r="I249"/>
  <c r="G249"/>
  <c r="E249"/>
  <c r="K247"/>
  <c r="I247"/>
  <c r="G247"/>
  <c r="E247"/>
  <c r="K246"/>
  <c r="K329"/>
  <c r="I246"/>
  <c r="I329"/>
  <c r="G246"/>
  <c r="G329"/>
  <c r="E246"/>
  <c r="E329"/>
  <c r="N250"/>
  <c r="N246"/>
  <c r="N329"/>
  <c r="O249"/>
  <c r="O247"/>
  <c r="O329"/>
  <c r="K311"/>
  <c r="K298"/>
  <c r="K313"/>
  <c r="K308"/>
  <c r="O279"/>
  <c r="O313"/>
  <c r="O311"/>
  <c r="O298"/>
  <c r="P294"/>
  <c r="O265"/>
  <c r="O278"/>
  <c r="F265"/>
  <c r="H265"/>
  <c r="J265"/>
  <c r="L278"/>
  <c r="L265"/>
  <c r="L279"/>
  <c r="L280"/>
  <c r="L282"/>
  <c r="O275"/>
  <c r="N278"/>
  <c r="N265"/>
  <c r="D265"/>
  <c r="E265"/>
  <c r="G265"/>
  <c r="I265"/>
  <c r="K265"/>
  <c r="M225"/>
  <c r="M322" s="1"/>
  <c r="M226"/>
  <c r="M323" s="1"/>
  <c r="D242"/>
  <c r="N242"/>
  <c r="L275"/>
  <c r="K232"/>
  <c r="K245"/>
  <c r="K252" s="1"/>
  <c r="I232"/>
  <c r="I245"/>
  <c r="I252" s="1"/>
  <c r="G232"/>
  <c r="G245"/>
  <c r="G252" s="1"/>
  <c r="E232"/>
  <c r="E245"/>
  <c r="E252" s="1"/>
  <c r="O232"/>
  <c r="O245"/>
  <c r="O252" s="1"/>
  <c r="M227"/>
  <c r="M324" s="1"/>
  <c r="M237"/>
  <c r="M239"/>
  <c r="M346" s="1"/>
  <c r="P346" s="1"/>
  <c r="K242"/>
  <c r="I242"/>
  <c r="G242"/>
  <c r="E242"/>
  <c r="O242"/>
  <c r="M260"/>
  <c r="M355" s="1"/>
  <c r="D245"/>
  <c r="D232"/>
  <c r="L245"/>
  <c r="L252" s="1"/>
  <c r="L232"/>
  <c r="J245"/>
  <c r="J252" s="1"/>
  <c r="J232"/>
  <c r="H245"/>
  <c r="H252" s="1"/>
  <c r="H232"/>
  <c r="F245"/>
  <c r="F252" s="1"/>
  <c r="F232"/>
  <c r="N245"/>
  <c r="N252" s="1"/>
  <c r="N232"/>
  <c r="L242"/>
  <c r="J242"/>
  <c r="H242"/>
  <c r="F242"/>
  <c r="M258"/>
  <c r="M353" s="1"/>
  <c r="M259"/>
  <c r="M354" s="1"/>
  <c r="M263"/>
  <c r="M283" s="1"/>
  <c r="P283" s="1"/>
  <c r="M230"/>
  <c r="M327" s="1"/>
  <c r="D268"/>
  <c r="D363" s="1"/>
  <c r="D270"/>
  <c r="E268"/>
  <c r="E363" s="1"/>
  <c r="G268"/>
  <c r="G363" s="1"/>
  <c r="I268"/>
  <c r="I363" s="1"/>
  <c r="K268"/>
  <c r="K363" s="1"/>
  <c r="E269"/>
  <c r="G269"/>
  <c r="I269"/>
  <c r="K269"/>
  <c r="E270"/>
  <c r="G270"/>
  <c r="I270"/>
  <c r="K270"/>
  <c r="E272"/>
  <c r="G272"/>
  <c r="I272"/>
  <c r="K272"/>
  <c r="D292"/>
  <c r="D385" s="1"/>
  <c r="D295"/>
  <c r="D388" s="1"/>
  <c r="F291"/>
  <c r="F384" s="1"/>
  <c r="H291"/>
  <c r="H384" s="1"/>
  <c r="J291"/>
  <c r="J384" s="1"/>
  <c r="L291"/>
  <c r="L384" s="1"/>
  <c r="F292"/>
  <c r="F385" s="1"/>
  <c r="H292"/>
  <c r="H385" s="1"/>
  <c r="J292"/>
  <c r="J385" s="1"/>
  <c r="L292"/>
  <c r="L385" s="1"/>
  <c r="F293"/>
  <c r="F386" s="1"/>
  <c r="H293"/>
  <c r="H386" s="1"/>
  <c r="J293"/>
  <c r="J386" s="1"/>
  <c r="L293"/>
  <c r="L386" s="1"/>
  <c r="F295"/>
  <c r="F388" s="1"/>
  <c r="H295"/>
  <c r="H388" s="1"/>
  <c r="J295"/>
  <c r="J388" s="1"/>
  <c r="L295"/>
  <c r="L388" s="1"/>
  <c r="D302"/>
  <c r="D395" s="1"/>
  <c r="D305"/>
  <c r="D408" s="1"/>
  <c r="F301"/>
  <c r="F394" s="1"/>
  <c r="H301"/>
  <c r="H394" s="1"/>
  <c r="J301"/>
  <c r="J394" s="1"/>
  <c r="L301"/>
  <c r="L394" s="1"/>
  <c r="F302"/>
  <c r="F395" s="1"/>
  <c r="H302"/>
  <c r="H395" s="1"/>
  <c r="J302"/>
  <c r="J395" s="1"/>
  <c r="L302"/>
  <c r="L395" s="1"/>
  <c r="F303"/>
  <c r="F406" s="1"/>
  <c r="H303"/>
  <c r="H406" s="1"/>
  <c r="J303"/>
  <c r="J406" s="1"/>
  <c r="L303"/>
  <c r="L406" s="1"/>
  <c r="F305"/>
  <c r="F408" s="1"/>
  <c r="H305"/>
  <c r="H408" s="1"/>
  <c r="J305"/>
  <c r="J408" s="1"/>
  <c r="L305"/>
  <c r="L408" s="1"/>
  <c r="M229"/>
  <c r="M326" s="1"/>
  <c r="M228"/>
  <c r="M325" s="1"/>
  <c r="M262"/>
  <c r="M357" s="1"/>
  <c r="D269"/>
  <c r="D272"/>
  <c r="F268"/>
  <c r="H268"/>
  <c r="H363" s="1"/>
  <c r="J268"/>
  <c r="F269"/>
  <c r="H269"/>
  <c r="J269"/>
  <c r="F270"/>
  <c r="H270"/>
  <c r="J270"/>
  <c r="F272"/>
  <c r="H272"/>
  <c r="J272"/>
  <c r="D291"/>
  <c r="D384" s="1"/>
  <c r="D293"/>
  <c r="D386" s="1"/>
  <c r="E291"/>
  <c r="E384" s="1"/>
  <c r="G291"/>
  <c r="G384" s="1"/>
  <c r="I291"/>
  <c r="I384" s="1"/>
  <c r="E292"/>
  <c r="E385" s="1"/>
  <c r="G292"/>
  <c r="G385" s="1"/>
  <c r="I292"/>
  <c r="I385" s="1"/>
  <c r="E293"/>
  <c r="E386" s="1"/>
  <c r="G293"/>
  <c r="G386" s="1"/>
  <c r="I293"/>
  <c r="I386" s="1"/>
  <c r="E295"/>
  <c r="E388" s="1"/>
  <c r="G295"/>
  <c r="G388" s="1"/>
  <c r="I295"/>
  <c r="I388" s="1"/>
  <c r="D301"/>
  <c r="D303"/>
  <c r="D406" s="1"/>
  <c r="E301"/>
  <c r="G301"/>
  <c r="G394" s="1"/>
  <c r="G401" s="1"/>
  <c r="I301"/>
  <c r="I394" s="1"/>
  <c r="E302"/>
  <c r="E395" s="1"/>
  <c r="G302"/>
  <c r="G395" s="1"/>
  <c r="I302"/>
  <c r="I395" s="1"/>
  <c r="E303"/>
  <c r="E406" s="1"/>
  <c r="G303"/>
  <c r="G406" s="1"/>
  <c r="G411" s="1"/>
  <c r="I303"/>
  <c r="I406" s="1"/>
  <c r="E305"/>
  <c r="E408" s="1"/>
  <c r="G305"/>
  <c r="G408" s="1"/>
  <c r="I305"/>
  <c r="I408" s="1"/>
  <c r="P304"/>
  <c r="P258"/>
  <c r="P259"/>
  <c r="P260"/>
  <c r="P261"/>
  <c r="P262"/>
  <c r="P263"/>
  <c r="P271"/>
  <c r="P273"/>
  <c r="P235"/>
  <c r="P237"/>
  <c r="P239"/>
  <c r="P230"/>
  <c r="P225"/>
  <c r="O352" i="1"/>
  <c r="N352"/>
  <c r="M352"/>
  <c r="L352"/>
  <c r="K352"/>
  <c r="J352"/>
  <c r="I352"/>
  <c r="H352"/>
  <c r="G352"/>
  <c r="F352"/>
  <c r="P352" s="1"/>
  <c r="O351"/>
  <c r="N351"/>
  <c r="M351"/>
  <c r="L351"/>
  <c r="K351"/>
  <c r="J351"/>
  <c r="I351"/>
  <c r="H351"/>
  <c r="G351"/>
  <c r="F351"/>
  <c r="P351" s="1"/>
  <c r="P341"/>
  <c r="P340"/>
  <c r="P330"/>
  <c r="P329"/>
  <c r="G231"/>
  <c r="G337" s="1"/>
  <c r="H231"/>
  <c r="H337" s="1"/>
  <c r="I231"/>
  <c r="I337" s="1"/>
  <c r="J231"/>
  <c r="J337" s="1"/>
  <c r="K231"/>
  <c r="K337" s="1"/>
  <c r="L231"/>
  <c r="L337" s="1"/>
  <c r="M231"/>
  <c r="M337" s="1"/>
  <c r="N231"/>
  <c r="N337" s="1"/>
  <c r="O231"/>
  <c r="O337" s="1"/>
  <c r="G232"/>
  <c r="G338" s="1"/>
  <c r="H232"/>
  <c r="H338" s="1"/>
  <c r="I232"/>
  <c r="I338" s="1"/>
  <c r="J232"/>
  <c r="J338" s="1"/>
  <c r="K232"/>
  <c r="K338" s="1"/>
  <c r="L232"/>
  <c r="L338" s="1"/>
  <c r="M232"/>
  <c r="M338" s="1"/>
  <c r="N232"/>
  <c r="N338" s="1"/>
  <c r="O232"/>
  <c r="O338" s="1"/>
  <c r="G233"/>
  <c r="G339" s="1"/>
  <c r="H233"/>
  <c r="H339" s="1"/>
  <c r="I233"/>
  <c r="I339" s="1"/>
  <c r="J233"/>
  <c r="J339" s="1"/>
  <c r="K233"/>
  <c r="K339" s="1"/>
  <c r="L233"/>
  <c r="L339" s="1"/>
  <c r="M233"/>
  <c r="M339" s="1"/>
  <c r="N233"/>
  <c r="N339" s="1"/>
  <c r="O233"/>
  <c r="O339" s="1"/>
  <c r="G234"/>
  <c r="H234"/>
  <c r="I234"/>
  <c r="J234"/>
  <c r="K234"/>
  <c r="L234"/>
  <c r="M234"/>
  <c r="N234"/>
  <c r="O234"/>
  <c r="G235"/>
  <c r="H235"/>
  <c r="I235"/>
  <c r="J235"/>
  <c r="K235"/>
  <c r="L235"/>
  <c r="M235"/>
  <c r="N235"/>
  <c r="O235"/>
  <c r="G236"/>
  <c r="G342" s="1"/>
  <c r="H236"/>
  <c r="H342" s="1"/>
  <c r="I236"/>
  <c r="I342" s="1"/>
  <c r="J236"/>
  <c r="J342" s="1"/>
  <c r="K236"/>
  <c r="K342" s="1"/>
  <c r="L236"/>
  <c r="L342" s="1"/>
  <c r="M236"/>
  <c r="M342" s="1"/>
  <c r="N236"/>
  <c r="N342" s="1"/>
  <c r="O236"/>
  <c r="O342" s="1"/>
  <c r="G237"/>
  <c r="G343" s="1"/>
  <c r="H237"/>
  <c r="H343" s="1"/>
  <c r="I237"/>
  <c r="I343" s="1"/>
  <c r="J237"/>
  <c r="J343" s="1"/>
  <c r="K237"/>
  <c r="K343" s="1"/>
  <c r="L237"/>
  <c r="L343" s="1"/>
  <c r="M237"/>
  <c r="M343" s="1"/>
  <c r="N237"/>
  <c r="N343" s="1"/>
  <c r="O237"/>
  <c r="O343" s="1"/>
  <c r="G239"/>
  <c r="I239"/>
  <c r="K239"/>
  <c r="M239"/>
  <c r="F237"/>
  <c r="F343" s="1"/>
  <c r="F236"/>
  <c r="F342" s="1"/>
  <c r="P342" s="1"/>
  <c r="F235"/>
  <c r="F232"/>
  <c r="F338" s="1"/>
  <c r="P338" s="1"/>
  <c r="F233"/>
  <c r="F339" s="1"/>
  <c r="F234"/>
  <c r="F231"/>
  <c r="F337" s="1"/>
  <c r="G220"/>
  <c r="G326" s="1"/>
  <c r="H220"/>
  <c r="H326" s="1"/>
  <c r="I220"/>
  <c r="I326" s="1"/>
  <c r="J220"/>
  <c r="J326" s="1"/>
  <c r="K220"/>
  <c r="K326" s="1"/>
  <c r="L220"/>
  <c r="L326" s="1"/>
  <c r="M220"/>
  <c r="M326" s="1"/>
  <c r="N220"/>
  <c r="N326" s="1"/>
  <c r="O220"/>
  <c r="O326" s="1"/>
  <c r="G221"/>
  <c r="G327" s="1"/>
  <c r="H221"/>
  <c r="H327" s="1"/>
  <c r="H349" s="1"/>
  <c r="I221"/>
  <c r="I327" s="1"/>
  <c r="J221"/>
  <c r="J327" s="1"/>
  <c r="J349" s="1"/>
  <c r="K221"/>
  <c r="K327" s="1"/>
  <c r="L221"/>
  <c r="L327" s="1"/>
  <c r="L349" s="1"/>
  <c r="M221"/>
  <c r="M327" s="1"/>
  <c r="N221"/>
  <c r="N327" s="1"/>
  <c r="N349" s="1"/>
  <c r="O221"/>
  <c r="O327" s="1"/>
  <c r="G222"/>
  <c r="G328" s="1"/>
  <c r="G350" s="1"/>
  <c r="H222"/>
  <c r="H328" s="1"/>
  <c r="I222"/>
  <c r="I328" s="1"/>
  <c r="I350" s="1"/>
  <c r="J222"/>
  <c r="J328" s="1"/>
  <c r="K222"/>
  <c r="K328" s="1"/>
  <c r="K350" s="1"/>
  <c r="L222"/>
  <c r="L328" s="1"/>
  <c r="M222"/>
  <c r="M328" s="1"/>
  <c r="M350" s="1"/>
  <c r="N222"/>
  <c r="N328" s="1"/>
  <c r="O222"/>
  <c r="O328" s="1"/>
  <c r="O350" s="1"/>
  <c r="G223"/>
  <c r="H223"/>
  <c r="I223"/>
  <c r="J223"/>
  <c r="K223"/>
  <c r="L223"/>
  <c r="M223"/>
  <c r="N223"/>
  <c r="O223"/>
  <c r="G224"/>
  <c r="H224"/>
  <c r="I224"/>
  <c r="J224"/>
  <c r="K224"/>
  <c r="L224"/>
  <c r="M224"/>
  <c r="N224"/>
  <c r="O224"/>
  <c r="G225"/>
  <c r="G331" s="1"/>
  <c r="H225"/>
  <c r="H331" s="1"/>
  <c r="H353" s="1"/>
  <c r="I225"/>
  <c r="I331" s="1"/>
  <c r="J225"/>
  <c r="J331" s="1"/>
  <c r="J353" s="1"/>
  <c r="K225"/>
  <c r="K331" s="1"/>
  <c r="L225"/>
  <c r="L331" s="1"/>
  <c r="L353" s="1"/>
  <c r="M225"/>
  <c r="M331" s="1"/>
  <c r="N225"/>
  <c r="N331" s="1"/>
  <c r="N353" s="1"/>
  <c r="O225"/>
  <c r="O331" s="1"/>
  <c r="G226"/>
  <c r="G332" s="1"/>
  <c r="G354" s="1"/>
  <c r="H226"/>
  <c r="I226"/>
  <c r="I332" s="1"/>
  <c r="I354" s="1"/>
  <c r="J226"/>
  <c r="K226"/>
  <c r="K332" s="1"/>
  <c r="K354" s="1"/>
  <c r="L226"/>
  <c r="M226"/>
  <c r="M332" s="1"/>
  <c r="M354" s="1"/>
  <c r="N226"/>
  <c r="O226"/>
  <c r="O332" s="1"/>
  <c r="O354" s="1"/>
  <c r="F226"/>
  <c r="F332" s="1"/>
  <c r="F225"/>
  <c r="F331" s="1"/>
  <c r="F224"/>
  <c r="F221"/>
  <c r="F327" s="1"/>
  <c r="F222"/>
  <c r="F328" s="1"/>
  <c r="F350" s="1"/>
  <c r="F223"/>
  <c r="F220"/>
  <c r="F326" s="1"/>
  <c r="F348" s="1"/>
  <c r="P236"/>
  <c r="P234"/>
  <c r="P232"/>
  <c r="P224"/>
  <c r="G206"/>
  <c r="G303" s="1"/>
  <c r="H206"/>
  <c r="H303" s="1"/>
  <c r="I206"/>
  <c r="I303" s="1"/>
  <c r="J206"/>
  <c r="J303" s="1"/>
  <c r="K206"/>
  <c r="K303" s="1"/>
  <c r="L206"/>
  <c r="L303" s="1"/>
  <c r="M206"/>
  <c r="M303" s="1"/>
  <c r="N206"/>
  <c r="N303" s="1"/>
  <c r="O206"/>
  <c r="O303" s="1"/>
  <c r="G207"/>
  <c r="G304" s="1"/>
  <c r="H207"/>
  <c r="H304" s="1"/>
  <c r="I207"/>
  <c r="I304" s="1"/>
  <c r="J207"/>
  <c r="J304" s="1"/>
  <c r="K207"/>
  <c r="K304" s="1"/>
  <c r="L207"/>
  <c r="L304" s="1"/>
  <c r="M207"/>
  <c r="M304" s="1"/>
  <c r="N207"/>
  <c r="N304" s="1"/>
  <c r="O207"/>
  <c r="O304" s="1"/>
  <c r="G208"/>
  <c r="G305" s="1"/>
  <c r="H208"/>
  <c r="H305" s="1"/>
  <c r="I208"/>
  <c r="I305" s="1"/>
  <c r="J208"/>
  <c r="J305" s="1"/>
  <c r="K208"/>
  <c r="K305" s="1"/>
  <c r="L208"/>
  <c r="L305" s="1"/>
  <c r="M208"/>
  <c r="M305" s="1"/>
  <c r="N208"/>
  <c r="N305" s="1"/>
  <c r="O208"/>
  <c r="O305" s="1"/>
  <c r="G209"/>
  <c r="H209"/>
  <c r="I209"/>
  <c r="J209"/>
  <c r="K209"/>
  <c r="L209"/>
  <c r="M209"/>
  <c r="N209"/>
  <c r="O209"/>
  <c r="G211"/>
  <c r="G308" s="1"/>
  <c r="H211"/>
  <c r="H308" s="1"/>
  <c r="I211"/>
  <c r="I308" s="1"/>
  <c r="J211"/>
  <c r="J308" s="1"/>
  <c r="K211"/>
  <c r="K308" s="1"/>
  <c r="L211"/>
  <c r="L308" s="1"/>
  <c r="M211"/>
  <c r="M308" s="1"/>
  <c r="N211"/>
  <c r="N308" s="1"/>
  <c r="O211"/>
  <c r="O308" s="1"/>
  <c r="G212"/>
  <c r="H212"/>
  <c r="I212"/>
  <c r="J212"/>
  <c r="K212"/>
  <c r="L212"/>
  <c r="M212"/>
  <c r="N212"/>
  <c r="O212"/>
  <c r="G214"/>
  <c r="F212"/>
  <c r="F211"/>
  <c r="F308" s="1"/>
  <c r="F207"/>
  <c r="F304" s="1"/>
  <c r="F208"/>
  <c r="F305" s="1"/>
  <c r="P305" s="1"/>
  <c r="F209"/>
  <c r="F206"/>
  <c r="F303" s="1"/>
  <c r="P303" s="1"/>
  <c r="G195"/>
  <c r="G292" s="1"/>
  <c r="H195"/>
  <c r="H292" s="1"/>
  <c r="I195"/>
  <c r="I292" s="1"/>
  <c r="J195"/>
  <c r="J292" s="1"/>
  <c r="K195"/>
  <c r="K292" s="1"/>
  <c r="L195"/>
  <c r="L292" s="1"/>
  <c r="M195"/>
  <c r="M292" s="1"/>
  <c r="N195"/>
  <c r="N292" s="1"/>
  <c r="O195"/>
  <c r="O292" s="1"/>
  <c r="G196"/>
  <c r="G293" s="1"/>
  <c r="G315" s="1"/>
  <c r="H196"/>
  <c r="H293" s="1"/>
  <c r="I196"/>
  <c r="I293" s="1"/>
  <c r="I315" s="1"/>
  <c r="J196"/>
  <c r="J293" s="1"/>
  <c r="K196"/>
  <c r="K293" s="1"/>
  <c r="K315" s="1"/>
  <c r="L196"/>
  <c r="L293" s="1"/>
  <c r="M196"/>
  <c r="M293" s="1"/>
  <c r="M315" s="1"/>
  <c r="N196"/>
  <c r="N293" s="1"/>
  <c r="O196"/>
  <c r="O293" s="1"/>
  <c r="O315" s="1"/>
  <c r="G197"/>
  <c r="G294" s="1"/>
  <c r="H197"/>
  <c r="H294" s="1"/>
  <c r="H316" s="1"/>
  <c r="I197"/>
  <c r="I294" s="1"/>
  <c r="J197"/>
  <c r="J294" s="1"/>
  <c r="J316" s="1"/>
  <c r="K197"/>
  <c r="K294" s="1"/>
  <c r="L197"/>
  <c r="L294" s="1"/>
  <c r="L316" s="1"/>
  <c r="M197"/>
  <c r="M294" s="1"/>
  <c r="N197"/>
  <c r="N294" s="1"/>
  <c r="N316" s="1"/>
  <c r="O197"/>
  <c r="O294" s="1"/>
  <c r="G198"/>
  <c r="H198"/>
  <c r="I198"/>
  <c r="J198"/>
  <c r="K198"/>
  <c r="L198"/>
  <c r="M198"/>
  <c r="N198"/>
  <c r="O198"/>
  <c r="G200"/>
  <c r="G297" s="1"/>
  <c r="H200"/>
  <c r="H297" s="1"/>
  <c r="H319" s="1"/>
  <c r="I200"/>
  <c r="I297" s="1"/>
  <c r="J200"/>
  <c r="J297" s="1"/>
  <c r="J319" s="1"/>
  <c r="K200"/>
  <c r="K297" s="1"/>
  <c r="L200"/>
  <c r="L297" s="1"/>
  <c r="L319" s="1"/>
  <c r="M200"/>
  <c r="M297" s="1"/>
  <c r="N200"/>
  <c r="N297" s="1"/>
  <c r="N319" s="1"/>
  <c r="O200"/>
  <c r="O297" s="1"/>
  <c r="G201"/>
  <c r="G203" s="1"/>
  <c r="G216" s="1"/>
  <c r="H201"/>
  <c r="I201"/>
  <c r="I203" s="1"/>
  <c r="J201"/>
  <c r="K201"/>
  <c r="K203" s="1"/>
  <c r="L201"/>
  <c r="M201"/>
  <c r="N201"/>
  <c r="O201"/>
  <c r="F201"/>
  <c r="F200"/>
  <c r="F297" s="1"/>
  <c r="F319" s="1"/>
  <c r="F196"/>
  <c r="F293" s="1"/>
  <c r="F315" s="1"/>
  <c r="F197"/>
  <c r="F294" s="1"/>
  <c r="F316" s="1"/>
  <c r="F198"/>
  <c r="F195"/>
  <c r="F292" s="1"/>
  <c r="F314" s="1"/>
  <c r="P211"/>
  <c r="P210"/>
  <c r="P209"/>
  <c r="P207"/>
  <c r="P199"/>
  <c r="P309"/>
  <c r="P307"/>
  <c r="P306"/>
  <c r="O320"/>
  <c r="N320"/>
  <c r="M320"/>
  <c r="L320"/>
  <c r="K320"/>
  <c r="J320"/>
  <c r="I320"/>
  <c r="H320"/>
  <c r="G320"/>
  <c r="F320"/>
  <c r="O318"/>
  <c r="N318"/>
  <c r="M318"/>
  <c r="L318"/>
  <c r="K318"/>
  <c r="J318"/>
  <c r="I318"/>
  <c r="H318"/>
  <c r="G318"/>
  <c r="F318"/>
  <c r="O317"/>
  <c r="N317"/>
  <c r="M317"/>
  <c r="L317"/>
  <c r="K317"/>
  <c r="J317"/>
  <c r="I317"/>
  <c r="H317"/>
  <c r="G317"/>
  <c r="F317"/>
  <c r="G181"/>
  <c r="G269" s="1"/>
  <c r="G371" s="1"/>
  <c r="H181"/>
  <c r="H269" s="1"/>
  <c r="H371" s="1"/>
  <c r="H379" s="1"/>
  <c r="I181"/>
  <c r="I269" s="1"/>
  <c r="I371" s="1"/>
  <c r="J181"/>
  <c r="J269" s="1"/>
  <c r="J371" s="1"/>
  <c r="J379" s="1"/>
  <c r="K181"/>
  <c r="K269" s="1"/>
  <c r="K371" s="1"/>
  <c r="L181"/>
  <c r="L269" s="1"/>
  <c r="L371" s="1"/>
  <c r="L379" s="1"/>
  <c r="M181"/>
  <c r="M269" s="1"/>
  <c r="M371" s="1"/>
  <c r="N181"/>
  <c r="N269" s="1"/>
  <c r="N371" s="1"/>
  <c r="N379" s="1"/>
  <c r="O181"/>
  <c r="O269" s="1"/>
  <c r="O371" s="1"/>
  <c r="G182"/>
  <c r="G270" s="1"/>
  <c r="G372" s="1"/>
  <c r="H182"/>
  <c r="H270" s="1"/>
  <c r="H372" s="1"/>
  <c r="I182"/>
  <c r="I270" s="1"/>
  <c r="I372" s="1"/>
  <c r="J182"/>
  <c r="J270" s="1"/>
  <c r="J372" s="1"/>
  <c r="K182"/>
  <c r="K270" s="1"/>
  <c r="K372" s="1"/>
  <c r="L182"/>
  <c r="L270" s="1"/>
  <c r="L372" s="1"/>
  <c r="M182"/>
  <c r="M270" s="1"/>
  <c r="M372" s="1"/>
  <c r="N182"/>
  <c r="N270" s="1"/>
  <c r="N372" s="1"/>
  <c r="O182"/>
  <c r="O270" s="1"/>
  <c r="O372" s="1"/>
  <c r="G183"/>
  <c r="G271" s="1"/>
  <c r="G384" s="1"/>
  <c r="H183"/>
  <c r="H271" s="1"/>
  <c r="H384" s="1"/>
  <c r="I183"/>
  <c r="I271" s="1"/>
  <c r="I384" s="1"/>
  <c r="J183"/>
  <c r="J271" s="1"/>
  <c r="J384" s="1"/>
  <c r="K183"/>
  <c r="K271" s="1"/>
  <c r="K384" s="1"/>
  <c r="L183"/>
  <c r="L271" s="1"/>
  <c r="L384" s="1"/>
  <c r="M183"/>
  <c r="M271" s="1"/>
  <c r="M384" s="1"/>
  <c r="N183"/>
  <c r="N271" s="1"/>
  <c r="N384" s="1"/>
  <c r="O183"/>
  <c r="O271" s="1"/>
  <c r="O384" s="1"/>
  <c r="G184"/>
  <c r="G272" s="1"/>
  <c r="G385" s="1"/>
  <c r="H184"/>
  <c r="H272" s="1"/>
  <c r="H385" s="1"/>
  <c r="I184"/>
  <c r="I272" s="1"/>
  <c r="I385" s="1"/>
  <c r="J184"/>
  <c r="J272" s="1"/>
  <c r="J385" s="1"/>
  <c r="K184"/>
  <c r="K272" s="1"/>
  <c r="K385" s="1"/>
  <c r="L184"/>
  <c r="L272" s="1"/>
  <c r="L385" s="1"/>
  <c r="M184"/>
  <c r="M272" s="1"/>
  <c r="M385" s="1"/>
  <c r="N184"/>
  <c r="N272" s="1"/>
  <c r="N385" s="1"/>
  <c r="O184"/>
  <c r="O272" s="1"/>
  <c r="O385" s="1"/>
  <c r="G185"/>
  <c r="G273" s="1"/>
  <c r="G386" s="1"/>
  <c r="H185"/>
  <c r="H273" s="1"/>
  <c r="H386" s="1"/>
  <c r="I185"/>
  <c r="I273" s="1"/>
  <c r="I386" s="1"/>
  <c r="J185"/>
  <c r="J273" s="1"/>
  <c r="J386" s="1"/>
  <c r="K185"/>
  <c r="K273" s="1"/>
  <c r="K386" s="1"/>
  <c r="L185"/>
  <c r="L273" s="1"/>
  <c r="L386" s="1"/>
  <c r="M185"/>
  <c r="M273" s="1"/>
  <c r="M386" s="1"/>
  <c r="N185"/>
  <c r="N273" s="1"/>
  <c r="N386" s="1"/>
  <c r="O185"/>
  <c r="O273" s="1"/>
  <c r="O386" s="1"/>
  <c r="G186"/>
  <c r="G274" s="1"/>
  <c r="G387" s="1"/>
  <c r="H186"/>
  <c r="H274" s="1"/>
  <c r="H387" s="1"/>
  <c r="I186"/>
  <c r="I274" s="1"/>
  <c r="I387" s="1"/>
  <c r="J186"/>
  <c r="J274" s="1"/>
  <c r="J387" s="1"/>
  <c r="K186"/>
  <c r="K274" s="1"/>
  <c r="K387" s="1"/>
  <c r="L186"/>
  <c r="L274" s="1"/>
  <c r="L387" s="1"/>
  <c r="M186"/>
  <c r="M274" s="1"/>
  <c r="M387" s="1"/>
  <c r="N186"/>
  <c r="N274" s="1"/>
  <c r="N387" s="1"/>
  <c r="O186"/>
  <c r="O274" s="1"/>
  <c r="O387" s="1"/>
  <c r="G187"/>
  <c r="G275" s="1"/>
  <c r="G388" s="1"/>
  <c r="H187"/>
  <c r="H275" s="1"/>
  <c r="H388" s="1"/>
  <c r="I187"/>
  <c r="I275" s="1"/>
  <c r="I388" s="1"/>
  <c r="J187"/>
  <c r="J275" s="1"/>
  <c r="J388" s="1"/>
  <c r="K187"/>
  <c r="K275" s="1"/>
  <c r="K388" s="1"/>
  <c r="L187"/>
  <c r="L275" s="1"/>
  <c r="L388" s="1"/>
  <c r="M187"/>
  <c r="M275" s="1"/>
  <c r="M388" s="1"/>
  <c r="N187"/>
  <c r="N275" s="1"/>
  <c r="N388" s="1"/>
  <c r="O187"/>
  <c r="O275" s="1"/>
  <c r="O388" s="1"/>
  <c r="L189"/>
  <c r="F187"/>
  <c r="F186"/>
  <c r="F274" s="1"/>
  <c r="F387" s="1"/>
  <c r="P387" s="1"/>
  <c r="F185"/>
  <c r="F182"/>
  <c r="F270" s="1"/>
  <c r="F372" s="1"/>
  <c r="P372" s="1"/>
  <c r="F183"/>
  <c r="P183" s="1"/>
  <c r="F184"/>
  <c r="F272" s="1"/>
  <c r="F385" s="1"/>
  <c r="P385" s="1"/>
  <c r="F181"/>
  <c r="P181" s="1"/>
  <c r="G170"/>
  <c r="H170"/>
  <c r="H258" s="1"/>
  <c r="H360" s="1"/>
  <c r="I170"/>
  <c r="J170"/>
  <c r="J258" s="1"/>
  <c r="J360" s="1"/>
  <c r="K170"/>
  <c r="L170"/>
  <c r="L258" s="1"/>
  <c r="L360" s="1"/>
  <c r="M170"/>
  <c r="N170"/>
  <c r="N258" s="1"/>
  <c r="N360" s="1"/>
  <c r="O170"/>
  <c r="G171"/>
  <c r="G259" s="1"/>
  <c r="H171"/>
  <c r="H259" s="1"/>
  <c r="H361" s="1"/>
  <c r="I171"/>
  <c r="I259" s="1"/>
  <c r="J171"/>
  <c r="J259" s="1"/>
  <c r="J361" s="1"/>
  <c r="K171"/>
  <c r="K259" s="1"/>
  <c r="L171"/>
  <c r="L259" s="1"/>
  <c r="L361" s="1"/>
  <c r="M171"/>
  <c r="M259" s="1"/>
  <c r="N171"/>
  <c r="N259" s="1"/>
  <c r="N361" s="1"/>
  <c r="O171"/>
  <c r="O259" s="1"/>
  <c r="G172"/>
  <c r="G260" s="1"/>
  <c r="G362" s="1"/>
  <c r="H172"/>
  <c r="H260" s="1"/>
  <c r="I172"/>
  <c r="I260" s="1"/>
  <c r="I362" s="1"/>
  <c r="J172"/>
  <c r="J260" s="1"/>
  <c r="K172"/>
  <c r="K260" s="1"/>
  <c r="K362" s="1"/>
  <c r="L172"/>
  <c r="L260" s="1"/>
  <c r="M172"/>
  <c r="M260" s="1"/>
  <c r="M362" s="1"/>
  <c r="N172"/>
  <c r="N260" s="1"/>
  <c r="O172"/>
  <c r="O260" s="1"/>
  <c r="O362" s="1"/>
  <c r="G173"/>
  <c r="G261" s="1"/>
  <c r="H173"/>
  <c r="H261" s="1"/>
  <c r="H363" s="1"/>
  <c r="I173"/>
  <c r="I261" s="1"/>
  <c r="J173"/>
  <c r="J261" s="1"/>
  <c r="J363" s="1"/>
  <c r="K173"/>
  <c r="K261" s="1"/>
  <c r="L173"/>
  <c r="L261" s="1"/>
  <c r="L363" s="1"/>
  <c r="M173"/>
  <c r="M261" s="1"/>
  <c r="N173"/>
  <c r="N261" s="1"/>
  <c r="N363" s="1"/>
  <c r="O173"/>
  <c r="O261" s="1"/>
  <c r="G174"/>
  <c r="G262" s="1"/>
  <c r="G364" s="1"/>
  <c r="H174"/>
  <c r="H262" s="1"/>
  <c r="I174"/>
  <c r="I262" s="1"/>
  <c r="I364" s="1"/>
  <c r="J174"/>
  <c r="J262" s="1"/>
  <c r="K174"/>
  <c r="K262" s="1"/>
  <c r="K364" s="1"/>
  <c r="L174"/>
  <c r="L262" s="1"/>
  <c r="M174"/>
  <c r="M262" s="1"/>
  <c r="M364" s="1"/>
  <c r="N174"/>
  <c r="N262" s="1"/>
  <c r="O174"/>
  <c r="O262" s="1"/>
  <c r="O364" s="1"/>
  <c r="G175"/>
  <c r="G263" s="1"/>
  <c r="H175"/>
  <c r="H263" s="1"/>
  <c r="H365" s="1"/>
  <c r="I175"/>
  <c r="I263" s="1"/>
  <c r="J175"/>
  <c r="J263" s="1"/>
  <c r="J365" s="1"/>
  <c r="K175"/>
  <c r="K263" s="1"/>
  <c r="L175"/>
  <c r="L263" s="1"/>
  <c r="L365" s="1"/>
  <c r="M175"/>
  <c r="M263" s="1"/>
  <c r="N175"/>
  <c r="N263" s="1"/>
  <c r="N365" s="1"/>
  <c r="O175"/>
  <c r="O263" s="1"/>
  <c r="G176"/>
  <c r="G264" s="1"/>
  <c r="G366" s="1"/>
  <c r="H176"/>
  <c r="H264" s="1"/>
  <c r="I176"/>
  <c r="I264" s="1"/>
  <c r="I366" s="1"/>
  <c r="J176"/>
  <c r="J264" s="1"/>
  <c r="K176"/>
  <c r="K264" s="1"/>
  <c r="K366" s="1"/>
  <c r="L176"/>
  <c r="L264" s="1"/>
  <c r="M176"/>
  <c r="M264" s="1"/>
  <c r="M366" s="1"/>
  <c r="N176"/>
  <c r="N264" s="1"/>
  <c r="O176"/>
  <c r="O264" s="1"/>
  <c r="O366" s="1"/>
  <c r="F176"/>
  <c r="F264" s="1"/>
  <c r="F366" s="1"/>
  <c r="F175"/>
  <c r="F174"/>
  <c r="F262" s="1"/>
  <c r="F364" s="1"/>
  <c r="F173"/>
  <c r="F172"/>
  <c r="F260" s="1"/>
  <c r="F362" s="1"/>
  <c r="F171"/>
  <c r="F170"/>
  <c r="F258" s="1"/>
  <c r="F360" s="1"/>
  <c r="P216" i="6"/>
  <c r="P215"/>
  <c r="P214"/>
  <c r="P213"/>
  <c r="P212"/>
  <c r="P211"/>
  <c r="P210"/>
  <c r="P207"/>
  <c r="P206"/>
  <c r="P205"/>
  <c r="P204"/>
  <c r="P203"/>
  <c r="P200"/>
  <c r="P199"/>
  <c r="P198"/>
  <c r="P197"/>
  <c r="P196"/>
  <c r="P195"/>
  <c r="P194"/>
  <c r="P193"/>
  <c r="P192"/>
  <c r="P191"/>
  <c r="P188"/>
  <c r="P187"/>
  <c r="P186"/>
  <c r="P185"/>
  <c r="P184"/>
  <c r="P183"/>
  <c r="P182"/>
  <c r="P179"/>
  <c r="P178"/>
  <c r="P177"/>
  <c r="P176"/>
  <c r="P175"/>
  <c r="P172"/>
  <c r="P171"/>
  <c r="P170"/>
  <c r="P169"/>
  <c r="P168"/>
  <c r="P167"/>
  <c r="P166"/>
  <c r="P165"/>
  <c r="P164"/>
  <c r="P160"/>
  <c r="P159"/>
  <c r="P158"/>
  <c r="P157"/>
  <c r="P156"/>
  <c r="P155"/>
  <c r="P154"/>
  <c r="P151"/>
  <c r="P150"/>
  <c r="P149"/>
  <c r="P148"/>
  <c r="P147"/>
  <c r="P144"/>
  <c r="P143"/>
  <c r="P142"/>
  <c r="P141"/>
  <c r="P140"/>
  <c r="P139"/>
  <c r="P138"/>
  <c r="P137"/>
  <c r="P136"/>
  <c r="P135"/>
  <c r="P132"/>
  <c r="P131"/>
  <c r="P130"/>
  <c r="P129"/>
  <c r="P128"/>
  <c r="P127"/>
  <c r="P126"/>
  <c r="P123"/>
  <c r="P122"/>
  <c r="P121"/>
  <c r="P120"/>
  <c r="P119"/>
  <c r="P116"/>
  <c r="P115"/>
  <c r="P114"/>
  <c r="P113"/>
  <c r="P112"/>
  <c r="P111"/>
  <c r="P110"/>
  <c r="P109"/>
  <c r="P108"/>
  <c r="P104"/>
  <c r="P103"/>
  <c r="P102"/>
  <c r="P101"/>
  <c r="P100"/>
  <c r="P99"/>
  <c r="P98"/>
  <c r="P95"/>
  <c r="P94"/>
  <c r="P93"/>
  <c r="P92"/>
  <c r="P91"/>
  <c r="P88"/>
  <c r="P87"/>
  <c r="P86"/>
  <c r="P85"/>
  <c r="P84"/>
  <c r="P83"/>
  <c r="P82"/>
  <c r="P81"/>
  <c r="P80"/>
  <c r="P79"/>
  <c r="P76"/>
  <c r="P75"/>
  <c r="P74"/>
  <c r="P73"/>
  <c r="P72"/>
  <c r="P71"/>
  <c r="P70"/>
  <c r="P67"/>
  <c r="P66"/>
  <c r="P65"/>
  <c r="P64"/>
  <c r="P63"/>
  <c r="P60"/>
  <c r="P59"/>
  <c r="P58"/>
  <c r="P57"/>
  <c r="P56"/>
  <c r="P55"/>
  <c r="P54"/>
  <c r="P53"/>
  <c r="P52"/>
  <c r="P48"/>
  <c r="P47"/>
  <c r="P46"/>
  <c r="P45"/>
  <c r="P44"/>
  <c r="P43"/>
  <c r="P42"/>
  <c r="P41"/>
  <c r="P40"/>
  <c r="P39"/>
  <c r="P36"/>
  <c r="P35"/>
  <c r="P34"/>
  <c r="P33"/>
  <c r="P32"/>
  <c r="P31"/>
  <c r="P30"/>
  <c r="P29"/>
  <c r="P28"/>
  <c r="P27"/>
  <c r="P24"/>
  <c r="P23"/>
  <c r="P22"/>
  <c r="P21"/>
  <c r="P20"/>
  <c r="P19"/>
  <c r="P18"/>
  <c r="P17"/>
  <c r="P16"/>
  <c r="P15"/>
  <c r="Q24" s="1"/>
  <c r="R24" s="1"/>
  <c r="Q12"/>
  <c r="P12"/>
  <c r="Q11"/>
  <c r="P11"/>
  <c r="Q10"/>
  <c r="P10"/>
  <c r="Q9"/>
  <c r="P9"/>
  <c r="Q8"/>
  <c r="P8"/>
  <c r="Q7"/>
  <c r="P7"/>
  <c r="Q6"/>
  <c r="P6"/>
  <c r="Q5"/>
  <c r="P5"/>
  <c r="Q4"/>
  <c r="P4"/>
  <c r="Q3"/>
  <c r="Q13" s="1"/>
  <c r="R13" s="1"/>
  <c r="P3"/>
  <c r="D411" i="3" l="1"/>
  <c r="J282"/>
  <c r="J377"/>
  <c r="F282"/>
  <c r="F377"/>
  <c r="H280"/>
  <c r="H375"/>
  <c r="J279"/>
  <c r="J364"/>
  <c r="F279"/>
  <c r="F364"/>
  <c r="D282"/>
  <c r="D377"/>
  <c r="I282"/>
  <c r="I377"/>
  <c r="E282"/>
  <c r="E377"/>
  <c r="I280"/>
  <c r="I375"/>
  <c r="I380" s="1"/>
  <c r="E280"/>
  <c r="E375"/>
  <c r="E380" s="1"/>
  <c r="I279"/>
  <c r="I364"/>
  <c r="E279"/>
  <c r="E364"/>
  <c r="E370" s="1"/>
  <c r="M344"/>
  <c r="P344" s="1"/>
  <c r="P240"/>
  <c r="M347"/>
  <c r="P347" s="1"/>
  <c r="P349" s="1"/>
  <c r="G391"/>
  <c r="J411"/>
  <c r="F411"/>
  <c r="J401"/>
  <c r="F401"/>
  <c r="J391"/>
  <c r="F391"/>
  <c r="I370"/>
  <c r="M360"/>
  <c r="P333"/>
  <c r="P339" s="1"/>
  <c r="D401"/>
  <c r="H282"/>
  <c r="H377"/>
  <c r="J280"/>
  <c r="J375"/>
  <c r="J380" s="1"/>
  <c r="F280"/>
  <c r="F375"/>
  <c r="F380" s="1"/>
  <c r="H279"/>
  <c r="H364"/>
  <c r="H370" s="1"/>
  <c r="J278"/>
  <c r="J363"/>
  <c r="J370" s="1"/>
  <c r="F278"/>
  <c r="F363"/>
  <c r="F370" s="1"/>
  <c r="D279"/>
  <c r="D364"/>
  <c r="K282"/>
  <c r="K377"/>
  <c r="G282"/>
  <c r="G377"/>
  <c r="K280"/>
  <c r="K375"/>
  <c r="K380" s="1"/>
  <c r="G280"/>
  <c r="G375"/>
  <c r="G380" s="1"/>
  <c r="K279"/>
  <c r="K364"/>
  <c r="K370" s="1"/>
  <c r="G279"/>
  <c r="G364"/>
  <c r="D280"/>
  <c r="D375"/>
  <c r="I411"/>
  <c r="E411"/>
  <c r="I401"/>
  <c r="E401"/>
  <c r="I391"/>
  <c r="E391"/>
  <c r="D391"/>
  <c r="L411"/>
  <c r="H411"/>
  <c r="L401"/>
  <c r="H401"/>
  <c r="L391"/>
  <c r="H391"/>
  <c r="G370"/>
  <c r="P236"/>
  <c r="P238"/>
  <c r="P226"/>
  <c r="M245"/>
  <c r="D308"/>
  <c r="D329"/>
  <c r="G308"/>
  <c r="G313"/>
  <c r="G311"/>
  <c r="G298"/>
  <c r="J308"/>
  <c r="F308"/>
  <c r="J313"/>
  <c r="F313"/>
  <c r="J311"/>
  <c r="J298"/>
  <c r="F311"/>
  <c r="F298"/>
  <c r="I315"/>
  <c r="E315"/>
  <c r="I312"/>
  <c r="E312"/>
  <c r="D313"/>
  <c r="J315"/>
  <c r="F315"/>
  <c r="J312"/>
  <c r="F312"/>
  <c r="D312"/>
  <c r="M242"/>
  <c r="M246"/>
  <c r="P246" s="1"/>
  <c r="O318"/>
  <c r="K318"/>
  <c r="I308"/>
  <c r="I313"/>
  <c r="I311"/>
  <c r="I298"/>
  <c r="E311"/>
  <c r="E298"/>
  <c r="D298"/>
  <c r="D311"/>
  <c r="L308"/>
  <c r="H308"/>
  <c r="L313"/>
  <c r="H313"/>
  <c r="L311"/>
  <c r="L298"/>
  <c r="H311"/>
  <c r="H298"/>
  <c r="M250"/>
  <c r="P250" s="1"/>
  <c r="M329"/>
  <c r="N285"/>
  <c r="O285"/>
  <c r="E308"/>
  <c r="G315"/>
  <c r="E313"/>
  <c r="G312"/>
  <c r="L315"/>
  <c r="H315"/>
  <c r="L312"/>
  <c r="H312"/>
  <c r="D315"/>
  <c r="N318"/>
  <c r="N390" i="1"/>
  <c r="L390"/>
  <c r="J390"/>
  <c r="H390"/>
  <c r="O239"/>
  <c r="O390"/>
  <c r="M390"/>
  <c r="K390"/>
  <c r="I390"/>
  <c r="G390"/>
  <c r="O379"/>
  <c r="M379"/>
  <c r="K379"/>
  <c r="I379"/>
  <c r="G379"/>
  <c r="P185"/>
  <c r="P197"/>
  <c r="P201"/>
  <c r="N286"/>
  <c r="N366"/>
  <c r="L286"/>
  <c r="L366"/>
  <c r="J286"/>
  <c r="J366"/>
  <c r="H286"/>
  <c r="H366"/>
  <c r="O285"/>
  <c r="O365"/>
  <c r="M285"/>
  <c r="M365"/>
  <c r="K285"/>
  <c r="K365"/>
  <c r="I285"/>
  <c r="I365"/>
  <c r="G285"/>
  <c r="G365"/>
  <c r="N284"/>
  <c r="N364"/>
  <c r="L284"/>
  <c r="L364"/>
  <c r="J284"/>
  <c r="J364"/>
  <c r="H284"/>
  <c r="H364"/>
  <c r="O283"/>
  <c r="O363"/>
  <c r="M283"/>
  <c r="M363"/>
  <c r="K283"/>
  <c r="K363"/>
  <c r="I283"/>
  <c r="I363"/>
  <c r="G283"/>
  <c r="G363"/>
  <c r="N282"/>
  <c r="N362"/>
  <c r="N368" s="1"/>
  <c r="L282"/>
  <c r="L362"/>
  <c r="L368" s="1"/>
  <c r="J282"/>
  <c r="J362"/>
  <c r="J368" s="1"/>
  <c r="H282"/>
  <c r="H362"/>
  <c r="H368" s="1"/>
  <c r="O281"/>
  <c r="O361"/>
  <c r="M281"/>
  <c r="M361"/>
  <c r="K281"/>
  <c r="K361"/>
  <c r="I281"/>
  <c r="I361"/>
  <c r="G281"/>
  <c r="G361"/>
  <c r="M203"/>
  <c r="P308"/>
  <c r="O214"/>
  <c r="P187"/>
  <c r="H189"/>
  <c r="P317"/>
  <c r="P318"/>
  <c r="P320"/>
  <c r="K214"/>
  <c r="K216" s="1"/>
  <c r="P222"/>
  <c r="M228"/>
  <c r="M241" s="1"/>
  <c r="P198"/>
  <c r="P212"/>
  <c r="P223"/>
  <c r="P235"/>
  <c r="N189"/>
  <c r="J189"/>
  <c r="F203"/>
  <c r="O203"/>
  <c r="O216" s="1"/>
  <c r="J203"/>
  <c r="M214"/>
  <c r="M216" s="1"/>
  <c r="I214"/>
  <c r="I216" s="1"/>
  <c r="P226"/>
  <c r="I228"/>
  <c r="I241" s="1"/>
  <c r="J285" i="3"/>
  <c r="F285"/>
  <c r="P265"/>
  <c r="H275"/>
  <c r="I275"/>
  <c r="E275"/>
  <c r="D275"/>
  <c r="D278"/>
  <c r="L285"/>
  <c r="H278"/>
  <c r="M265"/>
  <c r="J275"/>
  <c r="F275"/>
  <c r="K275"/>
  <c r="G275"/>
  <c r="K278"/>
  <c r="I278"/>
  <c r="G278"/>
  <c r="E278"/>
  <c r="E285" s="1"/>
  <c r="P228"/>
  <c r="M248"/>
  <c r="P248" s="1"/>
  <c r="P227"/>
  <c r="M247"/>
  <c r="P247" s="1"/>
  <c r="M301"/>
  <c r="M394" s="1"/>
  <c r="M291"/>
  <c r="M384" s="1"/>
  <c r="M269"/>
  <c r="M305"/>
  <c r="M408" s="1"/>
  <c r="P408" s="1"/>
  <c r="M295"/>
  <c r="M388" s="1"/>
  <c r="M270"/>
  <c r="M232"/>
  <c r="P229"/>
  <c r="M249"/>
  <c r="P249" s="1"/>
  <c r="D252"/>
  <c r="P245"/>
  <c r="M302"/>
  <c r="M303"/>
  <c r="M292"/>
  <c r="M385" s="1"/>
  <c r="M293"/>
  <c r="M386" s="1"/>
  <c r="M272"/>
  <c r="M268"/>
  <c r="M363" s="1"/>
  <c r="P171" i="1"/>
  <c r="P173"/>
  <c r="P175"/>
  <c r="O286"/>
  <c r="M286"/>
  <c r="K286"/>
  <c r="I286"/>
  <c r="G286"/>
  <c r="N285"/>
  <c r="L285"/>
  <c r="J285"/>
  <c r="H285"/>
  <c r="O284"/>
  <c r="M284"/>
  <c r="K284"/>
  <c r="I284"/>
  <c r="G284"/>
  <c r="N283"/>
  <c r="L283"/>
  <c r="J283"/>
  <c r="H283"/>
  <c r="O282"/>
  <c r="M282"/>
  <c r="K282"/>
  <c r="I282"/>
  <c r="G282"/>
  <c r="N281"/>
  <c r="L281"/>
  <c r="J281"/>
  <c r="H281"/>
  <c r="P272"/>
  <c r="P270"/>
  <c r="P274"/>
  <c r="O189"/>
  <c r="M189"/>
  <c r="K189"/>
  <c r="I189"/>
  <c r="G189"/>
  <c r="P196"/>
  <c r="P200"/>
  <c r="F214"/>
  <c r="F216" s="1"/>
  <c r="P208"/>
  <c r="N203"/>
  <c r="L203"/>
  <c r="H203"/>
  <c r="O319"/>
  <c r="M319"/>
  <c r="K319"/>
  <c r="I319"/>
  <c r="G319"/>
  <c r="O316"/>
  <c r="M316"/>
  <c r="K316"/>
  <c r="I316"/>
  <c r="G316"/>
  <c r="N315"/>
  <c r="L315"/>
  <c r="J315"/>
  <c r="H315"/>
  <c r="P304"/>
  <c r="P311" s="1"/>
  <c r="N214"/>
  <c r="L214"/>
  <c r="J214"/>
  <c r="J216" s="1"/>
  <c r="H214"/>
  <c r="F228"/>
  <c r="P221"/>
  <c r="P225"/>
  <c r="F239"/>
  <c r="P233"/>
  <c r="P237"/>
  <c r="F349"/>
  <c r="F353"/>
  <c r="O228"/>
  <c r="O241" s="1"/>
  <c r="K228"/>
  <c r="K241" s="1"/>
  <c r="G228"/>
  <c r="G241" s="1"/>
  <c r="N228"/>
  <c r="L228"/>
  <c r="J228"/>
  <c r="H228"/>
  <c r="O353"/>
  <c r="M353"/>
  <c r="K353"/>
  <c r="I353"/>
  <c r="G353"/>
  <c r="P353" s="1"/>
  <c r="N350"/>
  <c r="L350"/>
  <c r="J350"/>
  <c r="H350"/>
  <c r="O349"/>
  <c r="M349"/>
  <c r="K349"/>
  <c r="I349"/>
  <c r="P349" s="1"/>
  <c r="G349"/>
  <c r="N348"/>
  <c r="L348"/>
  <c r="J348"/>
  <c r="H348"/>
  <c r="P337"/>
  <c r="P339"/>
  <c r="P343"/>
  <c r="N239"/>
  <c r="L239"/>
  <c r="J239"/>
  <c r="H239"/>
  <c r="O345"/>
  <c r="M345"/>
  <c r="K345"/>
  <c r="I345"/>
  <c r="G345"/>
  <c r="F354"/>
  <c r="O334"/>
  <c r="M334"/>
  <c r="K334"/>
  <c r="I334"/>
  <c r="G334"/>
  <c r="N345"/>
  <c r="L345"/>
  <c r="J345"/>
  <c r="H345"/>
  <c r="O178"/>
  <c r="O191" s="1"/>
  <c r="M178"/>
  <c r="M191" s="1"/>
  <c r="K178"/>
  <c r="K191" s="1"/>
  <c r="I178"/>
  <c r="I191" s="1"/>
  <c r="G178"/>
  <c r="G191" s="1"/>
  <c r="N332"/>
  <c r="N354" s="1"/>
  <c r="L332"/>
  <c r="L354" s="1"/>
  <c r="L356" s="1"/>
  <c r="J332"/>
  <c r="J354" s="1"/>
  <c r="H332"/>
  <c r="H354" s="1"/>
  <c r="H356" s="1"/>
  <c r="P350"/>
  <c r="F356"/>
  <c r="P327"/>
  <c r="P331"/>
  <c r="F334"/>
  <c r="H334"/>
  <c r="J334"/>
  <c r="L334"/>
  <c r="N334"/>
  <c r="F345"/>
  <c r="G348"/>
  <c r="G356" s="1"/>
  <c r="I348"/>
  <c r="I356" s="1"/>
  <c r="K348"/>
  <c r="K356" s="1"/>
  <c r="M348"/>
  <c r="M356" s="1"/>
  <c r="O348"/>
  <c r="O356" s="1"/>
  <c r="P326"/>
  <c r="P328"/>
  <c r="N277"/>
  <c r="L277"/>
  <c r="J277"/>
  <c r="H277"/>
  <c r="O300"/>
  <c r="M300"/>
  <c r="K300"/>
  <c r="I300"/>
  <c r="G300"/>
  <c r="N311"/>
  <c r="L311"/>
  <c r="J311"/>
  <c r="H311"/>
  <c r="P260"/>
  <c r="P262"/>
  <c r="P264"/>
  <c r="N280"/>
  <c r="N288" s="1"/>
  <c r="N266"/>
  <c r="L280"/>
  <c r="L288" s="1"/>
  <c r="L266"/>
  <c r="J280"/>
  <c r="J288" s="1"/>
  <c r="J266"/>
  <c r="H280"/>
  <c r="H288" s="1"/>
  <c r="H266"/>
  <c r="N300"/>
  <c r="N314"/>
  <c r="L300"/>
  <c r="L314"/>
  <c r="L322" s="1"/>
  <c r="J300"/>
  <c r="J314"/>
  <c r="H300"/>
  <c r="H314"/>
  <c r="H322" s="1"/>
  <c r="O277"/>
  <c r="M277"/>
  <c r="K277"/>
  <c r="I277"/>
  <c r="G277"/>
  <c r="O311"/>
  <c r="M311"/>
  <c r="K311"/>
  <c r="I311"/>
  <c r="G311"/>
  <c r="P176"/>
  <c r="P174"/>
  <c r="P172"/>
  <c r="F178"/>
  <c r="N178"/>
  <c r="N191" s="1"/>
  <c r="L178"/>
  <c r="L191" s="1"/>
  <c r="J178"/>
  <c r="J191" s="1"/>
  <c r="H178"/>
  <c r="H191" s="1"/>
  <c r="F189"/>
  <c r="P182"/>
  <c r="P184"/>
  <c r="P186"/>
  <c r="F259"/>
  <c r="F361" s="1"/>
  <c r="F261"/>
  <c r="F363" s="1"/>
  <c r="F263"/>
  <c r="F365" s="1"/>
  <c r="O258"/>
  <c r="O360" s="1"/>
  <c r="O368" s="1"/>
  <c r="M258"/>
  <c r="M360" s="1"/>
  <c r="M368" s="1"/>
  <c r="K258"/>
  <c r="K360" s="1"/>
  <c r="K368" s="1"/>
  <c r="I258"/>
  <c r="I360" s="1"/>
  <c r="I368" s="1"/>
  <c r="G258"/>
  <c r="G360" s="1"/>
  <c r="G368" s="1"/>
  <c r="F269"/>
  <c r="F271"/>
  <c r="F273"/>
  <c r="F275"/>
  <c r="P170"/>
  <c r="P178" s="1"/>
  <c r="P220"/>
  <c r="P228" s="1"/>
  <c r="P231"/>
  <c r="P239" s="1"/>
  <c r="J322"/>
  <c r="N322"/>
  <c r="P195"/>
  <c r="P203" s="1"/>
  <c r="P206"/>
  <c r="P214" s="1"/>
  <c r="F322"/>
  <c r="P293"/>
  <c r="P295"/>
  <c r="P297"/>
  <c r="F300"/>
  <c r="F311"/>
  <c r="G314"/>
  <c r="G322" s="1"/>
  <c r="I314"/>
  <c r="I322" s="1"/>
  <c r="K314"/>
  <c r="K322" s="1"/>
  <c r="M314"/>
  <c r="M322" s="1"/>
  <c r="O314"/>
  <c r="O322" s="1"/>
  <c r="P292"/>
  <c r="P294"/>
  <c r="P296"/>
  <c r="P298"/>
  <c r="F277"/>
  <c r="P210" i="5"/>
  <c r="P209"/>
  <c r="P208"/>
  <c r="P207"/>
  <c r="P206"/>
  <c r="P205"/>
  <c r="P202"/>
  <c r="P201"/>
  <c r="P200"/>
  <c r="P199"/>
  <c r="P198"/>
  <c r="P195"/>
  <c r="P194"/>
  <c r="P193"/>
  <c r="P192"/>
  <c r="P191"/>
  <c r="P190"/>
  <c r="P189"/>
  <c r="P188"/>
  <c r="P187"/>
  <c r="P186"/>
  <c r="P183"/>
  <c r="P182"/>
  <c r="P181"/>
  <c r="P180"/>
  <c r="P179"/>
  <c r="P178"/>
  <c r="P175"/>
  <c r="P174"/>
  <c r="P173"/>
  <c r="P172"/>
  <c r="P171"/>
  <c r="P168"/>
  <c r="P167"/>
  <c r="P166"/>
  <c r="P165"/>
  <c r="P164"/>
  <c r="P163"/>
  <c r="P162"/>
  <c r="P161"/>
  <c r="P160"/>
  <c r="P156"/>
  <c r="P155"/>
  <c r="P154"/>
  <c r="P153"/>
  <c r="P152"/>
  <c r="P151"/>
  <c r="P148"/>
  <c r="P147"/>
  <c r="P146"/>
  <c r="P145"/>
  <c r="P144"/>
  <c r="P141"/>
  <c r="P140"/>
  <c r="P139"/>
  <c r="P138"/>
  <c r="P137"/>
  <c r="P136"/>
  <c r="P135"/>
  <c r="P134"/>
  <c r="P133"/>
  <c r="P132"/>
  <c r="P129"/>
  <c r="P128"/>
  <c r="P127"/>
  <c r="P126"/>
  <c r="P125"/>
  <c r="P124"/>
  <c r="P121"/>
  <c r="P120"/>
  <c r="P119"/>
  <c r="P118"/>
  <c r="P117"/>
  <c r="P114"/>
  <c r="P113"/>
  <c r="P112"/>
  <c r="P111"/>
  <c r="P110"/>
  <c r="P109"/>
  <c r="P108"/>
  <c r="P107"/>
  <c r="P106"/>
  <c r="P102"/>
  <c r="P101"/>
  <c r="P100"/>
  <c r="P99"/>
  <c r="P98"/>
  <c r="P97"/>
  <c r="P103" s="1"/>
  <c r="P94"/>
  <c r="P93"/>
  <c r="P92"/>
  <c r="P91"/>
  <c r="P90"/>
  <c r="P87"/>
  <c r="P86"/>
  <c r="P85"/>
  <c r="P84"/>
  <c r="P83"/>
  <c r="P82"/>
  <c r="P81"/>
  <c r="P80"/>
  <c r="P79"/>
  <c r="P78"/>
  <c r="P75"/>
  <c r="P74"/>
  <c r="P73"/>
  <c r="P72"/>
  <c r="P71"/>
  <c r="P70"/>
  <c r="P67"/>
  <c r="P66"/>
  <c r="P65"/>
  <c r="P64"/>
  <c r="P63"/>
  <c r="P60"/>
  <c r="P59"/>
  <c r="P58"/>
  <c r="P57"/>
  <c r="P56"/>
  <c r="P55"/>
  <c r="P54"/>
  <c r="P53"/>
  <c r="P52"/>
  <c r="P48"/>
  <c r="P47"/>
  <c r="P46"/>
  <c r="P45"/>
  <c r="P44"/>
  <c r="P43"/>
  <c r="P42"/>
  <c r="P41"/>
  <c r="P40"/>
  <c r="P39"/>
  <c r="P36"/>
  <c r="P35"/>
  <c r="P34"/>
  <c r="P33"/>
  <c r="P32"/>
  <c r="P31"/>
  <c r="P30"/>
  <c r="P29"/>
  <c r="P28"/>
  <c r="P27"/>
  <c r="P24"/>
  <c r="P23"/>
  <c r="P22"/>
  <c r="P21"/>
  <c r="P20"/>
  <c r="P19"/>
  <c r="P18"/>
  <c r="P17"/>
  <c r="P16"/>
  <c r="P15"/>
  <c r="Q12"/>
  <c r="P12"/>
  <c r="Q11"/>
  <c r="P11"/>
  <c r="Q10"/>
  <c r="P10"/>
  <c r="Q9"/>
  <c r="P9"/>
  <c r="Q8"/>
  <c r="P8"/>
  <c r="Q7"/>
  <c r="P7"/>
  <c r="Q6"/>
  <c r="P6"/>
  <c r="Q5"/>
  <c r="P5"/>
  <c r="Q4"/>
  <c r="P4"/>
  <c r="Q3"/>
  <c r="R12" s="1"/>
  <c r="P3"/>
  <c r="P303" i="3" l="1"/>
  <c r="M406"/>
  <c r="P269"/>
  <c r="M364"/>
  <c r="M370" s="1"/>
  <c r="P242"/>
  <c r="M349"/>
  <c r="P363"/>
  <c r="P272"/>
  <c r="M377"/>
  <c r="P302"/>
  <c r="M395"/>
  <c r="P395" s="1"/>
  <c r="P270"/>
  <c r="M375"/>
  <c r="M380" s="1"/>
  <c r="D380"/>
  <c r="P375"/>
  <c r="M391"/>
  <c r="P364"/>
  <c r="P394"/>
  <c r="P401" s="1"/>
  <c r="D370"/>
  <c r="P377"/>
  <c r="H380"/>
  <c r="P232"/>
  <c r="M252"/>
  <c r="J318"/>
  <c r="P252"/>
  <c r="P293"/>
  <c r="M313"/>
  <c r="P295"/>
  <c r="M315"/>
  <c r="P301"/>
  <c r="M308"/>
  <c r="G285"/>
  <c r="K285"/>
  <c r="H285"/>
  <c r="D318"/>
  <c r="P313"/>
  <c r="F318"/>
  <c r="G318"/>
  <c r="P292"/>
  <c r="M312"/>
  <c r="P305"/>
  <c r="P291"/>
  <c r="P298" s="1"/>
  <c r="M311"/>
  <c r="M298"/>
  <c r="I285"/>
  <c r="P315"/>
  <c r="H318"/>
  <c r="L318"/>
  <c r="E318"/>
  <c r="I318"/>
  <c r="P312"/>
  <c r="P273" i="1"/>
  <c r="F386"/>
  <c r="P386" s="1"/>
  <c r="P275"/>
  <c r="F388"/>
  <c r="P388" s="1"/>
  <c r="P271"/>
  <c r="F384"/>
  <c r="J356"/>
  <c r="N356"/>
  <c r="P269"/>
  <c r="F371"/>
  <c r="F368"/>
  <c r="P316"/>
  <c r="P315"/>
  <c r="P319"/>
  <c r="M280" i="3"/>
  <c r="P280" s="1"/>
  <c r="P268"/>
  <c r="P275" s="1"/>
  <c r="M275"/>
  <c r="D285"/>
  <c r="M278"/>
  <c r="M279"/>
  <c r="P279" s="1"/>
  <c r="M282"/>
  <c r="P282" s="1"/>
  <c r="H241" i="1"/>
  <c r="L241"/>
  <c r="F241"/>
  <c r="H216"/>
  <c r="N216"/>
  <c r="P345"/>
  <c r="J241"/>
  <c r="N241"/>
  <c r="L216"/>
  <c r="P332"/>
  <c r="P334" s="1"/>
  <c r="P189"/>
  <c r="P354"/>
  <c r="P348"/>
  <c r="G266"/>
  <c r="G280"/>
  <c r="G288" s="1"/>
  <c r="K266"/>
  <c r="K280"/>
  <c r="K288" s="1"/>
  <c r="O266"/>
  <c r="O280"/>
  <c r="O288" s="1"/>
  <c r="F283"/>
  <c r="P283" s="1"/>
  <c r="P261"/>
  <c r="F191"/>
  <c r="F286"/>
  <c r="P286" s="1"/>
  <c r="F284"/>
  <c r="P284" s="1"/>
  <c r="P258"/>
  <c r="I266"/>
  <c r="I280"/>
  <c r="I288" s="1"/>
  <c r="M266"/>
  <c r="M280"/>
  <c r="M288" s="1"/>
  <c r="F285"/>
  <c r="P285" s="1"/>
  <c r="P263"/>
  <c r="P259"/>
  <c r="F281"/>
  <c r="P281" s="1"/>
  <c r="P191"/>
  <c r="P277"/>
  <c r="F282"/>
  <c r="P282" s="1"/>
  <c r="F266"/>
  <c r="F280"/>
  <c r="P241"/>
  <c r="P216"/>
  <c r="P300"/>
  <c r="P314"/>
  <c r="P322" s="1"/>
  <c r="P212" i="4"/>
  <c r="P211"/>
  <c r="P210"/>
  <c r="P209"/>
  <c r="P208"/>
  <c r="P207"/>
  <c r="P204"/>
  <c r="P203"/>
  <c r="P202"/>
  <c r="P201"/>
  <c r="P200"/>
  <c r="P197"/>
  <c r="P196"/>
  <c r="P195"/>
  <c r="P194"/>
  <c r="P193"/>
  <c r="P192"/>
  <c r="P191"/>
  <c r="P190"/>
  <c r="P189"/>
  <c r="P188"/>
  <c r="P185"/>
  <c r="P184"/>
  <c r="P183"/>
  <c r="P182"/>
  <c r="P181"/>
  <c r="P180"/>
  <c r="P177"/>
  <c r="P176"/>
  <c r="P175"/>
  <c r="P174"/>
  <c r="P173"/>
  <c r="P170"/>
  <c r="P169"/>
  <c r="P168"/>
  <c r="P167"/>
  <c r="P166"/>
  <c r="P165"/>
  <c r="P164"/>
  <c r="P163"/>
  <c r="P162"/>
  <c r="P158"/>
  <c r="P157"/>
  <c r="P156"/>
  <c r="P155"/>
  <c r="P154"/>
  <c r="P153"/>
  <c r="P150"/>
  <c r="P149"/>
  <c r="P148"/>
  <c r="P147"/>
  <c r="P146"/>
  <c r="P143"/>
  <c r="P142"/>
  <c r="P141"/>
  <c r="P140"/>
  <c r="P139"/>
  <c r="P138"/>
  <c r="P137"/>
  <c r="P136"/>
  <c r="P135"/>
  <c r="P134"/>
  <c r="P131"/>
  <c r="P130"/>
  <c r="P129"/>
  <c r="P128"/>
  <c r="P127"/>
  <c r="P126"/>
  <c r="P123"/>
  <c r="P122"/>
  <c r="P121"/>
  <c r="P120"/>
  <c r="P119"/>
  <c r="P116"/>
  <c r="P115"/>
  <c r="P114"/>
  <c r="P113"/>
  <c r="P112"/>
  <c r="P111"/>
  <c r="P110"/>
  <c r="P109"/>
  <c r="P108"/>
  <c r="P104"/>
  <c r="P103"/>
  <c r="P102"/>
  <c r="P101"/>
  <c r="P100"/>
  <c r="P99"/>
  <c r="P96"/>
  <c r="P95"/>
  <c r="P94"/>
  <c r="P93"/>
  <c r="P92"/>
  <c r="P89"/>
  <c r="P88"/>
  <c r="P87"/>
  <c r="P86"/>
  <c r="P85"/>
  <c r="P84"/>
  <c r="P83"/>
  <c r="P82"/>
  <c r="P81"/>
  <c r="P80"/>
  <c r="P75"/>
  <c r="P74"/>
  <c r="P73"/>
  <c r="P72"/>
  <c r="P71"/>
  <c r="P70"/>
  <c r="P67"/>
  <c r="P66"/>
  <c r="P65"/>
  <c r="P64"/>
  <c r="P63"/>
  <c r="P60"/>
  <c r="P59"/>
  <c r="P58"/>
  <c r="P57"/>
  <c r="P56"/>
  <c r="P55"/>
  <c r="P54"/>
  <c r="P53"/>
  <c r="P52"/>
  <c r="P48"/>
  <c r="P47"/>
  <c r="P46"/>
  <c r="P45"/>
  <c r="P44"/>
  <c r="P43"/>
  <c r="P42"/>
  <c r="P41"/>
  <c r="P40"/>
  <c r="P39"/>
  <c r="P36"/>
  <c r="P35"/>
  <c r="P34"/>
  <c r="P33"/>
  <c r="P32"/>
  <c r="P31"/>
  <c r="P30"/>
  <c r="P29"/>
  <c r="P28"/>
  <c r="P27"/>
  <c r="P24"/>
  <c r="P23"/>
  <c r="Q11" s="1"/>
  <c r="P22"/>
  <c r="P21"/>
  <c r="Q9" s="1"/>
  <c r="P20"/>
  <c r="P19"/>
  <c r="Q7" s="1"/>
  <c r="P18"/>
  <c r="P17"/>
  <c r="Q5" s="1"/>
  <c r="P16"/>
  <c r="P15"/>
  <c r="Q3" s="1"/>
  <c r="Q12"/>
  <c r="P12"/>
  <c r="P11"/>
  <c r="Q10"/>
  <c r="P10"/>
  <c r="P9"/>
  <c r="Q8"/>
  <c r="P8"/>
  <c r="P7"/>
  <c r="Q6"/>
  <c r="P6"/>
  <c r="P5"/>
  <c r="Q4"/>
  <c r="P4"/>
  <c r="P3"/>
  <c r="P370" i="3" l="1"/>
  <c r="M411"/>
  <c r="P406"/>
  <c r="P411" s="1"/>
  <c r="M318"/>
  <c r="M401"/>
  <c r="P278"/>
  <c r="P285" s="1"/>
  <c r="P380"/>
  <c r="P311"/>
  <c r="P318" s="1"/>
  <c r="P308"/>
  <c r="F379" i="1"/>
  <c r="P371"/>
  <c r="P379" s="1"/>
  <c r="P384"/>
  <c r="P390" s="1"/>
  <c r="F390"/>
  <c r="M285" i="3"/>
  <c r="P356" i="1"/>
  <c r="F288"/>
  <c r="P280"/>
  <c r="P288" s="1"/>
  <c r="P266"/>
  <c r="P206" i="3"/>
  <c r="P205"/>
  <c r="P204"/>
  <c r="P203"/>
  <c r="P202"/>
  <c r="P201"/>
  <c r="P198"/>
  <c r="P197"/>
  <c r="P196"/>
  <c r="P195"/>
  <c r="P194"/>
  <c r="P191"/>
  <c r="P190"/>
  <c r="P189"/>
  <c r="P188"/>
  <c r="P187"/>
  <c r="P186"/>
  <c r="P185"/>
  <c r="P184"/>
  <c r="P183"/>
  <c r="P180"/>
  <c r="P179"/>
  <c r="P178"/>
  <c r="P177"/>
  <c r="P176"/>
  <c r="P175"/>
  <c r="P172"/>
  <c r="P171"/>
  <c r="P170"/>
  <c r="P169"/>
  <c r="P168"/>
  <c r="P165"/>
  <c r="P164"/>
  <c r="P163"/>
  <c r="P162"/>
  <c r="P161"/>
  <c r="P160"/>
  <c r="P159"/>
  <c r="P158"/>
  <c r="P153"/>
  <c r="P152"/>
  <c r="P151"/>
  <c r="P150"/>
  <c r="P149"/>
  <c r="P148"/>
  <c r="P145"/>
  <c r="P144"/>
  <c r="P143"/>
  <c r="P142"/>
  <c r="P141"/>
  <c r="P138"/>
  <c r="P137"/>
  <c r="P136"/>
  <c r="P135"/>
  <c r="P134"/>
  <c r="P133"/>
  <c r="P132"/>
  <c r="P131"/>
  <c r="P130"/>
  <c r="P127"/>
  <c r="P126"/>
  <c r="P125"/>
  <c r="P124"/>
  <c r="P123"/>
  <c r="P122"/>
  <c r="P119"/>
  <c r="P118"/>
  <c r="P117"/>
  <c r="P116"/>
  <c r="P115"/>
  <c r="P112"/>
  <c r="P111"/>
  <c r="P110"/>
  <c r="P109"/>
  <c r="P108"/>
  <c r="P107"/>
  <c r="P106"/>
  <c r="P105"/>
  <c r="P100"/>
  <c r="P99"/>
  <c r="P98"/>
  <c r="P97"/>
  <c r="P96"/>
  <c r="P95"/>
  <c r="P92"/>
  <c r="P91"/>
  <c r="P90"/>
  <c r="P89"/>
  <c r="P88"/>
  <c r="P85"/>
  <c r="P84"/>
  <c r="P83"/>
  <c r="P82"/>
  <c r="P81"/>
  <c r="P80"/>
  <c r="P79"/>
  <c r="P78"/>
  <c r="P77"/>
  <c r="P74"/>
  <c r="P73"/>
  <c r="P72"/>
  <c r="P71"/>
  <c r="P70"/>
  <c r="P69"/>
  <c r="P66"/>
  <c r="P65"/>
  <c r="P64"/>
  <c r="P63"/>
  <c r="P62"/>
  <c r="P59"/>
  <c r="P58"/>
  <c r="P57"/>
  <c r="P56"/>
  <c r="P55"/>
  <c r="P54"/>
  <c r="P53"/>
  <c r="P52"/>
  <c r="P48"/>
  <c r="P47"/>
  <c r="P46"/>
  <c r="P45"/>
  <c r="P44"/>
  <c r="P43"/>
  <c r="P42"/>
  <c r="P41"/>
  <c r="P40"/>
  <c r="P39"/>
  <c r="P36"/>
  <c r="P35"/>
  <c r="P34"/>
  <c r="P33"/>
  <c r="P32"/>
  <c r="P31"/>
  <c r="P30"/>
  <c r="P29"/>
  <c r="P28"/>
  <c r="P27"/>
  <c r="P24"/>
  <c r="P23"/>
  <c r="Q11" s="1"/>
  <c r="P22"/>
  <c r="P21"/>
  <c r="Q9" s="1"/>
  <c r="P20"/>
  <c r="P19"/>
  <c r="Q7" s="1"/>
  <c r="P18"/>
  <c r="P17"/>
  <c r="Q5" s="1"/>
  <c r="P16"/>
  <c r="P15"/>
  <c r="Q3" s="1"/>
  <c r="Q12"/>
  <c r="P12"/>
  <c r="P11"/>
  <c r="Q10"/>
  <c r="P10"/>
  <c r="P9"/>
  <c r="Q8"/>
  <c r="P8"/>
  <c r="P7"/>
  <c r="Q6"/>
  <c r="P6"/>
  <c r="P5"/>
  <c r="Q4"/>
  <c r="P4"/>
  <c r="P3"/>
  <c r="P163" i="1" l="1"/>
  <c r="P162"/>
  <c r="P160"/>
  <c r="P159"/>
  <c r="P156"/>
  <c r="P154"/>
  <c r="P152"/>
  <c r="P150"/>
  <c r="P148"/>
  <c r="P144"/>
  <c r="P143"/>
  <c r="P142"/>
  <c r="P141"/>
  <c r="P140"/>
  <c r="P137"/>
  <c r="P136"/>
  <c r="P135"/>
  <c r="P134"/>
  <c r="P133"/>
  <c r="P132"/>
  <c r="P131"/>
  <c r="P130"/>
  <c r="P124"/>
  <c r="P122"/>
  <c r="P120"/>
  <c r="P117"/>
  <c r="P116"/>
  <c r="P115"/>
  <c r="P114"/>
  <c r="P113"/>
  <c r="P110"/>
  <c r="P105"/>
  <c r="P103"/>
  <c r="P101"/>
  <c r="P97"/>
  <c r="P96"/>
  <c r="P95"/>
  <c r="P93"/>
  <c r="P92"/>
  <c r="P91"/>
  <c r="P85"/>
  <c r="P84"/>
  <c r="P81"/>
  <c r="P78"/>
  <c r="P76"/>
  <c r="P75"/>
  <c r="P73"/>
  <c r="P72"/>
  <c r="P71"/>
  <c r="P66"/>
  <c r="P65"/>
  <c r="P64"/>
  <c r="P62"/>
  <c r="P57"/>
  <c r="P56"/>
  <c r="P53"/>
  <c r="P48"/>
  <c r="P46"/>
  <c r="P45"/>
  <c r="P43"/>
  <c r="P42"/>
  <c r="P41"/>
  <c r="P39"/>
  <c r="P35"/>
  <c r="P34"/>
  <c r="P32"/>
  <c r="P31"/>
  <c r="P28"/>
  <c r="P27"/>
  <c r="P23"/>
  <c r="P20"/>
  <c r="P19"/>
  <c r="P17"/>
  <c r="P15"/>
  <c r="P12"/>
  <c r="P11"/>
  <c r="P10"/>
  <c r="P9"/>
  <c r="P8"/>
  <c r="P7"/>
  <c r="P6"/>
  <c r="P5"/>
  <c r="P4"/>
  <c r="Q3" l="1"/>
  <c r="Q7"/>
  <c r="P3"/>
  <c r="P24"/>
  <c r="P29"/>
  <c r="Q5" s="1"/>
  <c r="P30"/>
  <c r="P36"/>
  <c r="P40"/>
  <c r="P47"/>
  <c r="Q11" s="1"/>
  <c r="P52"/>
  <c r="P54"/>
  <c r="P55"/>
  <c r="P58"/>
  <c r="P59"/>
  <c r="P63"/>
  <c r="P70"/>
  <c r="P74"/>
  <c r="P77"/>
  <c r="P94"/>
  <c r="P104"/>
  <c r="P16"/>
  <c r="Q4" s="1"/>
  <c r="P18"/>
  <c r="Q6" s="1"/>
  <c r="P21"/>
  <c r="P22"/>
  <c r="Q10" s="1"/>
  <c r="P33"/>
  <c r="P44"/>
  <c r="Q8" s="1"/>
  <c r="P82"/>
  <c r="P83"/>
  <c r="P98"/>
  <c r="P102"/>
  <c r="P109"/>
  <c r="P111"/>
  <c r="P112"/>
  <c r="P121"/>
  <c r="P123"/>
  <c r="P151"/>
  <c r="P155"/>
  <c r="P149"/>
  <c r="P153"/>
  <c r="P161"/>
  <c r="Q12" l="1"/>
  <c r="Q9"/>
</calcChain>
</file>

<file path=xl/comments1.xml><?xml version="1.0" encoding="utf-8"?>
<comments xmlns="http://schemas.openxmlformats.org/spreadsheetml/2006/main">
  <authors>
    <author xml:space="preserve"> </author>
  </authors>
  <commentList>
    <comment ref="B81" authorId="0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add back transformer allowance to Jan thru Oct variable revenues</t>
        </r>
      </text>
    </comment>
    <comment ref="H81" authorId="0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couple of cancel/rebills in this month; can't figure out what happened so I didn't adjust for transformer allowance; monthly revenue looks reasonable</t>
        </r>
      </text>
    </comment>
    <comment ref="N295" authorId="0">
      <text>
        <r>
          <rPr>
            <b/>
            <sz val="10"/>
            <color indexed="81"/>
            <rFont val="Tahoma"/>
            <family val="2"/>
          </rPr>
          <t xml:space="preserve"> :</t>
        </r>
        <r>
          <rPr>
            <sz val="10"/>
            <color indexed="81"/>
            <rFont val="Tahoma"/>
            <family val="2"/>
          </rPr>
          <t xml:space="preserve">
looks like PIL revenue for street ltg was recorded in sentinel ltg dac;  record correctly on this spreadsheet</t>
        </r>
      </text>
    </comment>
  </commentList>
</comments>
</file>

<file path=xl/sharedStrings.xml><?xml version="1.0" encoding="utf-8"?>
<sst xmlns="http://schemas.openxmlformats.org/spreadsheetml/2006/main" count="2710" uniqueCount="136">
  <si>
    <t>Period 1</t>
  </si>
  <si>
    <t>Period 2</t>
  </si>
  <si>
    <t>Period 3</t>
  </si>
  <si>
    <t>Period 4</t>
  </si>
  <si>
    <t>Period 5</t>
  </si>
  <si>
    <t>Period 6</t>
  </si>
  <si>
    <t>Period 7</t>
  </si>
  <si>
    <t>Period 8</t>
  </si>
  <si>
    <t>Period 9</t>
  </si>
  <si>
    <t>Period 10</t>
  </si>
  <si>
    <t>Period 11</t>
  </si>
  <si>
    <t>Period 12</t>
  </si>
  <si>
    <t>Total</t>
  </si>
  <si>
    <t>Consolidated</t>
  </si>
  <si>
    <t>3600 Dist Rev fixed</t>
  </si>
  <si>
    <t>3601 PIL fixed</t>
  </si>
  <si>
    <t>3602 SM fixed</t>
  </si>
  <si>
    <t>3608 Storm recovery fixed</t>
  </si>
  <si>
    <t>3604 DRV tax sharing</t>
  </si>
  <si>
    <t>3610 Dist Rev variable</t>
  </si>
  <si>
    <t>3609 Storm recovery variable</t>
  </si>
  <si>
    <t>3615 CDM Revenue</t>
  </si>
  <si>
    <t>3611 Pil variable</t>
  </si>
  <si>
    <t>3620 Retail revenue</t>
  </si>
  <si>
    <t>PDI</t>
  </si>
  <si>
    <t>ANDI</t>
  </si>
  <si>
    <t>LDI</t>
  </si>
  <si>
    <t>PDI Fixed Revenue</t>
  </si>
  <si>
    <t>Residential</t>
  </si>
  <si>
    <t>GS &lt; 50</t>
  </si>
  <si>
    <t>GS &gt; 50</t>
  </si>
  <si>
    <t>GS &gt; 50 TOU</t>
  </si>
  <si>
    <t>LU</t>
  </si>
  <si>
    <t>Street Ltg</t>
  </si>
  <si>
    <t>Sentinel Ltg</t>
  </si>
  <si>
    <t>SSS Admin Fee</t>
  </si>
  <si>
    <t xml:space="preserve">PDI Fixed Revenue - Retro </t>
  </si>
  <si>
    <t>PDI Variable Revenue</t>
  </si>
  <si>
    <t>Retail Services</t>
  </si>
  <si>
    <t>STR Fees</t>
  </si>
  <si>
    <t>ANDI Fixed Revenue</t>
  </si>
  <si>
    <t xml:space="preserve">ANDI Fixed Revenue - Retro </t>
  </si>
  <si>
    <t>ANDI Variable Revenue</t>
  </si>
  <si>
    <t>LDI Fixed Revenue</t>
  </si>
  <si>
    <t xml:space="preserve">LDI Fixed Revenue - Retro </t>
  </si>
  <si>
    <t>LDI Variable Revenue</t>
  </si>
  <si>
    <t>PDI Fixed Revenue - PIL</t>
  </si>
  <si>
    <t xml:space="preserve">PDI Variable Revenue - Retro </t>
  </si>
  <si>
    <t>PDI Variable Revenue - PIL</t>
  </si>
  <si>
    <t>ANDI Fixed Revenue - PIL</t>
  </si>
  <si>
    <t xml:space="preserve">ANDI Variable Revenue - Retro </t>
  </si>
  <si>
    <t>ANDI Variable Revenue - PIL</t>
  </si>
  <si>
    <t>LDI Fixed Revenue - PIL</t>
  </si>
  <si>
    <t xml:space="preserve">LDI Variable Revenue - Retro </t>
  </si>
  <si>
    <t>LDI Variable Revenue - PIL</t>
  </si>
  <si>
    <t>Unbilled revenue</t>
  </si>
  <si>
    <t>USL</t>
  </si>
  <si>
    <t xml:space="preserve">ANDI Fixed Variable - Retro </t>
  </si>
  <si>
    <t>PDI Fixed Revenue including PILS</t>
  </si>
  <si>
    <t>PDI Variable Revenue including PILS</t>
  </si>
  <si>
    <t>Incl PILS</t>
  </si>
  <si>
    <t>PILS only</t>
  </si>
  <si>
    <t>Fixed</t>
  </si>
  <si>
    <t>Variable</t>
  </si>
  <si>
    <t>RATES</t>
  </si>
  <si>
    <t>PDI Fixed PIL Revenue</t>
  </si>
  <si>
    <t>PDI Variable PIL Revenue</t>
  </si>
  <si>
    <t>PDI Total PIL Revenue</t>
  </si>
  <si>
    <t>Amount</t>
  </si>
  <si>
    <t>Recorded</t>
  </si>
  <si>
    <t>ANDI Fixed PIL Revenue</t>
  </si>
  <si>
    <t>ANDI Variable PIL Revenue</t>
  </si>
  <si>
    <t>ANDI Total PIL Revenue</t>
  </si>
  <si>
    <t>ANDI Fixed Revenue including PILS</t>
  </si>
  <si>
    <t>ANDI Variable Revenue including PILS</t>
  </si>
  <si>
    <t>LDI Fixed Revenue including PILS</t>
  </si>
  <si>
    <t>LDI Variable Revenue including PILS</t>
  </si>
  <si>
    <t>LDI Fixed PIL Revenue</t>
  </si>
  <si>
    <t>LDI Variable PIL Revenue</t>
  </si>
  <si>
    <t>LDI Total PIL Revenue</t>
  </si>
  <si>
    <t>PIL adj</t>
  </si>
  <si>
    <t>Revenue incl PIL</t>
  </si>
  <si>
    <t>Adjust December residential variable to make total by month agree with amount recorded on PILS continuity schedule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</si>
  <si>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</si>
  <si>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</si>
  <si>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</si>
  <si>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</si>
  <si>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</si>
  <si>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</si>
  <si>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</si>
  <si>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</si>
  <si>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</si>
  <si>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</si>
  <si>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</si>
  <si>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</si>
  <si>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# Customers - PDI</t>
  </si>
  <si>
    <t># kWh - PDI</t>
  </si>
  <si>
    <t># kW - PDI</t>
  </si>
  <si>
    <t># kW - ANDI</t>
  </si>
  <si>
    <t># Customers - ANDI</t>
  </si>
  <si>
    <t># kWh - ANDI</t>
  </si>
  <si>
    <t># Customers - LDI</t>
  </si>
  <si>
    <t># kWh - LDI</t>
  </si>
  <si>
    <t># kW - LDI</t>
  </si>
  <si>
    <t>Jan - Mar</t>
  </si>
  <si>
    <t>Apr- Dec</t>
  </si>
  <si>
    <t>kWh</t>
  </si>
  <si>
    <t xml:space="preserve">KW </t>
  </si>
  <si>
    <t>KW</t>
  </si>
  <si>
    <t>PILS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</si>
  <si>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</si>
  <si>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</si>
  <si>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</si>
  <si>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</si>
  <si>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</si>
  <si>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</si>
  <si>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</si>
  <si>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</si>
  <si>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</si>
  <si>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</si>
  <si>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</si>
  <si>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Customers</t>
  </si>
  <si>
    <t>kWh's</t>
  </si>
  <si>
    <t>Billing Determinates</t>
  </si>
  <si>
    <t>CONSOLIDATED PETERBOROUGH DISTRIBUTION INC.</t>
  </si>
  <si>
    <t>BILLED PILS to CUSTOMERS</t>
  </si>
  <si>
    <t>PILS Revenue</t>
  </si>
  <si>
    <t>SUMMARY</t>
  </si>
  <si>
    <t>General Service  &lt; 50 kW</t>
  </si>
  <si>
    <t>Large User</t>
  </si>
  <si>
    <t>PILS Billed To Customers  - Rate class</t>
  </si>
  <si>
    <t>TOTAL</t>
  </si>
  <si>
    <t>Rate Class / year</t>
  </si>
  <si>
    <t>Sentinel lights</t>
  </si>
  <si>
    <t>General Service  &gt; 50 kW</t>
  </si>
  <si>
    <t>Street lighting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</si>
</sst>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0_);_(* \(#,##0.000000\);_(* &quot;-&quot;??_);_(@_)"/>
  </numFmts>
  <fonts count="8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2" fillId="0" borderId="0" xfId="1" applyFont="1"/>
    <xf numFmtId="0" fontId="3" fillId="0" borderId="0" xfId="1"/>
    <xf numFmtId="0" fontId="2" fillId="0" borderId="0" xfId="1" applyFont="1" applyAlignment="1">
      <alignment horizontal="center"/>
    </xf>
    <xf numFmtId="4" fontId="3" fillId="0" borderId="0" xfId="1" applyNumberFormat="1"/>
    <xf numFmtId="0" fontId="2" fillId="2" borderId="0" xfId="1" applyFont="1" applyFill="1"/>
    <xf numFmtId="0" fontId="3" fillId="2" borderId="0" xfId="1" applyFill="1"/>
    <xf numFmtId="4" fontId="3" fillId="2" borderId="0" xfId="1" applyNumberFormat="1" applyFill="1"/>
    <xf numFmtId="0" fontId="3" fillId="3" borderId="0" xfId="1" applyFill="1"/>
    <xf numFmtId="0" fontId="2" fillId="3" borderId="0" xfId="1" applyFont="1" applyFill="1"/>
    <xf numFmtId="0" fontId="1" fillId="3" borderId="0" xfId="1" applyFont="1" applyFill="1"/>
    <xf numFmtId="4" fontId="3" fillId="3" borderId="0" xfId="1" applyNumberFormat="1" applyFill="1"/>
    <xf numFmtId="0" fontId="3" fillId="4" borderId="0" xfId="1" applyFill="1"/>
    <xf numFmtId="0" fontId="2" fillId="4" borderId="0" xfId="1" applyFont="1" applyFill="1"/>
    <xf numFmtId="0" fontId="1" fillId="4" borderId="0" xfId="1" applyFont="1" applyFill="1"/>
    <xf numFmtId="4" fontId="3" fillId="4" borderId="0" xfId="1" applyNumberFormat="1" applyFill="1"/>
    <xf numFmtId="0" fontId="1" fillId="0" borderId="0" xfId="1" applyFont="1" applyFill="1"/>
    <xf numFmtId="4" fontId="1" fillId="0" borderId="0" xfId="1" applyNumberFormat="1" applyFont="1" applyFill="1"/>
    <xf numFmtId="0" fontId="3" fillId="5" borderId="0" xfId="1" applyFill="1"/>
    <xf numFmtId="0" fontId="2" fillId="5" borderId="0" xfId="1" applyFont="1" applyFill="1"/>
    <xf numFmtId="0" fontId="1" fillId="5" borderId="0" xfId="1" applyFont="1" applyFill="1"/>
    <xf numFmtId="4" fontId="3" fillId="5" borderId="0" xfId="1" applyNumberFormat="1" applyFill="1"/>
    <xf numFmtId="0" fontId="2" fillId="2" borderId="0" xfId="0" applyFont="1" applyFill="1"/>
    <xf numFmtId="0" fontId="0" fillId="2" borderId="0" xfId="0" applyFill="1"/>
    <xf numFmtId="4" fontId="0" fillId="2" borderId="0" xfId="0" applyNumberFormat="1" applyFill="1"/>
    <xf numFmtId="0" fontId="0" fillId="3" borderId="0" xfId="0" applyFill="1"/>
    <xf numFmtId="0" fontId="2" fillId="3" borderId="0" xfId="0" applyFont="1" applyFill="1"/>
    <xf numFmtId="0" fontId="1" fillId="3" borderId="0" xfId="0" applyFont="1" applyFill="1"/>
    <xf numFmtId="4" fontId="0" fillId="3" borderId="0" xfId="0" applyNumberFormat="1" applyFill="1"/>
    <xf numFmtId="0" fontId="0" fillId="4" borderId="0" xfId="0" applyFill="1"/>
    <xf numFmtId="0" fontId="2" fillId="4" borderId="0" xfId="0" applyFont="1" applyFill="1"/>
    <xf numFmtId="0" fontId="1" fillId="4" borderId="0" xfId="0" applyFont="1" applyFill="1"/>
    <xf numFmtId="4" fontId="0" fillId="4" borderId="0" xfId="0" applyNumberFormat="1" applyFill="1"/>
    <xf numFmtId="0" fontId="1" fillId="0" borderId="0" xfId="0" applyFont="1" applyFill="1"/>
    <xf numFmtId="4" fontId="1" fillId="0" borderId="0" xfId="0" applyNumberFormat="1" applyFont="1" applyFill="1"/>
    <xf numFmtId="0" fontId="0" fillId="5" borderId="0" xfId="0" applyFill="1"/>
    <xf numFmtId="0" fontId="2" fillId="5" borderId="0" xfId="0" applyFont="1" applyFill="1"/>
    <xf numFmtId="0" fontId="1" fillId="5" borderId="0" xfId="0" applyFont="1" applyFill="1"/>
    <xf numFmtId="4" fontId="0" fillId="5" borderId="0" xfId="0" applyNumberFormat="1" applyFill="1"/>
    <xf numFmtId="0" fontId="0" fillId="0" borderId="0" xfId="0" applyFill="1"/>
    <xf numFmtId="0" fontId="2" fillId="0" borderId="0" xfId="0" applyFont="1" applyFill="1"/>
    <xf numFmtId="4" fontId="0" fillId="0" borderId="0" xfId="0" applyNumberFormat="1" applyFill="1"/>
    <xf numFmtId="0" fontId="0" fillId="6" borderId="0" xfId="0" applyFill="1"/>
    <xf numFmtId="0" fontId="2" fillId="6" borderId="0" xfId="0" applyFont="1" applyFill="1"/>
    <xf numFmtId="0" fontId="1" fillId="6" borderId="0" xfId="0" applyFont="1" applyFill="1"/>
    <xf numFmtId="0" fontId="0" fillId="0" borderId="0" xfId="0" applyAlignment="1">
      <alignment horizontal="center"/>
    </xf>
    <xf numFmtId="4" fontId="2" fillId="4" borderId="0" xfId="0" applyNumberFormat="1" applyFont="1" applyFill="1"/>
    <xf numFmtId="4" fontId="2" fillId="4" borderId="1" xfId="0" applyNumberFormat="1" applyFont="1" applyFill="1" applyBorder="1"/>
    <xf numFmtId="4" fontId="2" fillId="3" borderId="0" xfId="0" applyNumberFormat="1" applyFont="1" applyFill="1"/>
    <xf numFmtId="4" fontId="2" fillId="3" borderId="1" xfId="0" applyNumberFormat="1" applyFont="1" applyFill="1" applyBorder="1"/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4" fontId="2" fillId="5" borderId="0" xfId="0" applyNumberFormat="1" applyFont="1" applyFill="1"/>
    <xf numFmtId="4" fontId="2" fillId="5" borderId="1" xfId="0" applyNumberFormat="1" applyFont="1" applyFill="1" applyBorder="1"/>
    <xf numFmtId="0" fontId="2" fillId="5" borderId="0" xfId="0" applyFont="1" applyFill="1" applyAlignment="1">
      <alignment horizontal="center"/>
    </xf>
    <xf numFmtId="0" fontId="3" fillId="7" borderId="0" xfId="1" applyFill="1"/>
    <xf numFmtId="4" fontId="3" fillId="7" borderId="0" xfId="1" applyNumberFormat="1" applyFill="1"/>
    <xf numFmtId="0" fontId="3" fillId="0" borderId="0" xfId="1" applyFill="1"/>
    <xf numFmtId="0" fontId="3" fillId="8" borderId="0" xfId="1" applyFill="1"/>
    <xf numFmtId="0" fontId="2" fillId="0" borderId="0" xfId="1" applyFont="1" applyFill="1"/>
    <xf numFmtId="17" fontId="2" fillId="0" borderId="0" xfId="1" applyNumberFormat="1" applyFont="1" applyAlignment="1">
      <alignment horizontal="center"/>
    </xf>
    <xf numFmtId="4" fontId="2" fillId="3" borderId="0" xfId="1" applyNumberFormat="1" applyFont="1" applyFill="1"/>
    <xf numFmtId="4" fontId="2" fillId="4" borderId="0" xfId="1" applyNumberFormat="1" applyFont="1" applyFill="1"/>
    <xf numFmtId="4" fontId="3" fillId="0" borderId="0" xfId="1" applyNumberFormat="1" applyFill="1"/>
    <xf numFmtId="0" fontId="2" fillId="0" borderId="0" xfId="0" applyFont="1" applyFill="1" applyAlignment="1">
      <alignment horizontal="center"/>
    </xf>
    <xf numFmtId="4" fontId="2" fillId="0" borderId="0" xfId="0" applyNumberFormat="1" applyFont="1" applyFill="1"/>
    <xf numFmtId="4" fontId="2" fillId="5" borderId="0" xfId="1" applyNumberFormat="1" applyFont="1" applyFill="1"/>
    <xf numFmtId="0" fontId="4" fillId="0" borderId="0" xfId="0" applyFont="1"/>
    <xf numFmtId="164" fontId="0" fillId="3" borderId="0" xfId="2" applyNumberFormat="1" applyFont="1" applyFill="1"/>
    <xf numFmtId="164" fontId="0" fillId="3" borderId="0" xfId="0" applyNumberFormat="1" applyFill="1"/>
    <xf numFmtId="164" fontId="2" fillId="3" borderId="0" xfId="0" applyNumberFormat="1" applyFont="1" applyFill="1"/>
    <xf numFmtId="0" fontId="0" fillId="4" borderId="0" xfId="0" applyFont="1" applyFill="1"/>
    <xf numFmtId="164" fontId="0" fillId="4" borderId="0" xfId="2" applyNumberFormat="1" applyFont="1" applyFill="1"/>
    <xf numFmtId="164" fontId="2" fillId="4" borderId="0" xfId="0" applyNumberFormat="1" applyFont="1" applyFill="1"/>
    <xf numFmtId="164" fontId="0" fillId="4" borderId="0" xfId="0" applyNumberFormat="1" applyFont="1" applyFill="1"/>
    <xf numFmtId="0" fontId="0" fillId="5" borderId="0" xfId="0" applyFont="1" applyFill="1"/>
    <xf numFmtId="164" fontId="0" fillId="5" borderId="0" xfId="2" applyNumberFormat="1" applyFont="1" applyFill="1"/>
    <xf numFmtId="164" fontId="2" fillId="5" borderId="0" xfId="0" applyNumberFormat="1" applyFont="1" applyFill="1"/>
    <xf numFmtId="164" fontId="0" fillId="5" borderId="0" xfId="0" applyNumberFormat="1" applyFont="1" applyFill="1"/>
    <xf numFmtId="164" fontId="0" fillId="0" borderId="0" xfId="2" applyNumberFormat="1" applyFont="1" applyFill="1"/>
    <xf numFmtId="43" fontId="0" fillId="3" borderId="0" xfId="2" applyFont="1" applyFill="1"/>
    <xf numFmtId="165" fontId="0" fillId="3" borderId="0" xfId="2" applyNumberFormat="1" applyFont="1" applyFill="1"/>
    <xf numFmtId="166" fontId="0" fillId="3" borderId="0" xfId="2" applyNumberFormat="1" applyFont="1" applyFill="1"/>
    <xf numFmtId="43" fontId="0" fillId="4" borderId="0" xfId="2" applyFont="1" applyFill="1"/>
    <xf numFmtId="166" fontId="0" fillId="4" borderId="0" xfId="2" applyNumberFormat="1" applyFont="1" applyFill="1"/>
    <xf numFmtId="43" fontId="0" fillId="5" borderId="0" xfId="2" applyFont="1" applyFill="1"/>
    <xf numFmtId="166" fontId="0" fillId="5" borderId="0" xfId="2" applyNumberFormat="1" applyFont="1" applyFill="1"/>
    <xf numFmtId="0" fontId="2" fillId="6" borderId="0" xfId="0" applyFont="1" applyFill="1" applyAlignment="1">
      <alignment horizontal="left"/>
    </xf>
    <xf numFmtId="0" fontId="0" fillId="0" borderId="1" xfId="0" applyBorder="1"/>
    <xf numFmtId="0" fontId="0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0" fillId="0" borderId="0" xfId="2" applyNumberFormat="1" applyFont="1"/>
    <xf numFmtId="164" fontId="0" fillId="0" borderId="1" xfId="2" applyNumberFormat="1" applyFont="1" applyBorder="1"/>
    <xf numFmtId="4" fontId="0" fillId="0" borderId="1" xfId="0" applyNumberFormat="1" applyBorder="1"/>
    <xf numFmtId="0" fontId="0" fillId="9" borderId="0" xfId="0" applyFill="1"/>
    <xf numFmtId="164" fontId="0" fillId="9" borderId="0" xfId="2" applyNumberFormat="1" applyFont="1" applyFill="1"/>
    <xf numFmtId="0" fontId="2" fillId="9" borderId="1" xfId="0" applyFont="1" applyFill="1" applyBorder="1"/>
    <xf numFmtId="164" fontId="2" fillId="9" borderId="1" xfId="2" applyNumberFormat="1" applyFont="1" applyFill="1" applyBorder="1"/>
    <xf numFmtId="164" fontId="2" fillId="9" borderId="0" xfId="0" applyNumberFormat="1" applyFont="1" applyFill="1"/>
    <xf numFmtId="164" fontId="2" fillId="9" borderId="1" xfId="0" applyNumberFormat="1" applyFont="1" applyFill="1" applyBorder="1"/>
    <xf numFmtId="3" fontId="2" fillId="9" borderId="0" xfId="0" applyNumberFormat="1" applyFont="1" applyFill="1"/>
    <xf numFmtId="3" fontId="0" fillId="0" borderId="0" xfId="0" applyNumberFormat="1"/>
    <xf numFmtId="3" fontId="0" fillId="0" borderId="1" xfId="0" applyNumberFormat="1" applyBorder="1"/>
    <xf numFmtId="43" fontId="0" fillId="0" borderId="0" xfId="2" applyNumberFormat="1" applyFont="1"/>
    <xf numFmtId="43" fontId="0" fillId="0" borderId="0" xfId="0" applyNumberFormat="1"/>
    <xf numFmtId="43" fontId="0" fillId="0" borderId="1" xfId="0" applyNumberFormat="1" applyBorder="1"/>
    <xf numFmtId="164" fontId="0" fillId="0" borderId="0" xfId="2" applyNumberFormat="1" applyFont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164" fontId="0" fillId="9" borderId="0" xfId="2" applyNumberFormat="1" applyFont="1" applyFill="1" applyAlignment="1">
      <alignment horizontal="center"/>
    </xf>
    <xf numFmtId="164" fontId="0" fillId="9" borderId="1" xfId="2" applyNumberFormat="1" applyFont="1" applyFill="1" applyBorder="1" applyAlignment="1">
      <alignment horizontal="center"/>
    </xf>
    <xf numFmtId="164" fontId="2" fillId="9" borderId="1" xfId="2" applyNumberFormat="1" applyFont="1" applyFill="1" applyBorder="1" applyAlignment="1">
      <alignment horizontal="center"/>
    </xf>
    <xf numFmtId="0" fontId="0" fillId="0" borderId="0" xfId="0" applyFill="1" applyBorder="1"/>
    <xf numFmtId="164" fontId="0" fillId="0" borderId="0" xfId="2" applyNumberFormat="1" applyFont="1" applyFill="1" applyBorder="1"/>
    <xf numFmtId="0" fontId="0" fillId="0" borderId="1" xfId="0" applyFill="1" applyBorder="1"/>
    <xf numFmtId="164" fontId="0" fillId="0" borderId="1" xfId="2" applyNumberFormat="1" applyFont="1" applyFill="1" applyBorder="1"/>
    <xf numFmtId="0" fontId="0" fillId="9" borderId="0" xfId="0" applyFill="1" applyBorder="1"/>
    <xf numFmtId="164" fontId="0" fillId="9" borderId="0" xfId="2" applyNumberFormat="1" applyFont="1" applyFill="1" applyBorder="1"/>
    <xf numFmtId="0" fontId="7" fillId="9" borderId="1" xfId="0" applyFont="1" applyFill="1" applyBorder="1"/>
    <xf numFmtId="164" fontId="7" fillId="9" borderId="1" xfId="2" applyNumberFormat="1" applyFont="1" applyFill="1" applyBorder="1"/>
    <xf numFmtId="0" fontId="7" fillId="9" borderId="1" xfId="0" applyFont="1" applyFill="1" applyBorder="1" applyAlignment="1">
      <alignment wrapText="1"/>
    </xf>
    <xf numFmtId="0" fontId="7" fillId="9" borderId="1" xfId="0" applyFont="1" applyFill="1" applyBorder="1" applyAlignment="1">
      <alignment horizontal="center" wrapText="1"/>
    </xf>
    <xf numFmtId="164" fontId="2" fillId="9" borderId="0" xfId="2" applyNumberFormat="1" applyFont="1" applyFill="1" applyBorder="1"/>
    <xf numFmtId="0" fontId="2" fillId="0" borderId="0" xfId="0" applyFont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58"/>
  <sheetViews>
    <sheetView workbookViewId="0">
      <pane xSplit="3" ySplit="1" topLeftCell="D452" activePane="bottomRight" state="frozen"/>
      <selection pane="topRight" activeCell="D1" sqref="D1"/>
      <selection pane="bottomLeft" activeCell="A2" sqref="A2"/>
      <selection pane="bottomRight" activeCell="N349" sqref="N349"/>
    </sheetView>
  </sheetViews>
  <sheetFormatPr defaultRowHeight="12.75"/>
  <cols>
    <col min="3" max="15" width="12.7109375" customWidth="1"/>
    <col min="16" max="16" width="15.5703125" customWidth="1"/>
    <col min="17" max="17" width="15.7109375" customWidth="1"/>
  </cols>
  <sheetData>
    <row r="1" spans="1:17">
      <c r="C1" s="1"/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</row>
    <row r="2" spans="1:17" hidden="1">
      <c r="A2" s="26"/>
      <c r="B2" s="25" t="s">
        <v>13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7" hidden="1">
      <c r="A3" s="26"/>
      <c r="B3" s="26" t="s">
        <v>14</v>
      </c>
      <c r="C3" s="26"/>
      <c r="D3" s="27">
        <v>-506586.75000000006</v>
      </c>
      <c r="E3" s="27">
        <v>-428290.68999999994</v>
      </c>
      <c r="F3" s="27">
        <v>-466550.36999999994</v>
      </c>
      <c r="G3" s="27">
        <v>-643037.07000000018</v>
      </c>
      <c r="H3" s="27">
        <v>-424981.01999999984</v>
      </c>
      <c r="I3" s="27">
        <v>-617038.73999999987</v>
      </c>
      <c r="J3" s="27">
        <v>-661621.72000000009</v>
      </c>
      <c r="K3" s="27">
        <v>-656949.4</v>
      </c>
      <c r="L3" s="27">
        <v>-662502.13000000024</v>
      </c>
      <c r="M3" s="27">
        <v>-693380.29000000015</v>
      </c>
      <c r="N3" s="27">
        <v>-733901.59999999974</v>
      </c>
      <c r="O3" s="27">
        <v>-623025.81999999995</v>
      </c>
      <c r="P3" s="27">
        <f>SUM(D3:O3)</f>
        <v>-7117865.5999999996</v>
      </c>
      <c r="Q3" s="3">
        <f>P15+P27+P39</f>
        <v>-7117865.5999999987</v>
      </c>
    </row>
    <row r="4" spans="1:17" hidden="1">
      <c r="A4" s="26"/>
      <c r="B4" s="26" t="s">
        <v>15</v>
      </c>
      <c r="C4" s="26"/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f t="shared" ref="P4:P12" si="0">SUM(D4:O4)</f>
        <v>0</v>
      </c>
      <c r="Q4" s="3">
        <f t="shared" ref="Q4:Q12" si="1">P16+P28+P40</f>
        <v>0</v>
      </c>
    </row>
    <row r="5" spans="1:17" hidden="1">
      <c r="A5" s="26"/>
      <c r="B5" s="26" t="s">
        <v>16</v>
      </c>
      <c r="C5" s="26"/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7">
        <f t="shared" si="0"/>
        <v>0</v>
      </c>
      <c r="Q5" s="3">
        <f t="shared" si="1"/>
        <v>0</v>
      </c>
    </row>
    <row r="6" spans="1:17" hidden="1">
      <c r="A6" s="26"/>
      <c r="B6" s="26" t="s">
        <v>17</v>
      </c>
      <c r="C6" s="26"/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f t="shared" si="0"/>
        <v>0</v>
      </c>
      <c r="Q6" s="3">
        <f t="shared" si="1"/>
        <v>0</v>
      </c>
    </row>
    <row r="7" spans="1:17" hidden="1">
      <c r="A7" s="26"/>
      <c r="B7" s="26" t="s">
        <v>18</v>
      </c>
      <c r="C7" s="2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f t="shared" si="0"/>
        <v>0</v>
      </c>
      <c r="Q7" s="3">
        <f t="shared" si="1"/>
        <v>0</v>
      </c>
    </row>
    <row r="8" spans="1:17" hidden="1">
      <c r="A8" s="26"/>
      <c r="B8" s="26" t="s">
        <v>19</v>
      </c>
      <c r="C8" s="26"/>
      <c r="D8" s="27">
        <v>-404483.79</v>
      </c>
      <c r="E8" s="27">
        <v>-331169.46000000002</v>
      </c>
      <c r="F8" s="27">
        <v>-342009.62000000005</v>
      </c>
      <c r="G8" s="27">
        <v>-454554.24</v>
      </c>
      <c r="H8" s="27">
        <v>-324228.25000000006</v>
      </c>
      <c r="I8" s="27">
        <v>-383900.08000000007</v>
      </c>
      <c r="J8" s="27">
        <v>-414180.16000000003</v>
      </c>
      <c r="K8" s="27">
        <v>-469669.67</v>
      </c>
      <c r="L8" s="27">
        <v>-442836.33999999997</v>
      </c>
      <c r="M8" s="27">
        <v>-440168.79000000004</v>
      </c>
      <c r="N8" s="27">
        <v>-446966.77999999997</v>
      </c>
      <c r="O8" s="27">
        <v>-423259.70000000013</v>
      </c>
      <c r="P8" s="27">
        <f t="shared" si="0"/>
        <v>-4877426.8800000008</v>
      </c>
      <c r="Q8" s="3">
        <f t="shared" si="1"/>
        <v>-4877426.88</v>
      </c>
    </row>
    <row r="9" spans="1:17" hidden="1">
      <c r="A9" s="26"/>
      <c r="B9" s="26" t="s">
        <v>20</v>
      </c>
      <c r="C9" s="26"/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f t="shared" si="0"/>
        <v>0</v>
      </c>
      <c r="Q9" s="3">
        <f t="shared" si="1"/>
        <v>0</v>
      </c>
    </row>
    <row r="10" spans="1:17" hidden="1">
      <c r="A10" s="26"/>
      <c r="B10" s="26" t="s">
        <v>21</v>
      </c>
      <c r="C10" s="26"/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f t="shared" si="0"/>
        <v>0</v>
      </c>
      <c r="Q10" s="3">
        <f t="shared" si="1"/>
        <v>0</v>
      </c>
    </row>
    <row r="11" spans="1:17" hidden="1">
      <c r="A11" s="26"/>
      <c r="B11" s="26" t="s">
        <v>22</v>
      </c>
      <c r="C11" s="26"/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f t="shared" si="0"/>
        <v>0</v>
      </c>
      <c r="Q11" s="3">
        <f t="shared" si="1"/>
        <v>0</v>
      </c>
    </row>
    <row r="12" spans="1:17" hidden="1">
      <c r="A12" s="26"/>
      <c r="B12" s="26" t="s">
        <v>23</v>
      </c>
      <c r="C12" s="26"/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f t="shared" si="0"/>
        <v>0</v>
      </c>
      <c r="Q12" s="3">
        <f t="shared" si="1"/>
        <v>0</v>
      </c>
    </row>
    <row r="13" spans="1:17" hidden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7" hidden="1">
      <c r="A14" s="26"/>
      <c r="B14" s="25" t="s">
        <v>24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7" hidden="1">
      <c r="A15" s="26"/>
      <c r="B15" s="26" t="s">
        <v>14</v>
      </c>
      <c r="C15" s="26"/>
      <c r="D15" s="27">
        <v>-469975.81</v>
      </c>
      <c r="E15" s="27">
        <v>-399693.93999999994</v>
      </c>
      <c r="F15" s="27">
        <v>-434174.31999999995</v>
      </c>
      <c r="G15" s="27">
        <v>-605854.55999999994</v>
      </c>
      <c r="H15" s="27">
        <v>-392879.55999999994</v>
      </c>
      <c r="I15" s="27">
        <v>-579594.41</v>
      </c>
      <c r="J15" s="27">
        <v>-623873.69000000006</v>
      </c>
      <c r="K15" s="27">
        <v>-621721.15</v>
      </c>
      <c r="L15" s="27">
        <v>-623252.69000000018</v>
      </c>
      <c r="M15" s="27">
        <v>-656122.97000000009</v>
      </c>
      <c r="N15" s="27">
        <v>-695827.99999999988</v>
      </c>
      <c r="O15" s="27">
        <v>-584674.05999999982</v>
      </c>
      <c r="P15" s="27">
        <f>SUM(D15:O15)</f>
        <v>-6687645.1599999992</v>
      </c>
    </row>
    <row r="16" spans="1:17" hidden="1">
      <c r="A16" s="26"/>
      <c r="B16" s="26" t="s">
        <v>15</v>
      </c>
      <c r="C16" s="26"/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f t="shared" ref="P16:P24" si="2">SUM(D16:O16)</f>
        <v>0</v>
      </c>
    </row>
    <row r="17" spans="1:16" hidden="1">
      <c r="A17" s="26"/>
      <c r="B17" s="26" t="s">
        <v>16</v>
      </c>
      <c r="C17" s="26"/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f t="shared" si="2"/>
        <v>0</v>
      </c>
    </row>
    <row r="18" spans="1:16" hidden="1">
      <c r="A18" s="26"/>
      <c r="B18" s="26" t="s">
        <v>17</v>
      </c>
      <c r="C18" s="26"/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f t="shared" si="2"/>
        <v>0</v>
      </c>
    </row>
    <row r="19" spans="1:16" hidden="1">
      <c r="A19" s="26"/>
      <c r="B19" s="26" t="s">
        <v>18</v>
      </c>
      <c r="C19" s="26"/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f t="shared" si="2"/>
        <v>0</v>
      </c>
    </row>
    <row r="20" spans="1:16" hidden="1">
      <c r="A20" s="26"/>
      <c r="B20" s="26" t="s">
        <v>19</v>
      </c>
      <c r="C20" s="26"/>
      <c r="D20" s="27">
        <v>-382190.14</v>
      </c>
      <c r="E20" s="27">
        <v>-311982.03000000003</v>
      </c>
      <c r="F20" s="27">
        <v>-323387.52999999997</v>
      </c>
      <c r="G20" s="27">
        <v>-434110.39999999997</v>
      </c>
      <c r="H20" s="27">
        <v>-312916.59000000003</v>
      </c>
      <c r="I20" s="27">
        <v>-359488.02999999997</v>
      </c>
      <c r="J20" s="27">
        <v>-389075.13</v>
      </c>
      <c r="K20" s="27">
        <v>-451867.55999999994</v>
      </c>
      <c r="L20" s="27">
        <v>-437947.92999999993</v>
      </c>
      <c r="M20" s="27">
        <v>-424197.65</v>
      </c>
      <c r="N20" s="27">
        <v>-428962.64999999997</v>
      </c>
      <c r="O20" s="27">
        <v>-399960.32000000001</v>
      </c>
      <c r="P20" s="27">
        <f t="shared" si="2"/>
        <v>-4656085.96</v>
      </c>
    </row>
    <row r="21" spans="1:16" hidden="1">
      <c r="A21" s="26"/>
      <c r="B21" s="26" t="s">
        <v>20</v>
      </c>
      <c r="C21" s="26"/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f t="shared" si="2"/>
        <v>0</v>
      </c>
    </row>
    <row r="22" spans="1:16" hidden="1">
      <c r="A22" s="26"/>
      <c r="B22" s="26" t="s">
        <v>21</v>
      </c>
      <c r="C22" s="26"/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f t="shared" si="2"/>
        <v>0</v>
      </c>
    </row>
    <row r="23" spans="1:16" hidden="1">
      <c r="A23" s="26"/>
      <c r="B23" s="26" t="s">
        <v>22</v>
      </c>
      <c r="C23" s="26"/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f t="shared" si="2"/>
        <v>0</v>
      </c>
    </row>
    <row r="24" spans="1:16" hidden="1">
      <c r="A24" s="26"/>
      <c r="B24" s="26" t="s">
        <v>23</v>
      </c>
      <c r="C24" s="26"/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f t="shared" si="2"/>
        <v>0</v>
      </c>
    </row>
    <row r="25" spans="1:16" hidden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1:16" hidden="1">
      <c r="A26" s="26"/>
      <c r="B26" s="25" t="s">
        <v>25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1:16" hidden="1">
      <c r="A27" s="26"/>
      <c r="B27" s="26" t="s">
        <v>14</v>
      </c>
      <c r="C27" s="26"/>
      <c r="D27" s="27">
        <v>-4921.78</v>
      </c>
      <c r="E27" s="27">
        <v>-4909.01</v>
      </c>
      <c r="F27" s="27">
        <v>-4776.2</v>
      </c>
      <c r="G27" s="27">
        <v>-5732.89</v>
      </c>
      <c r="H27" s="27">
        <v>-83.559999999999988</v>
      </c>
      <c r="I27" s="27">
        <v>-6546</v>
      </c>
      <c r="J27" s="27">
        <v>-5477.81</v>
      </c>
      <c r="K27" s="27">
        <v>-5906.7800000000007</v>
      </c>
      <c r="L27" s="27">
        <v>-5819.54</v>
      </c>
      <c r="M27" s="27">
        <v>-5816.28</v>
      </c>
      <c r="N27" s="27">
        <v>-5718.9899999999989</v>
      </c>
      <c r="O27" s="27">
        <v>-6588.29</v>
      </c>
      <c r="P27" s="27">
        <f>SUM(D27:O27)</f>
        <v>-62297.130000000005</v>
      </c>
    </row>
    <row r="28" spans="1:16" hidden="1">
      <c r="A28" s="26"/>
      <c r="B28" s="26" t="s">
        <v>15</v>
      </c>
      <c r="C28" s="26"/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f t="shared" ref="P28:P36" si="3">SUM(D28:O28)</f>
        <v>0</v>
      </c>
    </row>
    <row r="29" spans="1:16" hidden="1">
      <c r="A29" s="26"/>
      <c r="B29" s="26" t="s">
        <v>16</v>
      </c>
      <c r="C29" s="26"/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f t="shared" si="3"/>
        <v>0</v>
      </c>
    </row>
    <row r="30" spans="1:16" hidden="1">
      <c r="A30" s="26"/>
      <c r="B30" s="26" t="s">
        <v>17</v>
      </c>
      <c r="C30" s="26"/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f t="shared" si="3"/>
        <v>0</v>
      </c>
    </row>
    <row r="31" spans="1:16" hidden="1">
      <c r="A31" s="26"/>
      <c r="B31" s="26" t="s">
        <v>18</v>
      </c>
      <c r="C31" s="26"/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f t="shared" si="3"/>
        <v>0</v>
      </c>
    </row>
    <row r="32" spans="1:16" hidden="1">
      <c r="A32" s="26"/>
      <c r="B32" s="26" t="s">
        <v>19</v>
      </c>
      <c r="C32" s="26"/>
      <c r="D32" s="27">
        <v>-7089.26</v>
      </c>
      <c r="E32" s="27">
        <v>-6479.06</v>
      </c>
      <c r="F32" s="27">
        <v>-5891.6699999999992</v>
      </c>
      <c r="G32" s="27">
        <v>-6657.24</v>
      </c>
      <c r="H32" s="27">
        <v>-77.45</v>
      </c>
      <c r="I32" s="27">
        <v>-6993.51</v>
      </c>
      <c r="J32" s="27">
        <v>-5546.7900000000009</v>
      </c>
      <c r="K32" s="27">
        <v>-6651.8899999999994</v>
      </c>
      <c r="L32" s="27">
        <v>-6446.17</v>
      </c>
      <c r="M32" s="27">
        <v>-5551.3</v>
      </c>
      <c r="N32" s="27">
        <v>-6038.2</v>
      </c>
      <c r="O32" s="27">
        <v>-8609.8000000000011</v>
      </c>
      <c r="P32" s="27">
        <f t="shared" si="3"/>
        <v>-72032.34</v>
      </c>
    </row>
    <row r="33" spans="1:16" hidden="1">
      <c r="A33" s="26"/>
      <c r="B33" s="26" t="s">
        <v>20</v>
      </c>
      <c r="C33" s="26"/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f t="shared" si="3"/>
        <v>0</v>
      </c>
    </row>
    <row r="34" spans="1:16" hidden="1">
      <c r="A34" s="26"/>
      <c r="B34" s="26" t="s">
        <v>21</v>
      </c>
      <c r="C34" s="26"/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f t="shared" si="3"/>
        <v>0</v>
      </c>
    </row>
    <row r="35" spans="1:16" hidden="1">
      <c r="A35" s="26"/>
      <c r="B35" s="26" t="s">
        <v>22</v>
      </c>
      <c r="C35" s="26"/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f t="shared" si="3"/>
        <v>0</v>
      </c>
    </row>
    <row r="36" spans="1:16" hidden="1">
      <c r="A36" s="26"/>
      <c r="B36" s="26" t="s">
        <v>23</v>
      </c>
      <c r="C36" s="26"/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f t="shared" si="3"/>
        <v>0</v>
      </c>
    </row>
    <row r="37" spans="1:16" hidden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1:16" hidden="1">
      <c r="A38" s="26"/>
      <c r="B38" s="25" t="s">
        <v>26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idden="1">
      <c r="A39" s="26"/>
      <c r="B39" s="26" t="s">
        <v>14</v>
      </c>
      <c r="C39" s="26"/>
      <c r="D39" s="27">
        <v>-31689.159999999996</v>
      </c>
      <c r="E39" s="27">
        <v>-23687.74</v>
      </c>
      <c r="F39" s="27">
        <v>-27599.850000000002</v>
      </c>
      <c r="G39" s="27">
        <v>-31449.620000000003</v>
      </c>
      <c r="H39" s="27">
        <v>-32017.9</v>
      </c>
      <c r="I39" s="27">
        <v>-30898.33</v>
      </c>
      <c r="J39" s="27">
        <v>-32270.22</v>
      </c>
      <c r="K39" s="27">
        <v>-29321.47</v>
      </c>
      <c r="L39" s="27">
        <v>-33429.900000000009</v>
      </c>
      <c r="M39" s="27">
        <v>-31441.039999999997</v>
      </c>
      <c r="N39" s="27">
        <v>-32354.61</v>
      </c>
      <c r="O39" s="27">
        <v>-31763.47</v>
      </c>
      <c r="P39" s="27">
        <f>SUM(D39:O39)</f>
        <v>-367923.30999999994</v>
      </c>
    </row>
    <row r="40" spans="1:16" hidden="1">
      <c r="A40" s="26"/>
      <c r="B40" s="26" t="s">
        <v>15</v>
      </c>
      <c r="C40" s="26"/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f t="shared" ref="P40:P48" si="4">SUM(D40:O40)</f>
        <v>0</v>
      </c>
    </row>
    <row r="41" spans="1:16" hidden="1">
      <c r="A41" s="26"/>
      <c r="B41" s="26" t="s">
        <v>16</v>
      </c>
      <c r="C41" s="26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f t="shared" si="4"/>
        <v>0</v>
      </c>
    </row>
    <row r="42" spans="1:16" hidden="1">
      <c r="A42" s="26"/>
      <c r="B42" s="26" t="s">
        <v>17</v>
      </c>
      <c r="C42" s="26"/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f t="shared" si="4"/>
        <v>0</v>
      </c>
    </row>
    <row r="43" spans="1:16" hidden="1">
      <c r="A43" s="26"/>
      <c r="B43" s="26" t="s">
        <v>18</v>
      </c>
      <c r="C43" s="26"/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f t="shared" si="4"/>
        <v>0</v>
      </c>
    </row>
    <row r="44" spans="1:16" hidden="1">
      <c r="A44" s="26"/>
      <c r="B44" s="26" t="s">
        <v>19</v>
      </c>
      <c r="C44" s="26"/>
      <c r="D44" s="27">
        <v>-15204.39</v>
      </c>
      <c r="E44" s="27">
        <v>-12708.37</v>
      </c>
      <c r="F44" s="27">
        <v>-12730.42</v>
      </c>
      <c r="G44" s="27">
        <v>-13786.600000000002</v>
      </c>
      <c r="H44" s="27">
        <v>-11234.210000000001</v>
      </c>
      <c r="I44" s="27">
        <v>-17418.539999999997</v>
      </c>
      <c r="J44" s="27">
        <v>-19558.239999999998</v>
      </c>
      <c r="K44" s="27">
        <v>-11150.220000000001</v>
      </c>
      <c r="L44" s="27">
        <v>1557.7600000000007</v>
      </c>
      <c r="M44" s="27">
        <v>-10419.84</v>
      </c>
      <c r="N44" s="27">
        <v>-11965.929999999998</v>
      </c>
      <c r="O44" s="27">
        <v>-14689.58</v>
      </c>
      <c r="P44" s="27">
        <f t="shared" si="4"/>
        <v>-149308.57999999999</v>
      </c>
    </row>
    <row r="45" spans="1:16" hidden="1">
      <c r="A45" s="26"/>
      <c r="B45" s="26" t="s">
        <v>20</v>
      </c>
      <c r="C45" s="26"/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f t="shared" si="4"/>
        <v>0</v>
      </c>
    </row>
    <row r="46" spans="1:16" hidden="1">
      <c r="A46" s="26"/>
      <c r="B46" s="26" t="s">
        <v>21</v>
      </c>
      <c r="C46" s="26"/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f t="shared" si="4"/>
        <v>0</v>
      </c>
    </row>
    <row r="47" spans="1:16" hidden="1">
      <c r="A47" s="26"/>
      <c r="B47" s="26" t="s">
        <v>22</v>
      </c>
      <c r="C47" s="26"/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f t="shared" si="4"/>
        <v>0</v>
      </c>
    </row>
    <row r="48" spans="1:16" hidden="1">
      <c r="A48" s="26"/>
      <c r="B48" s="26" t="s">
        <v>23</v>
      </c>
      <c r="C48" s="26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f t="shared" si="4"/>
        <v>0</v>
      </c>
    </row>
    <row r="49" spans="1:16" hidden="1"/>
    <row r="50" spans="1:16" hidden="1"/>
    <row r="51" spans="1:16" hidden="1">
      <c r="A51" s="28"/>
      <c r="B51" s="29" t="s">
        <v>27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</row>
    <row r="52" spans="1:16" hidden="1">
      <c r="A52" s="28">
        <v>3601</v>
      </c>
      <c r="B52" s="30" t="s">
        <v>28</v>
      </c>
      <c r="C52" s="28"/>
      <c r="D52" s="31">
        <v>-301297.95</v>
      </c>
      <c r="E52" s="31">
        <v>-262406.5</v>
      </c>
      <c r="F52" s="31">
        <v>-281326.93</v>
      </c>
      <c r="G52" s="31">
        <v>-393412.28</v>
      </c>
      <c r="H52" s="31">
        <v>-229909.5</v>
      </c>
      <c r="I52" s="31">
        <v>-383496.3</v>
      </c>
      <c r="J52" s="31">
        <v>-418517.41</v>
      </c>
      <c r="K52" s="31">
        <v>-393046.14</v>
      </c>
      <c r="L52" s="31">
        <v>-399270.71</v>
      </c>
      <c r="M52" s="31">
        <v>-427999.43</v>
      </c>
      <c r="N52" s="31">
        <v>-401083.36</v>
      </c>
      <c r="O52" s="31">
        <v>-348808.91</v>
      </c>
      <c r="P52" s="31">
        <f>SUM(D52:O52)</f>
        <v>-4240575.42</v>
      </c>
    </row>
    <row r="53" spans="1:16" hidden="1">
      <c r="A53" s="28">
        <v>3603</v>
      </c>
      <c r="B53" s="30" t="s">
        <v>29</v>
      </c>
      <c r="C53" s="28"/>
      <c r="D53" s="31">
        <v>-86083.54</v>
      </c>
      <c r="E53" s="31">
        <v>-71746.86</v>
      </c>
      <c r="F53" s="31">
        <v>-78393.87</v>
      </c>
      <c r="G53" s="31">
        <v>-106534.74</v>
      </c>
      <c r="H53" s="31">
        <v>-63510.82</v>
      </c>
      <c r="I53" s="31">
        <v>-111464.97</v>
      </c>
      <c r="J53" s="31">
        <v>-114708.37</v>
      </c>
      <c r="K53" s="31">
        <v>-111444.51</v>
      </c>
      <c r="L53" s="31">
        <v>-112208.45</v>
      </c>
      <c r="M53" s="31">
        <v>-114791.92</v>
      </c>
      <c r="N53" s="31">
        <v>-110054.94</v>
      </c>
      <c r="O53" s="31">
        <v>-105744.21</v>
      </c>
      <c r="P53" s="31">
        <f t="shared" ref="P53:P59" si="5">SUM(D53:O53)</f>
        <v>-1186687.2</v>
      </c>
    </row>
    <row r="54" spans="1:16" hidden="1">
      <c r="A54" s="28">
        <v>3604</v>
      </c>
      <c r="B54" s="30" t="s">
        <v>30</v>
      </c>
      <c r="C54" s="28"/>
      <c r="D54" s="31">
        <v>-69650.83</v>
      </c>
      <c r="E54" s="31">
        <v>-52721.93</v>
      </c>
      <c r="F54" s="31">
        <v>-61523.4</v>
      </c>
      <c r="G54" s="31">
        <v>-85984.72</v>
      </c>
      <c r="H54" s="31">
        <v>-55551.68</v>
      </c>
      <c r="I54" s="31">
        <v>-78482.34</v>
      </c>
      <c r="J54" s="31">
        <v>-83092.740000000005</v>
      </c>
      <c r="K54" s="31">
        <v>-85806.39</v>
      </c>
      <c r="L54" s="31">
        <v>-86161.279999999999</v>
      </c>
      <c r="M54" s="31">
        <v>-88226.4</v>
      </c>
      <c r="N54" s="31">
        <v>-79904.320000000007</v>
      </c>
      <c r="O54" s="31">
        <v>-79903.850000000006</v>
      </c>
      <c r="P54" s="31">
        <f t="shared" si="5"/>
        <v>-907009.88</v>
      </c>
    </row>
    <row r="55" spans="1:16" hidden="1">
      <c r="A55" s="28">
        <v>3605</v>
      </c>
      <c r="B55" s="30" t="s">
        <v>31</v>
      </c>
      <c r="C55" s="28"/>
      <c r="D55" s="31">
        <v>-3697.72</v>
      </c>
      <c r="E55" s="31">
        <v>-3697.72</v>
      </c>
      <c r="F55" s="31">
        <v>-3697.72</v>
      </c>
      <c r="G55" s="31">
        <v>-3697.72</v>
      </c>
      <c r="H55" s="31">
        <v>-5445.68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f t="shared" si="5"/>
        <v>-20236.559999999998</v>
      </c>
    </row>
    <row r="56" spans="1:16" hidden="1">
      <c r="A56" s="28">
        <v>3606</v>
      </c>
      <c r="B56" s="30" t="s">
        <v>32</v>
      </c>
      <c r="C56" s="28"/>
      <c r="D56" s="31">
        <v>-3785.94</v>
      </c>
      <c r="E56" s="31">
        <v>-3785.94</v>
      </c>
      <c r="F56" s="31">
        <v>-3785.94</v>
      </c>
      <c r="G56" s="31">
        <v>-3785.94</v>
      </c>
      <c r="H56" s="31">
        <v>-26614.1</v>
      </c>
      <c r="I56" s="31">
        <v>0</v>
      </c>
      <c r="J56" s="31">
        <v>0</v>
      </c>
      <c r="K56" s="31">
        <v>-10645.64</v>
      </c>
      <c r="L56" s="31">
        <v>-10645.64</v>
      </c>
      <c r="M56" s="31">
        <v>-10645.64</v>
      </c>
      <c r="N56" s="31">
        <v>-10645.64</v>
      </c>
      <c r="O56" s="31">
        <v>-10645.64</v>
      </c>
      <c r="P56" s="31">
        <f t="shared" si="5"/>
        <v>-94986.06</v>
      </c>
    </row>
    <row r="57" spans="1:16" hidden="1">
      <c r="A57" s="28">
        <v>3607</v>
      </c>
      <c r="B57" s="30" t="s">
        <v>33</v>
      </c>
      <c r="C57" s="28"/>
      <c r="D57" s="31">
        <v>-4878.99</v>
      </c>
      <c r="E57" s="31">
        <v>-4878.99</v>
      </c>
      <c r="F57" s="31">
        <v>-4878.99</v>
      </c>
      <c r="G57" s="31">
        <v>-11737.86</v>
      </c>
      <c r="H57" s="31">
        <v>-6858.87</v>
      </c>
      <c r="I57" s="31">
        <v>0</v>
      </c>
      <c r="J57" s="31">
        <v>0</v>
      </c>
      <c r="K57" s="31">
        <v>-13717.74</v>
      </c>
      <c r="L57" s="31">
        <v>-7773.4</v>
      </c>
      <c r="M57" s="31">
        <v>-6858.87</v>
      </c>
      <c r="N57" s="31">
        <v>-6976.24</v>
      </c>
      <c r="O57" s="31">
        <v>0</v>
      </c>
      <c r="P57" s="31">
        <f t="shared" si="5"/>
        <v>-68559.950000000012</v>
      </c>
    </row>
    <row r="58" spans="1:16" hidden="1">
      <c r="A58" s="28">
        <v>3608</v>
      </c>
      <c r="B58" s="30" t="s">
        <v>34</v>
      </c>
      <c r="C58" s="28"/>
      <c r="D58" s="31">
        <v>-580.84</v>
      </c>
      <c r="E58" s="31">
        <v>-456</v>
      </c>
      <c r="F58" s="31">
        <v>-567.47</v>
      </c>
      <c r="G58" s="31">
        <v>-701.3</v>
      </c>
      <c r="H58" s="31">
        <v>-594.16999999999996</v>
      </c>
      <c r="I58" s="31">
        <v>-312.51</v>
      </c>
      <c r="J58" s="31">
        <v>-541.4</v>
      </c>
      <c r="K58" s="31">
        <v>-481.52</v>
      </c>
      <c r="L58" s="31">
        <v>-529.05999999999995</v>
      </c>
      <c r="M58" s="31">
        <v>-499.81</v>
      </c>
      <c r="N58" s="31">
        <v>-223.86</v>
      </c>
      <c r="O58" s="31">
        <v>-571.11</v>
      </c>
      <c r="P58" s="31">
        <f t="shared" si="5"/>
        <v>-6059.05</v>
      </c>
    </row>
    <row r="59" spans="1:16" hidden="1">
      <c r="A59" s="28">
        <v>3609</v>
      </c>
      <c r="B59" s="30" t="s">
        <v>35</v>
      </c>
      <c r="C59" s="28"/>
      <c r="D59" s="31">
        <v>0</v>
      </c>
      <c r="E59" s="31">
        <v>0</v>
      </c>
      <c r="F59" s="31">
        <v>0</v>
      </c>
      <c r="G59" s="31">
        <v>0</v>
      </c>
      <c r="H59" s="31">
        <v>-1096.67</v>
      </c>
      <c r="I59" s="31">
        <v>-5838.29</v>
      </c>
      <c r="J59" s="31">
        <v>-7013.77</v>
      </c>
      <c r="K59" s="31">
        <v>-6579.21</v>
      </c>
      <c r="L59" s="31">
        <v>-6664.15</v>
      </c>
      <c r="M59" s="31">
        <v>-7100.9</v>
      </c>
      <c r="N59" s="31">
        <v>-6668.09</v>
      </c>
      <c r="O59" s="31">
        <v>-5923.21</v>
      </c>
      <c r="P59" s="31">
        <f t="shared" si="5"/>
        <v>-46884.29</v>
      </c>
    </row>
    <row r="60" spans="1:16" hidden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</row>
    <row r="61" spans="1:16" hidden="1">
      <c r="A61" s="28"/>
      <c r="B61" s="29" t="s">
        <v>36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</row>
    <row r="62" spans="1:16" hidden="1">
      <c r="A62" s="28">
        <v>3685</v>
      </c>
      <c r="B62" s="30" t="s">
        <v>28</v>
      </c>
      <c r="C62" s="28"/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-52820.77</v>
      </c>
      <c r="O62" s="31">
        <v>-17960.59</v>
      </c>
      <c r="P62" s="31">
        <f t="shared" ref="P62:P66" si="6">SUM(D62:O62)</f>
        <v>-70781.36</v>
      </c>
    </row>
    <row r="63" spans="1:16" hidden="1">
      <c r="A63" s="28">
        <v>3686</v>
      </c>
      <c r="B63" s="30" t="s">
        <v>29</v>
      </c>
      <c r="C63" s="28"/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-17584.439999999999</v>
      </c>
      <c r="O63" s="31">
        <v>-7818.4</v>
      </c>
      <c r="P63" s="31">
        <f t="shared" si="6"/>
        <v>-25402.839999999997</v>
      </c>
    </row>
    <row r="64" spans="1:16" hidden="1">
      <c r="A64" s="28">
        <v>3687</v>
      </c>
      <c r="B64" s="30" t="s">
        <v>30</v>
      </c>
      <c r="C64" s="28"/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-9866.34</v>
      </c>
      <c r="O64" s="31">
        <v>-7161.95</v>
      </c>
      <c r="P64" s="31">
        <f t="shared" si="6"/>
        <v>-17028.29</v>
      </c>
    </row>
    <row r="65" spans="1:16" hidden="1">
      <c r="A65" s="28">
        <v>3688</v>
      </c>
      <c r="B65" s="30" t="s">
        <v>31</v>
      </c>
      <c r="C65" s="28"/>
      <c r="D65" s="31">
        <v>0</v>
      </c>
      <c r="E65" s="31">
        <v>0</v>
      </c>
      <c r="F65" s="31">
        <v>0</v>
      </c>
      <c r="G65" s="31">
        <v>0</v>
      </c>
      <c r="H65" s="31">
        <v>-3298.07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f t="shared" si="6"/>
        <v>-3298.07</v>
      </c>
    </row>
    <row r="66" spans="1:16" hidden="1">
      <c r="A66" s="28">
        <v>3691</v>
      </c>
      <c r="B66" s="30" t="s">
        <v>34</v>
      </c>
      <c r="C66" s="28"/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-136.19</v>
      </c>
      <c r="P66" s="31">
        <f t="shared" si="6"/>
        <v>-136.19</v>
      </c>
    </row>
    <row r="67" spans="1:16" hidden="1">
      <c r="A67" s="28"/>
      <c r="B67" s="30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</row>
    <row r="68" spans="1:16" hidden="1">
      <c r="A68" s="28"/>
      <c r="B68" s="30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1:16" hidden="1">
      <c r="A69" s="28"/>
      <c r="B69" s="29" t="s">
        <v>37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</row>
    <row r="70" spans="1:16" hidden="1">
      <c r="A70" s="28">
        <v>3611</v>
      </c>
      <c r="B70" s="30" t="s">
        <v>28</v>
      </c>
      <c r="C70" s="28"/>
      <c r="D70" s="31">
        <v>-206325.96</v>
      </c>
      <c r="E70" s="31">
        <v>-172814.39</v>
      </c>
      <c r="F70" s="31">
        <v>-169320.37</v>
      </c>
      <c r="G70" s="31">
        <v>-229046.25</v>
      </c>
      <c r="H70" s="31">
        <v>-114604.65</v>
      </c>
      <c r="I70" s="31">
        <v>-179026.53</v>
      </c>
      <c r="J70" s="31">
        <v>-217011.6</v>
      </c>
      <c r="K70" s="31">
        <v>-228714.01</v>
      </c>
      <c r="L70" s="31">
        <v>-212618.96</v>
      </c>
      <c r="M70" s="31">
        <v>-194986.2</v>
      </c>
      <c r="N70" s="31">
        <v>-191460.56</v>
      </c>
      <c r="O70" s="31">
        <v>-199396.69</v>
      </c>
      <c r="P70" s="31">
        <f>SUM(D70:O70)</f>
        <v>-2315326.17</v>
      </c>
    </row>
    <row r="71" spans="1:16" hidden="1">
      <c r="A71" s="28">
        <v>3613</v>
      </c>
      <c r="B71" s="30" t="s">
        <v>29</v>
      </c>
      <c r="C71" s="28"/>
      <c r="D71" s="31">
        <v>-53768.639999999999</v>
      </c>
      <c r="E71" s="31">
        <v>-45154.53</v>
      </c>
      <c r="F71" s="31">
        <v>-46607.3</v>
      </c>
      <c r="G71" s="31">
        <v>-64628.800000000003</v>
      </c>
      <c r="H71" s="31">
        <v>-27742.13</v>
      </c>
      <c r="I71" s="31">
        <v>-58110.44</v>
      </c>
      <c r="J71" s="31">
        <v>-64111.28</v>
      </c>
      <c r="K71" s="31">
        <v>-72089.789999999994</v>
      </c>
      <c r="L71" s="31">
        <v>-71476.27</v>
      </c>
      <c r="M71" s="31">
        <v>-76374.62</v>
      </c>
      <c r="N71" s="31">
        <v>-43275.78</v>
      </c>
      <c r="O71" s="31">
        <v>-59115.49</v>
      </c>
      <c r="P71" s="31">
        <f t="shared" ref="P71:P78" si="7">SUM(D71:O71)</f>
        <v>-682455.07000000007</v>
      </c>
    </row>
    <row r="72" spans="1:16" hidden="1">
      <c r="A72" s="28">
        <v>3614</v>
      </c>
      <c r="B72" s="30" t="s">
        <v>30</v>
      </c>
      <c r="C72" s="28"/>
      <c r="D72" s="31">
        <v>-114417.53</v>
      </c>
      <c r="E72" s="31">
        <v>-86098.61</v>
      </c>
      <c r="F72" s="31">
        <v>-99314.5</v>
      </c>
      <c r="G72" s="31">
        <v>-129423.93</v>
      </c>
      <c r="H72" s="31">
        <v>-146084.81</v>
      </c>
      <c r="I72" s="31">
        <v>-121388.58</v>
      </c>
      <c r="J72" s="31">
        <v>-106961.24</v>
      </c>
      <c r="K72" s="31">
        <v>-137837.69</v>
      </c>
      <c r="L72" s="31">
        <v>-143327.71</v>
      </c>
      <c r="M72" s="31">
        <v>-142783.32999999999</v>
      </c>
      <c r="N72" s="31">
        <v>-130034.08</v>
      </c>
      <c r="O72" s="31">
        <v>-105965.24</v>
      </c>
      <c r="P72" s="31">
        <f t="shared" si="7"/>
        <v>-1463637.25</v>
      </c>
    </row>
    <row r="73" spans="1:16" hidden="1">
      <c r="A73" s="28">
        <v>3615</v>
      </c>
      <c r="B73" s="30" t="s">
        <v>31</v>
      </c>
      <c r="C73" s="28"/>
      <c r="D73" s="31">
        <v>-2558.9899999999998</v>
      </c>
      <c r="E73" s="31">
        <v>-2857.37</v>
      </c>
      <c r="F73" s="31">
        <v>-3005.35</v>
      </c>
      <c r="G73" s="31">
        <v>-2475.98</v>
      </c>
      <c r="H73" s="31">
        <v>-4508.46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f t="shared" si="7"/>
        <v>-15406.149999999998</v>
      </c>
    </row>
    <row r="74" spans="1:16" hidden="1">
      <c r="A74" s="28">
        <v>3616</v>
      </c>
      <c r="B74" s="30" t="s">
        <v>32</v>
      </c>
      <c r="C74" s="28"/>
      <c r="D74" s="31">
        <v>-1987.69</v>
      </c>
      <c r="E74" s="31">
        <v>-2036.33</v>
      </c>
      <c r="F74" s="31">
        <v>-2016.43</v>
      </c>
      <c r="G74" s="31">
        <v>-1930.2</v>
      </c>
      <c r="H74" s="31">
        <v>-13822.84</v>
      </c>
      <c r="I74" s="31">
        <v>-534.57000000000005</v>
      </c>
      <c r="J74" s="31">
        <v>0</v>
      </c>
      <c r="K74" s="31">
        <v>-5740.48</v>
      </c>
      <c r="L74" s="31">
        <v>-5762.3</v>
      </c>
      <c r="M74" s="31">
        <v>-5786.02</v>
      </c>
      <c r="N74" s="31">
        <v>-5889.56</v>
      </c>
      <c r="O74" s="31">
        <v>916.72</v>
      </c>
      <c r="P74" s="31">
        <f t="shared" si="7"/>
        <v>-44589.7</v>
      </c>
    </row>
    <row r="75" spans="1:16" hidden="1">
      <c r="A75" s="28">
        <v>3617</v>
      </c>
      <c r="B75" s="30" t="s">
        <v>33</v>
      </c>
      <c r="C75" s="28"/>
      <c r="D75" s="31">
        <v>-2315.25</v>
      </c>
      <c r="E75" s="31">
        <v>-2315.25</v>
      </c>
      <c r="F75" s="31">
        <v>-2315.25</v>
      </c>
      <c r="G75" s="31">
        <v>-5568.04</v>
      </c>
      <c r="H75" s="31">
        <v>-3261.76</v>
      </c>
      <c r="I75" s="31">
        <v>0</v>
      </c>
      <c r="J75" s="31">
        <v>0</v>
      </c>
      <c r="K75" s="31">
        <v>-6490.68</v>
      </c>
      <c r="L75" s="31">
        <v>-3659.75</v>
      </c>
      <c r="M75" s="31">
        <v>-3229.19</v>
      </c>
      <c r="N75" s="31">
        <v>-3261.49</v>
      </c>
      <c r="O75" s="31">
        <v>0</v>
      </c>
      <c r="P75" s="31">
        <f t="shared" si="7"/>
        <v>-32416.660000000003</v>
      </c>
    </row>
    <row r="76" spans="1:16" hidden="1">
      <c r="A76" s="28">
        <v>3618</v>
      </c>
      <c r="B76" s="30" t="s">
        <v>34</v>
      </c>
      <c r="C76" s="28"/>
      <c r="D76" s="31">
        <v>-816.08</v>
      </c>
      <c r="E76" s="31">
        <v>-705.55</v>
      </c>
      <c r="F76" s="31">
        <v>-808.33</v>
      </c>
      <c r="G76" s="31">
        <v>-1037.2</v>
      </c>
      <c r="H76" s="31">
        <v>-1067.5899999999999</v>
      </c>
      <c r="I76" s="31">
        <v>-427.91</v>
      </c>
      <c r="J76" s="31">
        <v>-991.01</v>
      </c>
      <c r="K76" s="31">
        <v>-994.91</v>
      </c>
      <c r="L76" s="31">
        <v>-1102.94</v>
      </c>
      <c r="M76" s="31">
        <v>-1038.29</v>
      </c>
      <c r="N76" s="31">
        <v>-485.16</v>
      </c>
      <c r="O76" s="31">
        <v>-1119.4100000000001</v>
      </c>
      <c r="P76" s="31">
        <f t="shared" si="7"/>
        <v>-10594.380000000001</v>
      </c>
    </row>
    <row r="77" spans="1:16" hidden="1">
      <c r="A77" s="28">
        <v>3620</v>
      </c>
      <c r="B77" s="30" t="s">
        <v>38</v>
      </c>
      <c r="C77" s="28"/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f t="shared" si="7"/>
        <v>0</v>
      </c>
    </row>
    <row r="78" spans="1:16" hidden="1">
      <c r="A78" s="28">
        <v>3625</v>
      </c>
      <c r="B78" s="30" t="s">
        <v>39</v>
      </c>
      <c r="C78" s="28"/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f t="shared" si="7"/>
        <v>0</v>
      </c>
    </row>
    <row r="79" spans="1:16" hidden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</row>
    <row r="80" spans="1:16" hidden="1">
      <c r="A80" s="28"/>
      <c r="B80" s="29" t="s">
        <v>47</v>
      </c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</row>
    <row r="81" spans="1:16" hidden="1">
      <c r="A81" s="28">
        <v>3692</v>
      </c>
      <c r="B81" s="30" t="s">
        <v>28</v>
      </c>
      <c r="C81" s="28"/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1">
        <v>-32011.83</v>
      </c>
      <c r="O81" s="31">
        <v>-10000.93</v>
      </c>
      <c r="P81" s="31">
        <f t="shared" ref="P81:P85" si="8">SUM(D81:O81)</f>
        <v>-42012.76</v>
      </c>
    </row>
    <row r="82" spans="1:16" hidden="1">
      <c r="A82" s="28">
        <v>3693</v>
      </c>
      <c r="B82" s="30" t="s">
        <v>29</v>
      </c>
      <c r="C82" s="28"/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-9632.0300000000007</v>
      </c>
      <c r="O82" s="31">
        <v>-5217.96</v>
      </c>
      <c r="P82" s="31">
        <f t="shared" si="8"/>
        <v>-14849.990000000002</v>
      </c>
    </row>
    <row r="83" spans="1:16" hidden="1">
      <c r="A83" s="28">
        <v>3694</v>
      </c>
      <c r="B83" s="30" t="s">
        <v>30</v>
      </c>
      <c r="C83" s="28"/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-12912.16</v>
      </c>
      <c r="O83" s="31">
        <v>-19850.740000000002</v>
      </c>
      <c r="P83" s="31">
        <f t="shared" si="8"/>
        <v>-32762.9</v>
      </c>
    </row>
    <row r="84" spans="1:16" hidden="1">
      <c r="A84" s="28">
        <v>3695</v>
      </c>
      <c r="B84" s="30" t="s">
        <v>31</v>
      </c>
      <c r="C84" s="28"/>
      <c r="D84" s="31">
        <v>0</v>
      </c>
      <c r="E84" s="31">
        <v>0</v>
      </c>
      <c r="F84" s="31">
        <v>0</v>
      </c>
      <c r="G84" s="31">
        <v>0</v>
      </c>
      <c r="H84" s="31">
        <v>-1824.35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f t="shared" si="8"/>
        <v>-1824.35</v>
      </c>
    </row>
    <row r="85" spans="1:16" hidden="1">
      <c r="A85" s="28">
        <v>3698</v>
      </c>
      <c r="B85" s="30" t="s">
        <v>34</v>
      </c>
      <c r="C85" s="28"/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-210.58</v>
      </c>
      <c r="P85" s="31">
        <f t="shared" si="8"/>
        <v>-210.58</v>
      </c>
    </row>
    <row r="86" spans="1:16" hidden="1"/>
    <row r="87" spans="1:16" hidden="1"/>
    <row r="88" spans="1:16" hidden="1"/>
    <row r="89" spans="1:16" hidden="1"/>
    <row r="90" spans="1:16" hidden="1">
      <c r="A90" s="32"/>
      <c r="B90" s="33" t="s">
        <v>40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</row>
    <row r="91" spans="1:16" hidden="1">
      <c r="A91" s="32">
        <v>3601</v>
      </c>
      <c r="B91" s="34" t="s">
        <v>28</v>
      </c>
      <c r="C91" s="32"/>
      <c r="D91" s="35">
        <v>-3150.81</v>
      </c>
      <c r="E91" s="35">
        <v>-3138.04</v>
      </c>
      <c r="F91" s="35">
        <v>-3039.58</v>
      </c>
      <c r="G91" s="35">
        <v>-3812.77</v>
      </c>
      <c r="H91" s="35">
        <v>-7.35</v>
      </c>
      <c r="I91" s="35">
        <v>-4296.59</v>
      </c>
      <c r="J91" s="35">
        <v>-3548.92</v>
      </c>
      <c r="K91" s="35">
        <v>-3781.36</v>
      </c>
      <c r="L91" s="35">
        <v>-3715.01</v>
      </c>
      <c r="M91" s="35">
        <v>-3743.07</v>
      </c>
      <c r="N91" s="35">
        <v>-3707.22</v>
      </c>
      <c r="O91" s="35">
        <v>-3706.77</v>
      </c>
      <c r="P91" s="35">
        <f>SUM(D91:O91)</f>
        <v>-39647.49</v>
      </c>
    </row>
    <row r="92" spans="1:16" hidden="1">
      <c r="A92" s="32">
        <v>3603</v>
      </c>
      <c r="B92" s="34" t="s">
        <v>29</v>
      </c>
      <c r="C92" s="32"/>
      <c r="D92" s="35">
        <v>-1053.4000000000001</v>
      </c>
      <c r="E92" s="35">
        <v>-1053.4000000000001</v>
      </c>
      <c r="F92" s="35">
        <v>-1019.05</v>
      </c>
      <c r="G92" s="35">
        <v>-1291.9000000000001</v>
      </c>
      <c r="H92" s="35">
        <v>0</v>
      </c>
      <c r="I92" s="35">
        <v>-1459.23</v>
      </c>
      <c r="J92" s="35">
        <v>-1328.85</v>
      </c>
      <c r="K92" s="35">
        <v>-1255.5</v>
      </c>
      <c r="L92" s="35">
        <v>-1312.65</v>
      </c>
      <c r="M92" s="35">
        <v>-1280.22</v>
      </c>
      <c r="N92" s="35">
        <v>-1322.64</v>
      </c>
      <c r="O92" s="35">
        <v>-1299.3900000000001</v>
      </c>
      <c r="P92" s="35">
        <f t="shared" ref="P92:P98" si="9">SUM(D92:O92)</f>
        <v>-13676.229999999998</v>
      </c>
    </row>
    <row r="93" spans="1:16" hidden="1">
      <c r="A93" s="32">
        <v>3604</v>
      </c>
      <c r="B93" s="34" t="s">
        <v>30</v>
      </c>
      <c r="C93" s="32"/>
      <c r="D93" s="35">
        <v>-652.82000000000005</v>
      </c>
      <c r="E93" s="35">
        <v>-652.82000000000005</v>
      </c>
      <c r="F93" s="35">
        <v>-652.82000000000005</v>
      </c>
      <c r="G93" s="35">
        <v>-551.54999999999995</v>
      </c>
      <c r="H93" s="35">
        <v>0</v>
      </c>
      <c r="I93" s="35">
        <v>-625.1</v>
      </c>
      <c r="J93" s="35">
        <v>-441.24</v>
      </c>
      <c r="K93" s="35">
        <v>-551.54999999999995</v>
      </c>
      <c r="L93" s="35">
        <v>-551.54999999999995</v>
      </c>
      <c r="M93" s="35">
        <v>-551.54999999999995</v>
      </c>
      <c r="N93" s="35">
        <v>-441.24</v>
      </c>
      <c r="O93" s="35">
        <v>-665.54</v>
      </c>
      <c r="P93" s="35">
        <f t="shared" si="9"/>
        <v>-6337.7800000000007</v>
      </c>
    </row>
    <row r="94" spans="1:16" hidden="1">
      <c r="A94" s="32">
        <v>3605</v>
      </c>
      <c r="B94" s="34" t="s">
        <v>31</v>
      </c>
      <c r="C94" s="32"/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f t="shared" si="9"/>
        <v>0</v>
      </c>
    </row>
    <row r="95" spans="1:16" hidden="1">
      <c r="A95" s="32">
        <v>3606</v>
      </c>
      <c r="B95" s="34" t="s">
        <v>32</v>
      </c>
      <c r="C95" s="32"/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f t="shared" si="9"/>
        <v>0</v>
      </c>
    </row>
    <row r="96" spans="1:16" hidden="1">
      <c r="A96" s="32">
        <v>3607</v>
      </c>
      <c r="B96" s="34" t="s">
        <v>33</v>
      </c>
      <c r="C96" s="32"/>
      <c r="D96" s="35">
        <v>-64.75</v>
      </c>
      <c r="E96" s="35">
        <v>-64.75</v>
      </c>
      <c r="F96" s="35">
        <v>-64.75</v>
      </c>
      <c r="G96" s="35">
        <v>-76.67</v>
      </c>
      <c r="H96" s="35">
        <v>-75.849999999999994</v>
      </c>
      <c r="I96" s="35">
        <v>0</v>
      </c>
      <c r="J96" s="35">
        <v>0</v>
      </c>
      <c r="K96" s="35">
        <v>-151.69999999999999</v>
      </c>
      <c r="L96" s="35">
        <v>-75.849999999999994</v>
      </c>
      <c r="M96" s="35">
        <v>-75.03</v>
      </c>
      <c r="N96" s="35">
        <v>-82.82</v>
      </c>
      <c r="O96" s="35">
        <v>0</v>
      </c>
      <c r="P96" s="35">
        <f t="shared" si="9"/>
        <v>-732.16999999999985</v>
      </c>
    </row>
    <row r="97" spans="1:16" hidden="1">
      <c r="A97" s="32">
        <v>3608</v>
      </c>
      <c r="B97" s="34" t="s">
        <v>34</v>
      </c>
      <c r="C97" s="32"/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f t="shared" si="9"/>
        <v>0</v>
      </c>
    </row>
    <row r="98" spans="1:16" hidden="1">
      <c r="A98" s="32">
        <v>3609</v>
      </c>
      <c r="B98" s="34" t="s">
        <v>35</v>
      </c>
      <c r="C98" s="32"/>
      <c r="D98" s="35">
        <v>0</v>
      </c>
      <c r="E98" s="35">
        <v>0</v>
      </c>
      <c r="F98" s="35">
        <v>0</v>
      </c>
      <c r="G98" s="35">
        <v>0</v>
      </c>
      <c r="H98" s="35">
        <v>-0.36</v>
      </c>
      <c r="I98" s="35">
        <v>-165.08</v>
      </c>
      <c r="J98" s="35">
        <v>-158.80000000000001</v>
      </c>
      <c r="K98" s="35">
        <v>-166.67</v>
      </c>
      <c r="L98" s="35">
        <v>-164.48</v>
      </c>
      <c r="M98" s="35">
        <v>-166.41</v>
      </c>
      <c r="N98" s="35">
        <v>-165.07</v>
      </c>
      <c r="O98" s="35">
        <v>-165.04</v>
      </c>
      <c r="P98" s="35">
        <f t="shared" si="9"/>
        <v>-1151.9099999999999</v>
      </c>
    </row>
    <row r="99" spans="1:16" hidden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</row>
    <row r="100" spans="1:16" hidden="1">
      <c r="A100" s="32"/>
      <c r="B100" s="33" t="s">
        <v>41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</row>
    <row r="101" spans="1:16" hidden="1">
      <c r="A101" s="32">
        <v>3685</v>
      </c>
      <c r="B101" s="34" t="s">
        <v>28</v>
      </c>
      <c r="C101" s="32"/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-477.25</v>
      </c>
      <c r="P101" s="35">
        <f t="shared" ref="P101:P105" si="10">SUM(D101:O101)</f>
        <v>-477.25</v>
      </c>
    </row>
    <row r="102" spans="1:16" hidden="1">
      <c r="A102" s="32">
        <v>3686</v>
      </c>
      <c r="B102" s="34" t="s">
        <v>29</v>
      </c>
      <c r="C102" s="32"/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-163.49</v>
      </c>
      <c r="P102" s="35">
        <f t="shared" si="10"/>
        <v>-163.49</v>
      </c>
    </row>
    <row r="103" spans="1:16" hidden="1">
      <c r="A103" s="32">
        <v>3687</v>
      </c>
      <c r="B103" s="34" t="s">
        <v>30</v>
      </c>
      <c r="C103" s="32"/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-110.81</v>
      </c>
      <c r="P103" s="35">
        <f t="shared" si="10"/>
        <v>-110.81</v>
      </c>
    </row>
    <row r="104" spans="1:16" hidden="1">
      <c r="A104" s="32">
        <v>3688</v>
      </c>
      <c r="B104" s="34" t="s">
        <v>31</v>
      </c>
      <c r="C104" s="32"/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f t="shared" si="10"/>
        <v>0</v>
      </c>
    </row>
    <row r="105" spans="1:16" hidden="1">
      <c r="A105" s="32">
        <v>3691</v>
      </c>
      <c r="B105" s="34" t="s">
        <v>34</v>
      </c>
      <c r="C105" s="32"/>
      <c r="D105" s="35">
        <v>0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f t="shared" si="10"/>
        <v>0</v>
      </c>
    </row>
    <row r="106" spans="1:16" hidden="1">
      <c r="A106" s="32"/>
      <c r="B106" s="34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</row>
    <row r="107" spans="1:16" hidden="1">
      <c r="A107" s="32"/>
      <c r="B107" s="34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</row>
    <row r="108" spans="1:16" hidden="1">
      <c r="A108" s="32"/>
      <c r="B108" s="33" t="s">
        <v>42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</row>
    <row r="109" spans="1:16" hidden="1">
      <c r="A109" s="32">
        <v>3611</v>
      </c>
      <c r="B109" s="34" t="s">
        <v>28</v>
      </c>
      <c r="C109" s="32"/>
      <c r="D109" s="35">
        <v>-4874.41</v>
      </c>
      <c r="E109" s="35">
        <v>-4384.76</v>
      </c>
      <c r="F109" s="35">
        <v>-3990.13</v>
      </c>
      <c r="G109" s="35">
        <v>-4275.16</v>
      </c>
      <c r="H109" s="35">
        <v>-2.08</v>
      </c>
      <c r="I109" s="35">
        <v>-4577.26</v>
      </c>
      <c r="J109" s="35">
        <v>-3267.21</v>
      </c>
      <c r="K109" s="35">
        <v>-4400.84</v>
      </c>
      <c r="L109" s="35">
        <v>-3868.13</v>
      </c>
      <c r="M109" s="35">
        <v>-3374.37</v>
      </c>
      <c r="N109" s="35">
        <v>-3667.48</v>
      </c>
      <c r="O109" s="35">
        <v>-4778.58</v>
      </c>
      <c r="P109" s="35">
        <f>SUM(D109:O109)</f>
        <v>-45460.410000000011</v>
      </c>
    </row>
    <row r="110" spans="1:16" hidden="1">
      <c r="A110" s="32">
        <v>3613</v>
      </c>
      <c r="B110" s="34" t="s">
        <v>29</v>
      </c>
      <c r="C110" s="32"/>
      <c r="D110" s="35">
        <v>-1527.6</v>
      </c>
      <c r="E110" s="35">
        <v>-1484.02</v>
      </c>
      <c r="F110" s="35">
        <v>-1282.57</v>
      </c>
      <c r="G110" s="35">
        <v>-1688.84</v>
      </c>
      <c r="H110" s="35">
        <v>0</v>
      </c>
      <c r="I110" s="35">
        <v>-1787.17</v>
      </c>
      <c r="J110" s="35">
        <v>-1635.81</v>
      </c>
      <c r="K110" s="35">
        <v>-1568.99</v>
      </c>
      <c r="L110" s="35">
        <v>-2061.0100000000002</v>
      </c>
      <c r="M110" s="35">
        <v>-1636.94</v>
      </c>
      <c r="N110" s="35">
        <v>-1639.82</v>
      </c>
      <c r="O110" s="35">
        <v>-1974.27</v>
      </c>
      <c r="P110" s="35">
        <f t="shared" ref="P110:P117" si="11">SUM(D110:O110)</f>
        <v>-18287.04</v>
      </c>
    </row>
    <row r="111" spans="1:16" hidden="1">
      <c r="A111" s="32">
        <v>3614</v>
      </c>
      <c r="B111" s="34" t="s">
        <v>30</v>
      </c>
      <c r="C111" s="32"/>
      <c r="D111" s="35">
        <v>-624.42999999999995</v>
      </c>
      <c r="E111" s="35">
        <v>-547.46</v>
      </c>
      <c r="F111" s="35">
        <v>-556.15</v>
      </c>
      <c r="G111" s="35">
        <v>-618.78</v>
      </c>
      <c r="H111" s="35">
        <v>0</v>
      </c>
      <c r="I111" s="35">
        <v>-629.08000000000004</v>
      </c>
      <c r="J111" s="35">
        <v>-643.77</v>
      </c>
      <c r="K111" s="35">
        <v>-532.07000000000005</v>
      </c>
      <c r="L111" s="35">
        <v>-442.41</v>
      </c>
      <c r="M111" s="35">
        <v>-465.93</v>
      </c>
      <c r="N111" s="35">
        <v>-655.53</v>
      </c>
      <c r="O111" s="35">
        <v>-924.21</v>
      </c>
      <c r="P111" s="35">
        <f t="shared" si="11"/>
        <v>-6639.82</v>
      </c>
    </row>
    <row r="112" spans="1:16" hidden="1">
      <c r="A112" s="32">
        <v>3615</v>
      </c>
      <c r="B112" s="34" t="s">
        <v>31</v>
      </c>
      <c r="C112" s="32"/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f t="shared" si="11"/>
        <v>0</v>
      </c>
    </row>
    <row r="113" spans="1:16" hidden="1">
      <c r="A113" s="32">
        <v>3616</v>
      </c>
      <c r="B113" s="34" t="s">
        <v>32</v>
      </c>
      <c r="C113" s="32"/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f t="shared" si="11"/>
        <v>0</v>
      </c>
    </row>
    <row r="114" spans="1:16" hidden="1">
      <c r="A114" s="32">
        <v>3617</v>
      </c>
      <c r="B114" s="34" t="s">
        <v>33</v>
      </c>
      <c r="C114" s="32"/>
      <c r="D114" s="35">
        <v>-62.82</v>
      </c>
      <c r="E114" s="35">
        <v>-62.82</v>
      </c>
      <c r="F114" s="35">
        <v>-62.82</v>
      </c>
      <c r="G114" s="35">
        <v>-74.459999999999994</v>
      </c>
      <c r="H114" s="35">
        <v>-75.37</v>
      </c>
      <c r="I114" s="35">
        <v>0</v>
      </c>
      <c r="J114" s="35">
        <v>0</v>
      </c>
      <c r="K114" s="35">
        <v>-149.99</v>
      </c>
      <c r="L114" s="35">
        <v>-74.62</v>
      </c>
      <c r="M114" s="35">
        <v>-74.06</v>
      </c>
      <c r="N114" s="35">
        <v>-75.37</v>
      </c>
      <c r="O114" s="35">
        <v>0</v>
      </c>
      <c r="P114" s="35">
        <f t="shared" si="11"/>
        <v>-712.33</v>
      </c>
    </row>
    <row r="115" spans="1:16" hidden="1">
      <c r="A115" s="32">
        <v>3618</v>
      </c>
      <c r="B115" s="34" t="s">
        <v>34</v>
      </c>
      <c r="C115" s="32"/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f t="shared" si="11"/>
        <v>0</v>
      </c>
    </row>
    <row r="116" spans="1:16" hidden="1">
      <c r="A116" s="32">
        <v>3620</v>
      </c>
      <c r="B116" s="34" t="s">
        <v>38</v>
      </c>
      <c r="C116" s="32"/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f t="shared" si="11"/>
        <v>0</v>
      </c>
    </row>
    <row r="117" spans="1:16" hidden="1">
      <c r="A117" s="32">
        <v>3625</v>
      </c>
      <c r="B117" s="34" t="s">
        <v>39</v>
      </c>
      <c r="C117" s="32"/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f t="shared" si="11"/>
        <v>0</v>
      </c>
    </row>
    <row r="118" spans="1:16" hidden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</row>
    <row r="119" spans="1:16" hidden="1">
      <c r="A119" s="32"/>
      <c r="B119" s="33" t="s">
        <v>57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</row>
    <row r="120" spans="1:16" hidden="1">
      <c r="A120" s="32">
        <v>3692</v>
      </c>
      <c r="B120" s="34" t="s">
        <v>28</v>
      </c>
      <c r="C120" s="32"/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-602.44000000000005</v>
      </c>
      <c r="P120" s="35">
        <f t="shared" ref="P120:P124" si="12">SUM(D120:O120)</f>
        <v>-602.44000000000005</v>
      </c>
    </row>
    <row r="121" spans="1:16" hidden="1">
      <c r="A121" s="32">
        <v>3693</v>
      </c>
      <c r="B121" s="34" t="s">
        <v>29</v>
      </c>
      <c r="C121" s="32"/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-235.28</v>
      </c>
      <c r="P121" s="35">
        <f t="shared" si="12"/>
        <v>-235.28</v>
      </c>
    </row>
    <row r="122" spans="1:16" hidden="1">
      <c r="A122" s="32">
        <v>3694</v>
      </c>
      <c r="B122" s="34" t="s">
        <v>30</v>
      </c>
      <c r="C122" s="32"/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-95.02</v>
      </c>
      <c r="P122" s="35">
        <f t="shared" si="12"/>
        <v>-95.02</v>
      </c>
    </row>
    <row r="123" spans="1:16" hidden="1">
      <c r="A123" s="32">
        <v>3695</v>
      </c>
      <c r="B123" s="34" t="s">
        <v>31</v>
      </c>
      <c r="C123" s="32"/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f t="shared" si="12"/>
        <v>0</v>
      </c>
    </row>
    <row r="124" spans="1:16" hidden="1">
      <c r="A124" s="32">
        <v>3698</v>
      </c>
      <c r="B124" s="34" t="s">
        <v>34</v>
      </c>
      <c r="C124" s="32"/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f t="shared" si="12"/>
        <v>0</v>
      </c>
    </row>
    <row r="125" spans="1:16" hidden="1"/>
    <row r="126" spans="1:16" hidden="1"/>
    <row r="127" spans="1:16" hidden="1"/>
    <row r="128" spans="1:16" hidden="1"/>
    <row r="129" spans="1:16" hidden="1">
      <c r="A129" s="38"/>
      <c r="B129" s="39" t="s">
        <v>43</v>
      </c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</row>
    <row r="130" spans="1:16" hidden="1">
      <c r="A130" s="38">
        <v>3601</v>
      </c>
      <c r="B130" s="40" t="s">
        <v>28</v>
      </c>
      <c r="C130" s="38"/>
      <c r="D130" s="41">
        <v>-15499</v>
      </c>
      <c r="E130" s="41">
        <v>-15608.56</v>
      </c>
      <c r="F130" s="41">
        <v>-15530.62</v>
      </c>
      <c r="G130" s="41">
        <v>-17563.54</v>
      </c>
      <c r="H130" s="41">
        <v>-18322.62</v>
      </c>
      <c r="I130" s="41">
        <v>-17451.29</v>
      </c>
      <c r="J130" s="41">
        <v>-17324.580000000002</v>
      </c>
      <c r="K130" s="41">
        <v>-17055.29</v>
      </c>
      <c r="L130" s="41">
        <v>-17968.39</v>
      </c>
      <c r="M130" s="41">
        <v>-17604.599999999999</v>
      </c>
      <c r="N130" s="41">
        <v>-17344</v>
      </c>
      <c r="O130" s="41">
        <v>-17538.47</v>
      </c>
      <c r="P130" s="41">
        <f>SUM(D130:O130)</f>
        <v>-204810.96000000002</v>
      </c>
    </row>
    <row r="131" spans="1:16" hidden="1">
      <c r="A131" s="38">
        <v>3603</v>
      </c>
      <c r="B131" s="40" t="s">
        <v>29</v>
      </c>
      <c r="C131" s="38"/>
      <c r="D131" s="41">
        <v>-5966.09</v>
      </c>
      <c r="E131" s="41">
        <v>-5576.21</v>
      </c>
      <c r="F131" s="41">
        <v>-5702.99</v>
      </c>
      <c r="G131" s="41">
        <v>-6623.14</v>
      </c>
      <c r="H131" s="41">
        <v>-6876.23</v>
      </c>
      <c r="I131" s="41">
        <v>-6173.24</v>
      </c>
      <c r="J131" s="41">
        <v>-6800.68</v>
      </c>
      <c r="K131" s="41">
        <v>-6111.86</v>
      </c>
      <c r="L131" s="41">
        <v>-6729.07</v>
      </c>
      <c r="M131" s="41">
        <v>-6509.68</v>
      </c>
      <c r="N131" s="41">
        <v>-6712.02</v>
      </c>
      <c r="O131" s="41">
        <v>-6611.98</v>
      </c>
      <c r="P131" s="41">
        <f t="shared" ref="P131:P137" si="13">SUM(D131:O131)</f>
        <v>-76393.19</v>
      </c>
    </row>
    <row r="132" spans="1:16" hidden="1">
      <c r="A132" s="38">
        <v>3604</v>
      </c>
      <c r="B132" s="40" t="s">
        <v>30</v>
      </c>
      <c r="C132" s="38"/>
      <c r="D132" s="41">
        <v>-9940.19</v>
      </c>
      <c r="E132" s="41">
        <v>-2215.9699999999998</v>
      </c>
      <c r="F132" s="41">
        <v>-6078.08</v>
      </c>
      <c r="G132" s="41">
        <v>-6799.68</v>
      </c>
      <c r="H132" s="41">
        <v>-6346.34</v>
      </c>
      <c r="I132" s="41">
        <v>-6615.52</v>
      </c>
      <c r="J132" s="41">
        <v>-7759.95</v>
      </c>
      <c r="K132" s="41">
        <v>-5524.74</v>
      </c>
      <c r="L132" s="41">
        <v>-8074.62</v>
      </c>
      <c r="M132" s="41">
        <v>-6799.68</v>
      </c>
      <c r="N132" s="41">
        <v>-6374.7</v>
      </c>
      <c r="O132" s="41">
        <v>-7224.66</v>
      </c>
      <c r="P132" s="41">
        <f t="shared" si="13"/>
        <v>-79754.12999999999</v>
      </c>
    </row>
    <row r="133" spans="1:16" hidden="1">
      <c r="A133" s="38">
        <v>3605</v>
      </c>
      <c r="B133" s="40" t="s">
        <v>31</v>
      </c>
      <c r="C133" s="38"/>
      <c r="D133" s="41">
        <v>0</v>
      </c>
      <c r="E133" s="41">
        <v>0</v>
      </c>
      <c r="F133" s="41">
        <v>0</v>
      </c>
      <c r="G133" s="41">
        <v>0</v>
      </c>
      <c r="H133" s="41">
        <v>0</v>
      </c>
      <c r="I133" s="41">
        <v>0</v>
      </c>
      <c r="J133" s="41">
        <v>0</v>
      </c>
      <c r="K133" s="41">
        <v>0</v>
      </c>
      <c r="L133" s="41">
        <v>0</v>
      </c>
      <c r="M133" s="41">
        <v>0</v>
      </c>
      <c r="N133" s="41">
        <v>0</v>
      </c>
      <c r="O133" s="41">
        <v>0</v>
      </c>
      <c r="P133" s="41">
        <f t="shared" si="13"/>
        <v>0</v>
      </c>
    </row>
    <row r="134" spans="1:16" hidden="1">
      <c r="A134" s="38">
        <v>3606</v>
      </c>
      <c r="B134" s="40" t="s">
        <v>32</v>
      </c>
      <c r="C134" s="38"/>
      <c r="D134" s="41">
        <v>0</v>
      </c>
      <c r="E134" s="41">
        <v>0</v>
      </c>
      <c r="F134" s="41">
        <v>0</v>
      </c>
      <c r="G134" s="41">
        <v>0</v>
      </c>
      <c r="H134" s="41">
        <v>0</v>
      </c>
      <c r="I134" s="41">
        <v>0</v>
      </c>
      <c r="J134" s="41">
        <v>0</v>
      </c>
      <c r="K134" s="41">
        <v>0</v>
      </c>
      <c r="L134" s="41">
        <v>0</v>
      </c>
      <c r="M134" s="41">
        <v>0</v>
      </c>
      <c r="N134" s="41">
        <v>0</v>
      </c>
      <c r="O134" s="41">
        <v>0</v>
      </c>
      <c r="P134" s="41">
        <f t="shared" si="13"/>
        <v>0</v>
      </c>
    </row>
    <row r="135" spans="1:16" hidden="1">
      <c r="A135" s="38">
        <v>3607</v>
      </c>
      <c r="B135" s="40" t="s">
        <v>33</v>
      </c>
      <c r="C135" s="38"/>
      <c r="D135" s="41">
        <v>-252.85</v>
      </c>
      <c r="E135" s="41">
        <v>-252.85</v>
      </c>
      <c r="F135" s="41">
        <v>-252.85</v>
      </c>
      <c r="G135" s="41">
        <v>-425.97</v>
      </c>
      <c r="H135" s="41">
        <v>-283.97000000000003</v>
      </c>
      <c r="I135" s="41">
        <v>-283.97000000000003</v>
      </c>
      <c r="J135" s="41">
        <v>0</v>
      </c>
      <c r="K135" s="41">
        <v>-283.97000000000003</v>
      </c>
      <c r="L135" s="41">
        <v>-283.97000000000003</v>
      </c>
      <c r="M135" s="41">
        <v>-283.97000000000003</v>
      </c>
      <c r="N135" s="41">
        <v>-296.38</v>
      </c>
      <c r="O135" s="41">
        <v>0</v>
      </c>
      <c r="P135" s="41">
        <f t="shared" si="13"/>
        <v>-2900.75</v>
      </c>
    </row>
    <row r="136" spans="1:16" hidden="1">
      <c r="A136" s="38">
        <v>3608</v>
      </c>
      <c r="B136" s="40" t="s">
        <v>34</v>
      </c>
      <c r="C136" s="38"/>
      <c r="D136" s="41">
        <v>-31.03</v>
      </c>
      <c r="E136" s="41">
        <v>-34.15</v>
      </c>
      <c r="F136" s="41">
        <v>-35.31</v>
      </c>
      <c r="G136" s="41">
        <v>-37.29</v>
      </c>
      <c r="H136" s="41">
        <v>-41.7</v>
      </c>
      <c r="I136" s="41">
        <v>-72.319999999999993</v>
      </c>
      <c r="J136" s="41">
        <v>-76.84</v>
      </c>
      <c r="K136" s="41">
        <v>-47.46</v>
      </c>
      <c r="L136" s="41">
        <v>-54.3</v>
      </c>
      <c r="M136" s="41">
        <v>68.83</v>
      </c>
      <c r="N136" s="41">
        <v>0</v>
      </c>
      <c r="O136" s="41">
        <v>-74.58</v>
      </c>
      <c r="P136" s="41">
        <f t="shared" si="13"/>
        <v>-436.15</v>
      </c>
    </row>
    <row r="137" spans="1:16" hidden="1">
      <c r="A137" s="38">
        <v>3609</v>
      </c>
      <c r="B137" s="40" t="s">
        <v>35</v>
      </c>
      <c r="C137" s="38"/>
      <c r="D137" s="41">
        <v>0</v>
      </c>
      <c r="E137" s="41">
        <v>0</v>
      </c>
      <c r="F137" s="41">
        <v>0</v>
      </c>
      <c r="G137" s="41">
        <v>0</v>
      </c>
      <c r="H137" s="41">
        <v>-147.04</v>
      </c>
      <c r="I137" s="41">
        <v>-301.99</v>
      </c>
      <c r="J137" s="41">
        <v>-308.17</v>
      </c>
      <c r="K137" s="41">
        <v>-298.14999999999998</v>
      </c>
      <c r="L137" s="41">
        <v>-319.55</v>
      </c>
      <c r="M137" s="41">
        <v>-311.94</v>
      </c>
      <c r="N137" s="41">
        <v>-307.11</v>
      </c>
      <c r="O137" s="41">
        <v>-313.77999999999997</v>
      </c>
      <c r="P137" s="41">
        <f t="shared" si="13"/>
        <v>-2307.7299999999996</v>
      </c>
    </row>
    <row r="138" spans="1:16" hidden="1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</row>
    <row r="139" spans="1:16" hidden="1">
      <c r="A139" s="38"/>
      <c r="B139" s="39" t="s">
        <v>44</v>
      </c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</row>
    <row r="140" spans="1:16" hidden="1">
      <c r="A140" s="38">
        <v>3685</v>
      </c>
      <c r="B140" s="40" t="s">
        <v>28</v>
      </c>
      <c r="C140" s="38"/>
      <c r="D140" s="41">
        <v>0</v>
      </c>
      <c r="E140" s="41">
        <v>0</v>
      </c>
      <c r="F140" s="41">
        <v>0</v>
      </c>
      <c r="G140" s="41">
        <v>0</v>
      </c>
      <c r="H140" s="41">
        <v>0</v>
      </c>
      <c r="I140" s="41">
        <v>0</v>
      </c>
      <c r="J140" s="41">
        <v>0</v>
      </c>
      <c r="K140" s="41">
        <v>0</v>
      </c>
      <c r="L140" s="41">
        <v>0</v>
      </c>
      <c r="M140" s="41">
        <v>0</v>
      </c>
      <c r="N140" s="41">
        <v>-740.72</v>
      </c>
      <c r="O140" s="41">
        <v>0</v>
      </c>
      <c r="P140" s="41">
        <f t="shared" ref="P140:P144" si="14">SUM(D140:O140)</f>
        <v>-740.72</v>
      </c>
    </row>
    <row r="141" spans="1:16" hidden="1">
      <c r="A141" s="38">
        <v>3686</v>
      </c>
      <c r="B141" s="40" t="s">
        <v>29</v>
      </c>
      <c r="C141" s="38"/>
      <c r="D141" s="41">
        <v>0</v>
      </c>
      <c r="E141" s="41">
        <v>0</v>
      </c>
      <c r="F141" s="41">
        <v>0</v>
      </c>
      <c r="G141" s="41">
        <v>0</v>
      </c>
      <c r="H141" s="41">
        <v>0</v>
      </c>
      <c r="I141" s="41">
        <v>0</v>
      </c>
      <c r="J141" s="41">
        <v>0</v>
      </c>
      <c r="K141" s="41">
        <v>0</v>
      </c>
      <c r="L141" s="41">
        <v>0</v>
      </c>
      <c r="M141" s="41">
        <v>0</v>
      </c>
      <c r="N141" s="41">
        <v>-264.42</v>
      </c>
      <c r="O141" s="41">
        <v>0</v>
      </c>
      <c r="P141" s="41">
        <f t="shared" si="14"/>
        <v>-264.42</v>
      </c>
    </row>
    <row r="142" spans="1:16" hidden="1">
      <c r="A142" s="38">
        <v>3687</v>
      </c>
      <c r="B142" s="40" t="s">
        <v>30</v>
      </c>
      <c r="C142" s="38"/>
      <c r="D142" s="41">
        <v>0</v>
      </c>
      <c r="E142" s="41">
        <v>0</v>
      </c>
      <c r="F142" s="41">
        <v>0</v>
      </c>
      <c r="G142" s="41">
        <v>0</v>
      </c>
      <c r="H142" s="41">
        <v>0</v>
      </c>
      <c r="I142" s="41">
        <v>0</v>
      </c>
      <c r="J142" s="41">
        <v>0</v>
      </c>
      <c r="K142" s="41">
        <v>0</v>
      </c>
      <c r="L142" s="41">
        <v>0</v>
      </c>
      <c r="M142" s="41">
        <v>0</v>
      </c>
      <c r="N142" s="41">
        <v>-315.26</v>
      </c>
      <c r="O142" s="41">
        <v>0</v>
      </c>
      <c r="P142" s="41">
        <f t="shared" si="14"/>
        <v>-315.26</v>
      </c>
    </row>
    <row r="143" spans="1:16" hidden="1">
      <c r="A143" s="38">
        <v>3688</v>
      </c>
      <c r="B143" s="40" t="s">
        <v>31</v>
      </c>
      <c r="C143" s="38"/>
      <c r="D143" s="41">
        <v>0</v>
      </c>
      <c r="E143" s="41">
        <v>0</v>
      </c>
      <c r="F143" s="41">
        <v>0</v>
      </c>
      <c r="G143" s="41">
        <v>0</v>
      </c>
      <c r="H143" s="41">
        <v>0</v>
      </c>
      <c r="I143" s="41">
        <v>0</v>
      </c>
      <c r="J143" s="41">
        <v>0</v>
      </c>
      <c r="K143" s="41">
        <v>0</v>
      </c>
      <c r="L143" s="41">
        <v>0</v>
      </c>
      <c r="M143" s="41">
        <v>0</v>
      </c>
      <c r="N143" s="41">
        <v>0</v>
      </c>
      <c r="O143" s="41">
        <v>0</v>
      </c>
      <c r="P143" s="41">
        <f t="shared" si="14"/>
        <v>0</v>
      </c>
    </row>
    <row r="144" spans="1:16" hidden="1">
      <c r="A144" s="38">
        <v>3691</v>
      </c>
      <c r="B144" s="40" t="s">
        <v>34</v>
      </c>
      <c r="C144" s="38"/>
      <c r="D144" s="41">
        <v>0</v>
      </c>
      <c r="E144" s="41">
        <v>0</v>
      </c>
      <c r="F144" s="41">
        <v>0</v>
      </c>
      <c r="G144" s="41">
        <v>0</v>
      </c>
      <c r="H144" s="41">
        <v>0</v>
      </c>
      <c r="I144" s="41">
        <v>0</v>
      </c>
      <c r="J144" s="41">
        <v>0</v>
      </c>
      <c r="K144" s="41">
        <v>0</v>
      </c>
      <c r="L144" s="41">
        <v>0</v>
      </c>
      <c r="M144" s="41">
        <v>0</v>
      </c>
      <c r="N144" s="41">
        <v>0</v>
      </c>
      <c r="O144" s="41">
        <v>0</v>
      </c>
      <c r="P144" s="41">
        <f t="shared" si="14"/>
        <v>0</v>
      </c>
    </row>
    <row r="145" spans="1:16" hidden="1">
      <c r="A145" s="38"/>
      <c r="B145" s="40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</row>
    <row r="146" spans="1:16" hidden="1">
      <c r="A146" s="38"/>
      <c r="B146" s="40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</row>
    <row r="147" spans="1:16" hidden="1">
      <c r="A147" s="38"/>
      <c r="B147" s="39" t="s">
        <v>45</v>
      </c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</row>
    <row r="148" spans="1:16" hidden="1">
      <c r="A148" s="38">
        <v>3611</v>
      </c>
      <c r="B148" s="40" t="s">
        <v>28</v>
      </c>
      <c r="C148" s="38"/>
      <c r="D148" s="41">
        <v>-8430.18</v>
      </c>
      <c r="E148" s="41">
        <v>-8645.0499999999993</v>
      </c>
      <c r="F148" s="41">
        <v>-7435.65</v>
      </c>
      <c r="G148" s="41">
        <v>-8027.12</v>
      </c>
      <c r="H148" s="41">
        <v>-6811.59</v>
      </c>
      <c r="I148" s="41">
        <v>-5786.7</v>
      </c>
      <c r="J148" s="41">
        <v>-6198.5</v>
      </c>
      <c r="K148" s="41">
        <v>-6667.51</v>
      </c>
      <c r="L148" s="41">
        <v>-5892.03</v>
      </c>
      <c r="M148" s="41">
        <v>-5201.6400000000003</v>
      </c>
      <c r="N148" s="41">
        <v>-6824.43</v>
      </c>
      <c r="O148" s="41">
        <v>-8995.74</v>
      </c>
      <c r="P148" s="41">
        <f>SUM(D148:O148)</f>
        <v>-84916.14</v>
      </c>
    </row>
    <row r="149" spans="1:16" hidden="1">
      <c r="A149" s="38">
        <v>3613</v>
      </c>
      <c r="B149" s="40" t="s">
        <v>29</v>
      </c>
      <c r="C149" s="38"/>
      <c r="D149" s="41">
        <v>-2669.06</v>
      </c>
      <c r="E149" s="41">
        <v>-2595.6799999999998</v>
      </c>
      <c r="F149" s="41">
        <v>-2416.46</v>
      </c>
      <c r="G149" s="41">
        <v>-2564.65</v>
      </c>
      <c r="H149" s="41">
        <v>-2350.75</v>
      </c>
      <c r="I149" s="41">
        <v>-2229.5300000000002</v>
      </c>
      <c r="J149" s="41">
        <v>-2754.74</v>
      </c>
      <c r="K149" s="41">
        <v>-2782.94</v>
      </c>
      <c r="L149" s="41">
        <v>-2603.54</v>
      </c>
      <c r="M149" s="41">
        <v>-2363.79</v>
      </c>
      <c r="N149" s="41">
        <v>-2310.87</v>
      </c>
      <c r="O149" s="41">
        <v>-3016.18</v>
      </c>
      <c r="P149" s="41">
        <f t="shared" ref="P149:P156" si="15">SUM(D149:O149)</f>
        <v>-30658.190000000002</v>
      </c>
    </row>
    <row r="150" spans="1:16" hidden="1">
      <c r="A150" s="38">
        <v>3614</v>
      </c>
      <c r="B150" s="40" t="s">
        <v>30</v>
      </c>
      <c r="C150" s="38"/>
      <c r="D150" s="41">
        <v>-3985</v>
      </c>
      <c r="E150" s="41">
        <v>-1343.85</v>
      </c>
      <c r="F150" s="41">
        <v>-2749.89</v>
      </c>
      <c r="G150" s="41">
        <v>-2998</v>
      </c>
      <c r="H150" s="41">
        <v>-1939.54</v>
      </c>
      <c r="I150" s="41">
        <v>-9261.01</v>
      </c>
      <c r="J150" s="41">
        <v>-10579.13</v>
      </c>
      <c r="K150" s="41">
        <v>-1570.03</v>
      </c>
      <c r="L150" s="41">
        <v>10166.6</v>
      </c>
      <c r="M150" s="41">
        <v>-2777.4</v>
      </c>
      <c r="N150" s="41">
        <v>-2095.16</v>
      </c>
      <c r="O150" s="41">
        <v>-2627.08</v>
      </c>
      <c r="P150" s="41">
        <f t="shared" si="15"/>
        <v>-31759.489999999998</v>
      </c>
    </row>
    <row r="151" spans="1:16" hidden="1">
      <c r="A151" s="38">
        <v>3615</v>
      </c>
      <c r="B151" s="40" t="s">
        <v>31</v>
      </c>
      <c r="C151" s="38"/>
      <c r="D151" s="41">
        <v>0</v>
      </c>
      <c r="E151" s="41">
        <v>0</v>
      </c>
      <c r="F151" s="41">
        <v>0</v>
      </c>
      <c r="G151" s="41">
        <v>0</v>
      </c>
      <c r="H151" s="41">
        <v>0</v>
      </c>
      <c r="I151" s="41">
        <v>0</v>
      </c>
      <c r="J151" s="41">
        <v>0</v>
      </c>
      <c r="K151" s="41">
        <v>0</v>
      </c>
      <c r="L151" s="41">
        <v>0</v>
      </c>
      <c r="M151" s="41">
        <v>0</v>
      </c>
      <c r="N151" s="41">
        <v>0</v>
      </c>
      <c r="O151" s="41">
        <v>0</v>
      </c>
      <c r="P151" s="41">
        <f t="shared" si="15"/>
        <v>0</v>
      </c>
    </row>
    <row r="152" spans="1:16" hidden="1">
      <c r="A152" s="38">
        <v>3616</v>
      </c>
      <c r="B152" s="40" t="s">
        <v>32</v>
      </c>
      <c r="C152" s="38"/>
      <c r="D152" s="41">
        <v>0</v>
      </c>
      <c r="E152" s="41">
        <v>0</v>
      </c>
      <c r="F152" s="41">
        <v>0</v>
      </c>
      <c r="G152" s="41">
        <v>0</v>
      </c>
      <c r="H152" s="41">
        <v>0</v>
      </c>
      <c r="I152" s="41">
        <v>0</v>
      </c>
      <c r="J152" s="41">
        <v>0</v>
      </c>
      <c r="K152" s="41">
        <v>0</v>
      </c>
      <c r="L152" s="41">
        <v>0</v>
      </c>
      <c r="M152" s="41">
        <v>0</v>
      </c>
      <c r="N152" s="41">
        <v>0</v>
      </c>
      <c r="O152" s="41">
        <v>0</v>
      </c>
      <c r="P152" s="41">
        <f t="shared" si="15"/>
        <v>0</v>
      </c>
    </row>
    <row r="153" spans="1:16" hidden="1">
      <c r="A153" s="38">
        <v>3617</v>
      </c>
      <c r="B153" s="40" t="s">
        <v>33</v>
      </c>
      <c r="C153" s="38"/>
      <c r="D153" s="41">
        <v>-104.44</v>
      </c>
      <c r="E153" s="41">
        <v>-104.44</v>
      </c>
      <c r="F153" s="41">
        <v>-104.44</v>
      </c>
      <c r="G153" s="41">
        <v>-171.54</v>
      </c>
      <c r="H153" s="41">
        <v>-116.59</v>
      </c>
      <c r="I153" s="41">
        <v>-116.59</v>
      </c>
      <c r="J153" s="41">
        <v>0</v>
      </c>
      <c r="K153" s="41">
        <v>-115.44</v>
      </c>
      <c r="L153" s="41">
        <v>-115.44</v>
      </c>
      <c r="M153" s="41">
        <v>-115.44</v>
      </c>
      <c r="N153" s="41">
        <v>-116.59</v>
      </c>
      <c r="O153" s="41">
        <v>0</v>
      </c>
      <c r="P153" s="41">
        <f t="shared" si="15"/>
        <v>-1180.95</v>
      </c>
    </row>
    <row r="154" spans="1:16" hidden="1">
      <c r="A154" s="38">
        <v>3618</v>
      </c>
      <c r="B154" s="40" t="s">
        <v>34</v>
      </c>
      <c r="C154" s="38"/>
      <c r="D154" s="41">
        <v>-15.71</v>
      </c>
      <c r="E154" s="41">
        <v>-19.350000000000001</v>
      </c>
      <c r="F154" s="41">
        <v>-23.98</v>
      </c>
      <c r="G154" s="41">
        <v>-25.29</v>
      </c>
      <c r="H154" s="41">
        <v>-15.74</v>
      </c>
      <c r="I154" s="41">
        <v>-24.71</v>
      </c>
      <c r="J154" s="41">
        <v>-25.87</v>
      </c>
      <c r="K154" s="41">
        <v>-14.3</v>
      </c>
      <c r="L154" s="41">
        <v>2.17</v>
      </c>
      <c r="M154" s="41">
        <v>38.43</v>
      </c>
      <c r="N154" s="41">
        <v>0</v>
      </c>
      <c r="O154" s="41">
        <v>-50.58</v>
      </c>
      <c r="P154" s="41">
        <f t="shared" si="15"/>
        <v>-174.93</v>
      </c>
    </row>
    <row r="155" spans="1:16" hidden="1">
      <c r="A155" s="38">
        <v>3620</v>
      </c>
      <c r="B155" s="40" t="s">
        <v>38</v>
      </c>
      <c r="C155" s="38"/>
      <c r="D155" s="41">
        <v>0</v>
      </c>
      <c r="E155" s="41">
        <v>0</v>
      </c>
      <c r="F155" s="41">
        <v>0</v>
      </c>
      <c r="G155" s="41">
        <v>0</v>
      </c>
      <c r="H155" s="41">
        <v>0</v>
      </c>
      <c r="I155" s="41">
        <v>0</v>
      </c>
      <c r="J155" s="41">
        <v>0</v>
      </c>
      <c r="K155" s="41">
        <v>0</v>
      </c>
      <c r="L155" s="41">
        <v>0</v>
      </c>
      <c r="M155" s="41">
        <v>0</v>
      </c>
      <c r="N155" s="41">
        <v>0</v>
      </c>
      <c r="O155" s="41">
        <v>0</v>
      </c>
      <c r="P155" s="41">
        <f t="shared" si="15"/>
        <v>0</v>
      </c>
    </row>
    <row r="156" spans="1:16" hidden="1">
      <c r="A156" s="38">
        <v>3625</v>
      </c>
      <c r="B156" s="40" t="s">
        <v>39</v>
      </c>
      <c r="C156" s="38"/>
      <c r="D156" s="41">
        <v>0</v>
      </c>
      <c r="E156" s="41">
        <v>0</v>
      </c>
      <c r="F156" s="41">
        <v>0</v>
      </c>
      <c r="G156" s="41">
        <v>0</v>
      </c>
      <c r="H156" s="41">
        <v>0</v>
      </c>
      <c r="I156" s="41">
        <v>0</v>
      </c>
      <c r="J156" s="41">
        <v>0</v>
      </c>
      <c r="K156" s="41">
        <v>0</v>
      </c>
      <c r="L156" s="41">
        <v>0</v>
      </c>
      <c r="M156" s="41">
        <v>0</v>
      </c>
      <c r="N156" s="41">
        <v>0</v>
      </c>
      <c r="O156" s="41">
        <v>0</v>
      </c>
      <c r="P156" s="41">
        <f t="shared" si="15"/>
        <v>0</v>
      </c>
    </row>
    <row r="157" spans="1:16" hidden="1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</row>
    <row r="158" spans="1:16" hidden="1">
      <c r="A158" s="38"/>
      <c r="B158" s="39" t="s">
        <v>53</v>
      </c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</row>
    <row r="159" spans="1:16" hidden="1">
      <c r="A159" s="38">
        <v>3692</v>
      </c>
      <c r="B159" s="40" t="s">
        <v>28</v>
      </c>
      <c r="C159" s="38"/>
      <c r="D159" s="41">
        <v>0</v>
      </c>
      <c r="E159" s="41">
        <v>0</v>
      </c>
      <c r="F159" s="41">
        <v>0</v>
      </c>
      <c r="G159" s="41">
        <v>0</v>
      </c>
      <c r="H159" s="41">
        <v>0</v>
      </c>
      <c r="I159" s="41">
        <v>0</v>
      </c>
      <c r="J159" s="41">
        <v>0</v>
      </c>
      <c r="K159" s="41">
        <v>0</v>
      </c>
      <c r="L159" s="41">
        <v>0</v>
      </c>
      <c r="M159" s="41">
        <v>0</v>
      </c>
      <c r="N159" s="41">
        <v>-365.99</v>
      </c>
      <c r="O159" s="41">
        <v>0</v>
      </c>
      <c r="P159" s="41">
        <f t="shared" ref="P159:P163" si="16">SUM(D159:O159)</f>
        <v>-365.99</v>
      </c>
    </row>
    <row r="160" spans="1:16" hidden="1">
      <c r="A160" s="38">
        <v>3693</v>
      </c>
      <c r="B160" s="40" t="s">
        <v>29</v>
      </c>
      <c r="C160" s="38"/>
      <c r="D160" s="41">
        <v>0</v>
      </c>
      <c r="E160" s="41">
        <v>0</v>
      </c>
      <c r="F160" s="41">
        <v>0</v>
      </c>
      <c r="G160" s="41">
        <v>0</v>
      </c>
      <c r="H160" s="41">
        <v>0</v>
      </c>
      <c r="I160" s="41">
        <v>0</v>
      </c>
      <c r="J160" s="41">
        <v>0</v>
      </c>
      <c r="K160" s="41">
        <v>0</v>
      </c>
      <c r="L160" s="41">
        <v>0</v>
      </c>
      <c r="M160" s="41">
        <v>0</v>
      </c>
      <c r="N160" s="41">
        <v>-107.51</v>
      </c>
      <c r="O160" s="41">
        <v>0</v>
      </c>
      <c r="P160" s="41">
        <f t="shared" si="16"/>
        <v>-107.51</v>
      </c>
    </row>
    <row r="161" spans="1:18" hidden="1">
      <c r="A161" s="38">
        <v>3694</v>
      </c>
      <c r="B161" s="40" t="s">
        <v>30</v>
      </c>
      <c r="C161" s="38"/>
      <c r="D161" s="41">
        <v>0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0</v>
      </c>
      <c r="L161" s="41">
        <v>0</v>
      </c>
      <c r="M161" s="41">
        <v>0</v>
      </c>
      <c r="N161" s="41">
        <v>-145.38</v>
      </c>
      <c r="O161" s="41">
        <v>0</v>
      </c>
      <c r="P161" s="41">
        <f t="shared" si="16"/>
        <v>-145.38</v>
      </c>
    </row>
    <row r="162" spans="1:18" hidden="1">
      <c r="A162" s="38">
        <v>3695</v>
      </c>
      <c r="B162" s="40" t="s">
        <v>31</v>
      </c>
      <c r="C162" s="38"/>
      <c r="D162" s="41">
        <v>0</v>
      </c>
      <c r="E162" s="41">
        <v>0</v>
      </c>
      <c r="F162" s="41">
        <v>0</v>
      </c>
      <c r="G162" s="41">
        <v>0</v>
      </c>
      <c r="H162" s="41">
        <v>0</v>
      </c>
      <c r="I162" s="41">
        <v>0</v>
      </c>
      <c r="J162" s="41">
        <v>0</v>
      </c>
      <c r="K162" s="41">
        <v>0</v>
      </c>
      <c r="L162" s="41">
        <v>0</v>
      </c>
      <c r="M162" s="41">
        <v>0</v>
      </c>
      <c r="N162" s="41">
        <v>0</v>
      </c>
      <c r="O162" s="41">
        <v>0</v>
      </c>
      <c r="P162" s="41">
        <f t="shared" si="16"/>
        <v>0</v>
      </c>
    </row>
    <row r="163" spans="1:18" hidden="1">
      <c r="A163" s="38">
        <v>3698</v>
      </c>
      <c r="B163" s="40" t="s">
        <v>34</v>
      </c>
      <c r="C163" s="38"/>
      <c r="D163" s="41">
        <v>0</v>
      </c>
      <c r="E163" s="41">
        <v>0</v>
      </c>
      <c r="F163" s="41">
        <v>0</v>
      </c>
      <c r="G163" s="41">
        <v>0</v>
      </c>
      <c r="H163" s="41">
        <v>0</v>
      </c>
      <c r="I163" s="41">
        <v>0</v>
      </c>
      <c r="J163" s="41">
        <v>0</v>
      </c>
      <c r="K163" s="41">
        <v>0</v>
      </c>
      <c r="L163" s="41">
        <v>0</v>
      </c>
      <c r="M163" s="41">
        <v>0</v>
      </c>
      <c r="N163" s="41">
        <v>0</v>
      </c>
      <c r="O163" s="41">
        <v>0</v>
      </c>
      <c r="P163" s="41">
        <f t="shared" si="16"/>
        <v>0</v>
      </c>
    </row>
    <row r="164" spans="1:18" hidden="1"/>
    <row r="165" spans="1:18" hidden="1"/>
    <row r="166" spans="1:18" hidden="1"/>
    <row r="167" spans="1:18" hidden="1"/>
    <row r="168" spans="1:18" hidden="1"/>
    <row r="169" spans="1:18" hidden="1">
      <c r="A169" s="28"/>
      <c r="B169" s="29" t="s">
        <v>58</v>
      </c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</row>
    <row r="170" spans="1:18" hidden="1">
      <c r="A170" s="28"/>
      <c r="B170" s="30" t="s">
        <v>28</v>
      </c>
      <c r="C170" s="28"/>
      <c r="D170" s="28"/>
      <c r="E170" s="28"/>
      <c r="F170" s="31">
        <f>F52+F62</f>
        <v>-281326.93</v>
      </c>
      <c r="G170" s="31">
        <f t="shared" ref="G170:O170" si="17">G52+G62</f>
        <v>-393412.28</v>
      </c>
      <c r="H170" s="31">
        <f t="shared" si="17"/>
        <v>-229909.5</v>
      </c>
      <c r="I170" s="31">
        <f t="shared" si="17"/>
        <v>-383496.3</v>
      </c>
      <c r="J170" s="31">
        <f t="shared" si="17"/>
        <v>-418517.41</v>
      </c>
      <c r="K170" s="31">
        <f t="shared" si="17"/>
        <v>-393046.14</v>
      </c>
      <c r="L170" s="31">
        <f t="shared" si="17"/>
        <v>-399270.71</v>
      </c>
      <c r="M170" s="31">
        <f t="shared" si="17"/>
        <v>-427999.43</v>
      </c>
      <c r="N170" s="31">
        <f t="shared" si="17"/>
        <v>-453904.13</v>
      </c>
      <c r="O170" s="31">
        <f t="shared" si="17"/>
        <v>-366769.5</v>
      </c>
      <c r="P170" s="31">
        <f>SUM(F170:O170)</f>
        <v>-3747652.33</v>
      </c>
      <c r="Q170" s="3"/>
      <c r="R170" s="3"/>
    </row>
    <row r="171" spans="1:18" hidden="1">
      <c r="A171" s="28"/>
      <c r="B171" s="30" t="s">
        <v>29</v>
      </c>
      <c r="C171" s="28"/>
      <c r="D171" s="28"/>
      <c r="E171" s="28"/>
      <c r="F171" s="31">
        <f>F53+F63</f>
        <v>-78393.87</v>
      </c>
      <c r="G171" s="31">
        <f t="shared" ref="G171:O171" si="18">G53+G63</f>
        <v>-106534.74</v>
      </c>
      <c r="H171" s="31">
        <f t="shared" si="18"/>
        <v>-63510.82</v>
      </c>
      <c r="I171" s="31">
        <f t="shared" si="18"/>
        <v>-111464.97</v>
      </c>
      <c r="J171" s="31">
        <f t="shared" si="18"/>
        <v>-114708.37</v>
      </c>
      <c r="K171" s="31">
        <f t="shared" si="18"/>
        <v>-111444.51</v>
      </c>
      <c r="L171" s="31">
        <f t="shared" si="18"/>
        <v>-112208.45</v>
      </c>
      <c r="M171" s="31">
        <f t="shared" si="18"/>
        <v>-114791.92</v>
      </c>
      <c r="N171" s="31">
        <f t="shared" si="18"/>
        <v>-127639.38</v>
      </c>
      <c r="O171" s="31">
        <f t="shared" si="18"/>
        <v>-113562.61</v>
      </c>
      <c r="P171" s="31">
        <f t="shared" ref="P171:P176" si="19">SUM(F171:O171)</f>
        <v>-1054259.6400000001</v>
      </c>
    </row>
    <row r="172" spans="1:18" hidden="1">
      <c r="A172" s="28"/>
      <c r="B172" s="30" t="s">
        <v>30</v>
      </c>
      <c r="C172" s="28"/>
      <c r="D172" s="28"/>
      <c r="E172" s="28"/>
      <c r="F172" s="31">
        <f>F54+F64</f>
        <v>-61523.4</v>
      </c>
      <c r="G172" s="31">
        <f t="shared" ref="G172:O172" si="20">G54+G64</f>
        <v>-85984.72</v>
      </c>
      <c r="H172" s="31">
        <f t="shared" si="20"/>
        <v>-55551.68</v>
      </c>
      <c r="I172" s="31">
        <f t="shared" si="20"/>
        <v>-78482.34</v>
      </c>
      <c r="J172" s="31">
        <f t="shared" si="20"/>
        <v>-83092.740000000005</v>
      </c>
      <c r="K172" s="31">
        <f t="shared" si="20"/>
        <v>-85806.39</v>
      </c>
      <c r="L172" s="31">
        <f t="shared" si="20"/>
        <v>-86161.279999999999</v>
      </c>
      <c r="M172" s="31">
        <f t="shared" si="20"/>
        <v>-88226.4</v>
      </c>
      <c r="N172" s="31">
        <f t="shared" si="20"/>
        <v>-89770.66</v>
      </c>
      <c r="O172" s="31">
        <f t="shared" si="20"/>
        <v>-87065.8</v>
      </c>
      <c r="P172" s="31">
        <f t="shared" si="19"/>
        <v>-801665.41000000015</v>
      </c>
    </row>
    <row r="173" spans="1:18" hidden="1">
      <c r="A173" s="28"/>
      <c r="B173" s="30" t="s">
        <v>31</v>
      </c>
      <c r="C173" s="28"/>
      <c r="D173" s="28"/>
      <c r="E173" s="28"/>
      <c r="F173" s="31">
        <f>F55+F65</f>
        <v>-3697.72</v>
      </c>
      <c r="G173" s="31">
        <f t="shared" ref="G173:O173" si="21">G55+G65</f>
        <v>-3697.72</v>
      </c>
      <c r="H173" s="31">
        <f t="shared" si="21"/>
        <v>-8743.75</v>
      </c>
      <c r="I173" s="31">
        <f t="shared" si="21"/>
        <v>0</v>
      </c>
      <c r="J173" s="31">
        <f t="shared" si="21"/>
        <v>0</v>
      </c>
      <c r="K173" s="31">
        <f t="shared" si="21"/>
        <v>0</v>
      </c>
      <c r="L173" s="31">
        <f t="shared" si="21"/>
        <v>0</v>
      </c>
      <c r="M173" s="31">
        <f t="shared" si="21"/>
        <v>0</v>
      </c>
      <c r="N173" s="31">
        <f t="shared" si="21"/>
        <v>0</v>
      </c>
      <c r="O173" s="31">
        <f t="shared" si="21"/>
        <v>0</v>
      </c>
      <c r="P173" s="31">
        <f t="shared" si="19"/>
        <v>-16139.189999999999</v>
      </c>
    </row>
    <row r="174" spans="1:18" hidden="1">
      <c r="A174" s="28"/>
      <c r="B174" s="30" t="s">
        <v>32</v>
      </c>
      <c r="C174" s="28"/>
      <c r="D174" s="28"/>
      <c r="E174" s="28"/>
      <c r="F174" s="31">
        <f>F56</f>
        <v>-3785.94</v>
      </c>
      <c r="G174" s="31">
        <f t="shared" ref="G174:O174" si="22">G56</f>
        <v>-3785.94</v>
      </c>
      <c r="H174" s="31">
        <f t="shared" si="22"/>
        <v>-26614.1</v>
      </c>
      <c r="I174" s="31">
        <f t="shared" si="22"/>
        <v>0</v>
      </c>
      <c r="J174" s="31">
        <f t="shared" si="22"/>
        <v>0</v>
      </c>
      <c r="K174" s="31">
        <f t="shared" si="22"/>
        <v>-10645.64</v>
      </c>
      <c r="L174" s="31">
        <f t="shared" si="22"/>
        <v>-10645.64</v>
      </c>
      <c r="M174" s="31">
        <f t="shared" si="22"/>
        <v>-10645.64</v>
      </c>
      <c r="N174" s="31">
        <f t="shared" si="22"/>
        <v>-10645.64</v>
      </c>
      <c r="O174" s="31">
        <f t="shared" si="22"/>
        <v>-10645.64</v>
      </c>
      <c r="P174" s="31">
        <f t="shared" si="19"/>
        <v>-87414.18</v>
      </c>
    </row>
    <row r="175" spans="1:18" hidden="1">
      <c r="A175" s="28"/>
      <c r="B175" s="30" t="s">
        <v>33</v>
      </c>
      <c r="C175" s="28"/>
      <c r="D175" s="28"/>
      <c r="E175" s="28"/>
      <c r="F175" s="31">
        <f>F57</f>
        <v>-4878.99</v>
      </c>
      <c r="G175" s="31">
        <f t="shared" ref="G175:O175" si="23">G57</f>
        <v>-11737.86</v>
      </c>
      <c r="H175" s="31">
        <f t="shared" si="23"/>
        <v>-6858.87</v>
      </c>
      <c r="I175" s="31">
        <f t="shared" si="23"/>
        <v>0</v>
      </c>
      <c r="J175" s="31">
        <f t="shared" si="23"/>
        <v>0</v>
      </c>
      <c r="K175" s="31">
        <f t="shared" si="23"/>
        <v>-13717.74</v>
      </c>
      <c r="L175" s="31">
        <f t="shared" si="23"/>
        <v>-7773.4</v>
      </c>
      <c r="M175" s="31">
        <f t="shared" si="23"/>
        <v>-6858.87</v>
      </c>
      <c r="N175" s="31">
        <f t="shared" si="23"/>
        <v>-6976.24</v>
      </c>
      <c r="O175" s="31">
        <f t="shared" si="23"/>
        <v>0</v>
      </c>
      <c r="P175" s="31">
        <f t="shared" si="19"/>
        <v>-58801.97</v>
      </c>
    </row>
    <row r="176" spans="1:18" hidden="1">
      <c r="A176" s="28"/>
      <c r="B176" s="30" t="s">
        <v>34</v>
      </c>
      <c r="C176" s="28"/>
      <c r="D176" s="28"/>
      <c r="E176" s="28"/>
      <c r="F176" s="31">
        <f>F58+F66</f>
        <v>-567.47</v>
      </c>
      <c r="G176" s="31">
        <f t="shared" ref="G176:O176" si="24">G58+G66</f>
        <v>-701.3</v>
      </c>
      <c r="H176" s="31">
        <f t="shared" si="24"/>
        <v>-594.16999999999996</v>
      </c>
      <c r="I176" s="31">
        <f t="shared" si="24"/>
        <v>-312.51</v>
      </c>
      <c r="J176" s="31">
        <f t="shared" si="24"/>
        <v>-541.4</v>
      </c>
      <c r="K176" s="31">
        <f t="shared" si="24"/>
        <v>-481.52</v>
      </c>
      <c r="L176" s="31">
        <f t="shared" si="24"/>
        <v>-529.05999999999995</v>
      </c>
      <c r="M176" s="31">
        <f t="shared" si="24"/>
        <v>-499.81</v>
      </c>
      <c r="N176" s="31">
        <f t="shared" si="24"/>
        <v>-223.86</v>
      </c>
      <c r="O176" s="31">
        <f t="shared" si="24"/>
        <v>-707.3</v>
      </c>
      <c r="P176" s="31">
        <f t="shared" si="19"/>
        <v>-5158.3999999999996</v>
      </c>
    </row>
    <row r="177" spans="1:16" hidden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</row>
    <row r="178" spans="1:16" hidden="1">
      <c r="A178" s="28"/>
      <c r="B178" s="28"/>
      <c r="C178" s="28"/>
      <c r="D178" s="28"/>
      <c r="E178" s="28"/>
      <c r="F178" s="51">
        <f>SUM(F170:F177)</f>
        <v>-434174.31999999995</v>
      </c>
      <c r="G178" s="51">
        <f t="shared" ref="G178:O178" si="25">SUM(G170:G177)</f>
        <v>-605854.55999999994</v>
      </c>
      <c r="H178" s="51">
        <f t="shared" si="25"/>
        <v>-391782.88999999996</v>
      </c>
      <c r="I178" s="51">
        <f t="shared" si="25"/>
        <v>-573756.12</v>
      </c>
      <c r="J178" s="51">
        <f t="shared" si="25"/>
        <v>-616859.92000000004</v>
      </c>
      <c r="K178" s="51">
        <f t="shared" si="25"/>
        <v>-615141.94000000006</v>
      </c>
      <c r="L178" s="51">
        <f t="shared" si="25"/>
        <v>-616588.54000000015</v>
      </c>
      <c r="M178" s="51">
        <f t="shared" si="25"/>
        <v>-649022.07000000007</v>
      </c>
      <c r="N178" s="51">
        <f t="shared" si="25"/>
        <v>-689159.91</v>
      </c>
      <c r="O178" s="51">
        <f t="shared" si="25"/>
        <v>-578750.85000000009</v>
      </c>
      <c r="P178" s="51">
        <f>SUM(P170:P177)</f>
        <v>-5771091.120000001</v>
      </c>
    </row>
    <row r="179" spans="1:16" hidden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</row>
    <row r="180" spans="1:16" hidden="1">
      <c r="A180" s="28"/>
      <c r="B180" s="29" t="s">
        <v>59</v>
      </c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</row>
    <row r="181" spans="1:16" hidden="1">
      <c r="A181" s="28"/>
      <c r="B181" s="30" t="s">
        <v>28</v>
      </c>
      <c r="C181" s="28"/>
      <c r="D181" s="28"/>
      <c r="E181" s="28"/>
      <c r="F181" s="31">
        <f>F70+F81</f>
        <v>-169320.37</v>
      </c>
      <c r="G181" s="31">
        <f t="shared" ref="G181:O181" si="26">G70+G81</f>
        <v>-229046.25</v>
      </c>
      <c r="H181" s="31">
        <f t="shared" si="26"/>
        <v>-114604.65</v>
      </c>
      <c r="I181" s="31">
        <f t="shared" si="26"/>
        <v>-179026.53</v>
      </c>
      <c r="J181" s="31">
        <f t="shared" si="26"/>
        <v>-217011.6</v>
      </c>
      <c r="K181" s="31">
        <f t="shared" si="26"/>
        <v>-228714.01</v>
      </c>
      <c r="L181" s="31">
        <f t="shared" si="26"/>
        <v>-212618.96</v>
      </c>
      <c r="M181" s="31">
        <f t="shared" si="26"/>
        <v>-194986.2</v>
      </c>
      <c r="N181" s="31">
        <f t="shared" si="26"/>
        <v>-223472.39</v>
      </c>
      <c r="O181" s="31">
        <f t="shared" si="26"/>
        <v>-209397.62</v>
      </c>
      <c r="P181" s="31">
        <f t="shared" ref="P181:P187" si="27">SUM(F181:O181)</f>
        <v>-1978198.58</v>
      </c>
    </row>
    <row r="182" spans="1:16" hidden="1">
      <c r="A182" s="28"/>
      <c r="B182" s="30" t="s">
        <v>29</v>
      </c>
      <c r="C182" s="28"/>
      <c r="D182" s="28"/>
      <c r="E182" s="28"/>
      <c r="F182" s="31">
        <f t="shared" ref="F182:O184" si="28">F71+F82</f>
        <v>-46607.3</v>
      </c>
      <c r="G182" s="31">
        <f t="shared" si="28"/>
        <v>-64628.800000000003</v>
      </c>
      <c r="H182" s="31">
        <f t="shared" si="28"/>
        <v>-27742.13</v>
      </c>
      <c r="I182" s="31">
        <f t="shared" si="28"/>
        <v>-58110.44</v>
      </c>
      <c r="J182" s="31">
        <f t="shared" si="28"/>
        <v>-64111.28</v>
      </c>
      <c r="K182" s="31">
        <f t="shared" si="28"/>
        <v>-72089.789999999994</v>
      </c>
      <c r="L182" s="31">
        <f t="shared" si="28"/>
        <v>-71476.27</v>
      </c>
      <c r="M182" s="31">
        <f t="shared" si="28"/>
        <v>-76374.62</v>
      </c>
      <c r="N182" s="31">
        <f t="shared" si="28"/>
        <v>-52907.81</v>
      </c>
      <c r="O182" s="31">
        <f t="shared" si="28"/>
        <v>-64333.45</v>
      </c>
      <c r="P182" s="31">
        <f t="shared" si="27"/>
        <v>-598381.8899999999</v>
      </c>
    </row>
    <row r="183" spans="1:16" hidden="1">
      <c r="A183" s="28"/>
      <c r="B183" s="30" t="s">
        <v>30</v>
      </c>
      <c r="C183" s="28"/>
      <c r="D183" s="28"/>
      <c r="E183" s="28"/>
      <c r="F183" s="31">
        <f t="shared" si="28"/>
        <v>-99314.5</v>
      </c>
      <c r="G183" s="31">
        <f t="shared" si="28"/>
        <v>-129423.93</v>
      </c>
      <c r="H183" s="31">
        <f t="shared" si="28"/>
        <v>-146084.81</v>
      </c>
      <c r="I183" s="31">
        <f t="shared" si="28"/>
        <v>-121388.58</v>
      </c>
      <c r="J183" s="31">
        <f t="shared" si="28"/>
        <v>-106961.24</v>
      </c>
      <c r="K183" s="31">
        <f t="shared" si="28"/>
        <v>-137837.69</v>
      </c>
      <c r="L183" s="31">
        <f t="shared" si="28"/>
        <v>-143327.71</v>
      </c>
      <c r="M183" s="31">
        <f t="shared" si="28"/>
        <v>-142783.32999999999</v>
      </c>
      <c r="N183" s="31">
        <f t="shared" si="28"/>
        <v>-142946.23999999999</v>
      </c>
      <c r="O183" s="31">
        <f t="shared" si="28"/>
        <v>-125815.98000000001</v>
      </c>
      <c r="P183" s="31">
        <f t="shared" si="27"/>
        <v>-1295884.0099999998</v>
      </c>
    </row>
    <row r="184" spans="1:16" hidden="1">
      <c r="A184" s="28"/>
      <c r="B184" s="30" t="s">
        <v>31</v>
      </c>
      <c r="C184" s="28"/>
      <c r="D184" s="28"/>
      <c r="E184" s="28"/>
      <c r="F184" s="31">
        <f t="shared" si="28"/>
        <v>-3005.35</v>
      </c>
      <c r="G184" s="31">
        <f t="shared" si="28"/>
        <v>-2475.98</v>
      </c>
      <c r="H184" s="31">
        <f t="shared" si="28"/>
        <v>-6332.8099999999995</v>
      </c>
      <c r="I184" s="31">
        <f t="shared" si="28"/>
        <v>0</v>
      </c>
      <c r="J184" s="31">
        <f t="shared" si="28"/>
        <v>0</v>
      </c>
      <c r="K184" s="31">
        <f t="shared" si="28"/>
        <v>0</v>
      </c>
      <c r="L184" s="31">
        <f t="shared" si="28"/>
        <v>0</v>
      </c>
      <c r="M184" s="31">
        <f t="shared" si="28"/>
        <v>0</v>
      </c>
      <c r="N184" s="31">
        <f t="shared" si="28"/>
        <v>0</v>
      </c>
      <c r="O184" s="31">
        <f t="shared" si="28"/>
        <v>0</v>
      </c>
      <c r="P184" s="31">
        <f t="shared" si="27"/>
        <v>-11814.14</v>
      </c>
    </row>
    <row r="185" spans="1:16" hidden="1">
      <c r="A185" s="28"/>
      <c r="B185" s="30" t="s">
        <v>32</v>
      </c>
      <c r="C185" s="28"/>
      <c r="D185" s="28"/>
      <c r="E185" s="28"/>
      <c r="F185" s="31">
        <f>F74</f>
        <v>-2016.43</v>
      </c>
      <c r="G185" s="31">
        <f t="shared" ref="G185:O185" si="29">G74</f>
        <v>-1930.2</v>
      </c>
      <c r="H185" s="31">
        <f t="shared" si="29"/>
        <v>-13822.84</v>
      </c>
      <c r="I185" s="31">
        <f t="shared" si="29"/>
        <v>-534.57000000000005</v>
      </c>
      <c r="J185" s="31">
        <f t="shared" si="29"/>
        <v>0</v>
      </c>
      <c r="K185" s="31">
        <f t="shared" si="29"/>
        <v>-5740.48</v>
      </c>
      <c r="L185" s="31">
        <f t="shared" si="29"/>
        <v>-5762.3</v>
      </c>
      <c r="M185" s="31">
        <f t="shared" si="29"/>
        <v>-5786.02</v>
      </c>
      <c r="N185" s="31">
        <f t="shared" si="29"/>
        <v>-5889.56</v>
      </c>
      <c r="O185" s="31">
        <f t="shared" si="29"/>
        <v>916.72</v>
      </c>
      <c r="P185" s="31">
        <f t="shared" si="27"/>
        <v>-40565.679999999993</v>
      </c>
    </row>
    <row r="186" spans="1:16" hidden="1">
      <c r="A186" s="28"/>
      <c r="B186" s="30" t="s">
        <v>33</v>
      </c>
      <c r="C186" s="28"/>
      <c r="D186" s="28"/>
      <c r="E186" s="28"/>
      <c r="F186" s="31">
        <f>F75</f>
        <v>-2315.25</v>
      </c>
      <c r="G186" s="31">
        <f t="shared" ref="G186:O186" si="30">G75</f>
        <v>-5568.04</v>
      </c>
      <c r="H186" s="31">
        <f t="shared" si="30"/>
        <v>-3261.76</v>
      </c>
      <c r="I186" s="31">
        <f t="shared" si="30"/>
        <v>0</v>
      </c>
      <c r="J186" s="31">
        <f t="shared" si="30"/>
        <v>0</v>
      </c>
      <c r="K186" s="31">
        <f t="shared" si="30"/>
        <v>-6490.68</v>
      </c>
      <c r="L186" s="31">
        <f t="shared" si="30"/>
        <v>-3659.75</v>
      </c>
      <c r="M186" s="31">
        <f t="shared" si="30"/>
        <v>-3229.19</v>
      </c>
      <c r="N186" s="31">
        <f t="shared" si="30"/>
        <v>-3261.49</v>
      </c>
      <c r="O186" s="31">
        <f t="shared" si="30"/>
        <v>0</v>
      </c>
      <c r="P186" s="31">
        <f t="shared" si="27"/>
        <v>-27786.159999999996</v>
      </c>
    </row>
    <row r="187" spans="1:16" hidden="1">
      <c r="A187" s="28"/>
      <c r="B187" s="30" t="s">
        <v>34</v>
      </c>
      <c r="C187" s="28"/>
      <c r="D187" s="28"/>
      <c r="E187" s="28"/>
      <c r="F187" s="31">
        <f>F76+F85</f>
        <v>-808.33</v>
      </c>
      <c r="G187" s="31">
        <f t="shared" ref="G187:O187" si="31">G76+G85</f>
        <v>-1037.2</v>
      </c>
      <c r="H187" s="31">
        <f t="shared" si="31"/>
        <v>-1067.5899999999999</v>
      </c>
      <c r="I187" s="31">
        <f t="shared" si="31"/>
        <v>-427.91</v>
      </c>
      <c r="J187" s="31">
        <f t="shared" si="31"/>
        <v>-991.01</v>
      </c>
      <c r="K187" s="31">
        <f t="shared" si="31"/>
        <v>-994.91</v>
      </c>
      <c r="L187" s="31">
        <f t="shared" si="31"/>
        <v>-1102.94</v>
      </c>
      <c r="M187" s="31">
        <f t="shared" si="31"/>
        <v>-1038.29</v>
      </c>
      <c r="N187" s="31">
        <f t="shared" si="31"/>
        <v>-485.16</v>
      </c>
      <c r="O187" s="31">
        <f t="shared" si="31"/>
        <v>-1329.99</v>
      </c>
      <c r="P187" s="31">
        <f t="shared" si="27"/>
        <v>-9283.33</v>
      </c>
    </row>
    <row r="188" spans="1:16" hidden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</row>
    <row r="189" spans="1:16" hidden="1">
      <c r="A189" s="28"/>
      <c r="B189" s="28"/>
      <c r="C189" s="28"/>
      <c r="D189" s="28"/>
      <c r="E189" s="28"/>
      <c r="F189" s="51">
        <f>SUM(F181:F188)</f>
        <v>-323387.52999999997</v>
      </c>
      <c r="G189" s="51">
        <f t="shared" ref="G189:P189" si="32">SUM(G181:G188)</f>
        <v>-434110.39999999997</v>
      </c>
      <c r="H189" s="51">
        <f t="shared" si="32"/>
        <v>-312916.59000000003</v>
      </c>
      <c r="I189" s="51">
        <f t="shared" si="32"/>
        <v>-359488.02999999997</v>
      </c>
      <c r="J189" s="51">
        <f t="shared" si="32"/>
        <v>-389075.13</v>
      </c>
      <c r="K189" s="51">
        <f t="shared" si="32"/>
        <v>-451867.55999999994</v>
      </c>
      <c r="L189" s="51">
        <f t="shared" si="32"/>
        <v>-437947.92999999993</v>
      </c>
      <c r="M189" s="51">
        <f t="shared" si="32"/>
        <v>-424197.65</v>
      </c>
      <c r="N189" s="51">
        <f t="shared" si="32"/>
        <v>-428962.64999999997</v>
      </c>
      <c r="O189" s="51">
        <f t="shared" si="32"/>
        <v>-399960.32000000007</v>
      </c>
      <c r="P189" s="51">
        <f t="shared" si="32"/>
        <v>-3961913.79</v>
      </c>
    </row>
    <row r="190" spans="1:16" hidden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</row>
    <row r="191" spans="1:16" ht="13.5" hidden="1" thickBot="1">
      <c r="A191" s="28"/>
      <c r="B191" s="28" t="s">
        <v>12</v>
      </c>
      <c r="C191" s="28"/>
      <c r="D191" s="28"/>
      <c r="E191" s="28"/>
      <c r="F191" s="52">
        <f>F178+F189</f>
        <v>-757561.84999999986</v>
      </c>
      <c r="G191" s="52">
        <f t="shared" ref="G191:P191" si="33">G178+G189</f>
        <v>-1039964.96</v>
      </c>
      <c r="H191" s="52">
        <f t="shared" si="33"/>
        <v>-704699.48</v>
      </c>
      <c r="I191" s="52">
        <f t="shared" si="33"/>
        <v>-933244.14999999991</v>
      </c>
      <c r="J191" s="52">
        <f t="shared" si="33"/>
        <v>-1005935.05</v>
      </c>
      <c r="K191" s="52">
        <f t="shared" si="33"/>
        <v>-1067009.5</v>
      </c>
      <c r="L191" s="52">
        <f t="shared" si="33"/>
        <v>-1054536.4700000002</v>
      </c>
      <c r="M191" s="52">
        <f t="shared" si="33"/>
        <v>-1073219.7200000002</v>
      </c>
      <c r="N191" s="52">
        <f t="shared" si="33"/>
        <v>-1118122.56</v>
      </c>
      <c r="O191" s="52">
        <f t="shared" si="33"/>
        <v>-978711.17000000016</v>
      </c>
      <c r="P191" s="52">
        <f t="shared" si="33"/>
        <v>-9733004.9100000001</v>
      </c>
    </row>
    <row r="192" spans="1:16" hidden="1"/>
    <row r="193" spans="1:16" hidden="1"/>
    <row r="194" spans="1:16" hidden="1">
      <c r="A194" s="32"/>
      <c r="B194" s="33" t="s">
        <v>73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</row>
    <row r="195" spans="1:16" hidden="1">
      <c r="A195" s="32"/>
      <c r="B195" s="34" t="s">
        <v>28</v>
      </c>
      <c r="C195" s="32"/>
      <c r="D195" s="32"/>
      <c r="E195" s="32"/>
      <c r="F195" s="35">
        <f>F91+F101</f>
        <v>-3039.58</v>
      </c>
      <c r="G195" s="35">
        <f t="shared" ref="G195:O195" si="34">G91+G101</f>
        <v>-3812.77</v>
      </c>
      <c r="H195" s="35">
        <f t="shared" si="34"/>
        <v>-7.35</v>
      </c>
      <c r="I195" s="35">
        <f t="shared" si="34"/>
        <v>-4296.59</v>
      </c>
      <c r="J195" s="35">
        <f t="shared" si="34"/>
        <v>-3548.92</v>
      </c>
      <c r="K195" s="35">
        <f t="shared" si="34"/>
        <v>-3781.36</v>
      </c>
      <c r="L195" s="35">
        <f t="shared" si="34"/>
        <v>-3715.01</v>
      </c>
      <c r="M195" s="35">
        <f t="shared" si="34"/>
        <v>-3743.07</v>
      </c>
      <c r="N195" s="35">
        <f t="shared" si="34"/>
        <v>-3707.22</v>
      </c>
      <c r="O195" s="35">
        <f t="shared" si="34"/>
        <v>-4184.0200000000004</v>
      </c>
      <c r="P195" s="35">
        <f>SUM(F195:O195)</f>
        <v>-33835.89</v>
      </c>
    </row>
    <row r="196" spans="1:16" hidden="1">
      <c r="A196" s="32"/>
      <c r="B196" s="34" t="s">
        <v>29</v>
      </c>
      <c r="C196" s="32"/>
      <c r="D196" s="32"/>
      <c r="E196" s="32"/>
      <c r="F196" s="35">
        <f t="shared" ref="F196:O198" si="35">F92+F102</f>
        <v>-1019.05</v>
      </c>
      <c r="G196" s="35">
        <f t="shared" si="35"/>
        <v>-1291.9000000000001</v>
      </c>
      <c r="H196" s="35">
        <f t="shared" si="35"/>
        <v>0</v>
      </c>
      <c r="I196" s="35">
        <f t="shared" si="35"/>
        <v>-1459.23</v>
      </c>
      <c r="J196" s="35">
        <f t="shared" si="35"/>
        <v>-1328.85</v>
      </c>
      <c r="K196" s="35">
        <f t="shared" si="35"/>
        <v>-1255.5</v>
      </c>
      <c r="L196" s="35">
        <f t="shared" si="35"/>
        <v>-1312.65</v>
      </c>
      <c r="M196" s="35">
        <f t="shared" si="35"/>
        <v>-1280.22</v>
      </c>
      <c r="N196" s="35">
        <f t="shared" si="35"/>
        <v>-1322.64</v>
      </c>
      <c r="O196" s="35">
        <f t="shared" si="35"/>
        <v>-1462.88</v>
      </c>
      <c r="P196" s="35">
        <f t="shared" ref="P196:P201" si="36">SUM(F196:O196)</f>
        <v>-11732.919999999998</v>
      </c>
    </row>
    <row r="197" spans="1:16" hidden="1">
      <c r="A197" s="32"/>
      <c r="B197" s="34" t="s">
        <v>30</v>
      </c>
      <c r="C197" s="32"/>
      <c r="D197" s="32"/>
      <c r="E197" s="32"/>
      <c r="F197" s="35">
        <f t="shared" si="35"/>
        <v>-652.82000000000005</v>
      </c>
      <c r="G197" s="35">
        <f t="shared" si="35"/>
        <v>-551.54999999999995</v>
      </c>
      <c r="H197" s="35">
        <f t="shared" si="35"/>
        <v>0</v>
      </c>
      <c r="I197" s="35">
        <f t="shared" si="35"/>
        <v>-625.1</v>
      </c>
      <c r="J197" s="35">
        <f t="shared" si="35"/>
        <v>-441.24</v>
      </c>
      <c r="K197" s="35">
        <f t="shared" si="35"/>
        <v>-551.54999999999995</v>
      </c>
      <c r="L197" s="35">
        <f t="shared" si="35"/>
        <v>-551.54999999999995</v>
      </c>
      <c r="M197" s="35">
        <f t="shared" si="35"/>
        <v>-551.54999999999995</v>
      </c>
      <c r="N197" s="35">
        <f t="shared" si="35"/>
        <v>-441.24</v>
      </c>
      <c r="O197" s="35">
        <f t="shared" si="35"/>
        <v>-776.34999999999991</v>
      </c>
      <c r="P197" s="35">
        <f t="shared" si="36"/>
        <v>-5142.9500000000007</v>
      </c>
    </row>
    <row r="198" spans="1:16" hidden="1">
      <c r="A198" s="32"/>
      <c r="B198" s="34" t="s">
        <v>31</v>
      </c>
      <c r="C198" s="32"/>
      <c r="D198" s="32"/>
      <c r="E198" s="32"/>
      <c r="F198" s="35">
        <f t="shared" si="35"/>
        <v>0</v>
      </c>
      <c r="G198" s="35">
        <f t="shared" si="35"/>
        <v>0</v>
      </c>
      <c r="H198" s="35">
        <f t="shared" si="35"/>
        <v>0</v>
      </c>
      <c r="I198" s="35">
        <f t="shared" si="35"/>
        <v>0</v>
      </c>
      <c r="J198" s="35">
        <f t="shared" si="35"/>
        <v>0</v>
      </c>
      <c r="K198" s="35">
        <f t="shared" si="35"/>
        <v>0</v>
      </c>
      <c r="L198" s="35">
        <f t="shared" si="35"/>
        <v>0</v>
      </c>
      <c r="M198" s="35">
        <f t="shared" si="35"/>
        <v>0</v>
      </c>
      <c r="N198" s="35">
        <f t="shared" si="35"/>
        <v>0</v>
      </c>
      <c r="O198" s="35">
        <f t="shared" si="35"/>
        <v>0</v>
      </c>
      <c r="P198" s="35">
        <f t="shared" si="36"/>
        <v>0</v>
      </c>
    </row>
    <row r="199" spans="1:16" hidden="1">
      <c r="A199" s="32"/>
      <c r="B199" s="34" t="s">
        <v>32</v>
      </c>
      <c r="C199" s="32"/>
      <c r="D199" s="32"/>
      <c r="E199" s="32"/>
      <c r="F199" s="35">
        <v>0</v>
      </c>
      <c r="G199" s="35">
        <v>1</v>
      </c>
      <c r="H199" s="35">
        <v>2</v>
      </c>
      <c r="I199" s="35">
        <v>3</v>
      </c>
      <c r="J199" s="35">
        <v>4</v>
      </c>
      <c r="K199" s="35">
        <v>5</v>
      </c>
      <c r="L199" s="35">
        <v>6</v>
      </c>
      <c r="M199" s="35">
        <v>7</v>
      </c>
      <c r="N199" s="35">
        <v>8</v>
      </c>
      <c r="O199" s="35">
        <v>9</v>
      </c>
      <c r="P199" s="35">
        <f t="shared" si="36"/>
        <v>45</v>
      </c>
    </row>
    <row r="200" spans="1:16" hidden="1">
      <c r="A200" s="32"/>
      <c r="B200" s="34" t="s">
        <v>33</v>
      </c>
      <c r="C200" s="32"/>
      <c r="D200" s="32"/>
      <c r="E200" s="32"/>
      <c r="F200" s="35">
        <f>F96</f>
        <v>-64.75</v>
      </c>
      <c r="G200" s="35">
        <f t="shared" ref="G200:O200" si="37">G96</f>
        <v>-76.67</v>
      </c>
      <c r="H200" s="35">
        <f t="shared" si="37"/>
        <v>-75.849999999999994</v>
      </c>
      <c r="I200" s="35">
        <f t="shared" si="37"/>
        <v>0</v>
      </c>
      <c r="J200" s="35">
        <f t="shared" si="37"/>
        <v>0</v>
      </c>
      <c r="K200" s="35">
        <f t="shared" si="37"/>
        <v>-151.69999999999999</v>
      </c>
      <c r="L200" s="35">
        <f t="shared" si="37"/>
        <v>-75.849999999999994</v>
      </c>
      <c r="M200" s="35">
        <f t="shared" si="37"/>
        <v>-75.03</v>
      </c>
      <c r="N200" s="35">
        <f t="shared" si="37"/>
        <v>-82.82</v>
      </c>
      <c r="O200" s="35">
        <f t="shared" si="37"/>
        <v>0</v>
      </c>
      <c r="P200" s="35">
        <f t="shared" si="36"/>
        <v>-602.67000000000007</v>
      </c>
    </row>
    <row r="201" spans="1:16" hidden="1">
      <c r="A201" s="32"/>
      <c r="B201" s="34" t="s">
        <v>34</v>
      </c>
      <c r="C201" s="32"/>
      <c r="D201" s="32"/>
      <c r="E201" s="32"/>
      <c r="F201" s="35">
        <f>F97+F105</f>
        <v>0</v>
      </c>
      <c r="G201" s="35">
        <f t="shared" ref="G201:O201" si="38">G97+G105</f>
        <v>0</v>
      </c>
      <c r="H201" s="35">
        <f t="shared" si="38"/>
        <v>0</v>
      </c>
      <c r="I201" s="35">
        <f t="shared" si="38"/>
        <v>0</v>
      </c>
      <c r="J201" s="35">
        <f t="shared" si="38"/>
        <v>0</v>
      </c>
      <c r="K201" s="35">
        <f t="shared" si="38"/>
        <v>0</v>
      </c>
      <c r="L201" s="35">
        <f t="shared" si="38"/>
        <v>0</v>
      </c>
      <c r="M201" s="35">
        <f t="shared" si="38"/>
        <v>0</v>
      </c>
      <c r="N201" s="35">
        <f t="shared" si="38"/>
        <v>0</v>
      </c>
      <c r="O201" s="35">
        <f t="shared" si="38"/>
        <v>0</v>
      </c>
      <c r="P201" s="35">
        <f t="shared" si="36"/>
        <v>0</v>
      </c>
    </row>
    <row r="202" spans="1:16" hidden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</row>
    <row r="203" spans="1:16" hidden="1">
      <c r="A203" s="32"/>
      <c r="B203" s="32"/>
      <c r="C203" s="32"/>
      <c r="D203" s="32"/>
      <c r="E203" s="32"/>
      <c r="F203" s="49">
        <f>SUM(F195:F202)</f>
        <v>-4776.2</v>
      </c>
      <c r="G203" s="49">
        <f t="shared" ref="G203:O203" si="39">SUM(G195:G202)</f>
        <v>-5731.89</v>
      </c>
      <c r="H203" s="49">
        <f t="shared" si="39"/>
        <v>-81.199999999999989</v>
      </c>
      <c r="I203" s="49">
        <f t="shared" si="39"/>
        <v>-6377.92</v>
      </c>
      <c r="J203" s="49">
        <f t="shared" si="39"/>
        <v>-5315.01</v>
      </c>
      <c r="K203" s="49">
        <f t="shared" si="39"/>
        <v>-5735.1100000000006</v>
      </c>
      <c r="L203" s="49">
        <f t="shared" si="39"/>
        <v>-5649.06</v>
      </c>
      <c r="M203" s="49">
        <f t="shared" si="39"/>
        <v>-5642.87</v>
      </c>
      <c r="N203" s="49">
        <f t="shared" si="39"/>
        <v>-5545.9199999999992</v>
      </c>
      <c r="O203" s="49">
        <f t="shared" si="39"/>
        <v>-6414.25</v>
      </c>
      <c r="P203" s="49">
        <f>SUM(P195:P202)</f>
        <v>-51269.429999999993</v>
      </c>
    </row>
    <row r="204" spans="1:16" hidden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</row>
    <row r="205" spans="1:16" hidden="1">
      <c r="A205" s="32"/>
      <c r="B205" s="33" t="s">
        <v>74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</row>
    <row r="206" spans="1:16" hidden="1">
      <c r="A206" s="32"/>
      <c r="B206" s="34" t="s">
        <v>28</v>
      </c>
      <c r="C206" s="32"/>
      <c r="D206" s="32"/>
      <c r="E206" s="32"/>
      <c r="F206" s="35">
        <f>F109+F120</f>
        <v>-3990.13</v>
      </c>
      <c r="G206" s="35">
        <f t="shared" ref="G206:O206" si="40">G109+G120</f>
        <v>-4275.16</v>
      </c>
      <c r="H206" s="35">
        <f t="shared" si="40"/>
        <v>-2.08</v>
      </c>
      <c r="I206" s="35">
        <f t="shared" si="40"/>
        <v>-4577.26</v>
      </c>
      <c r="J206" s="35">
        <f t="shared" si="40"/>
        <v>-3267.21</v>
      </c>
      <c r="K206" s="35">
        <f t="shared" si="40"/>
        <v>-4400.84</v>
      </c>
      <c r="L206" s="35">
        <f t="shared" si="40"/>
        <v>-3868.13</v>
      </c>
      <c r="M206" s="35">
        <f t="shared" si="40"/>
        <v>-3374.37</v>
      </c>
      <c r="N206" s="35">
        <f t="shared" si="40"/>
        <v>-3667.48</v>
      </c>
      <c r="O206" s="35">
        <f t="shared" si="40"/>
        <v>-5381.02</v>
      </c>
      <c r="P206" s="35">
        <f t="shared" ref="P206:P212" si="41">SUM(F206:O206)</f>
        <v>-36803.68</v>
      </c>
    </row>
    <row r="207" spans="1:16" hidden="1">
      <c r="A207" s="32"/>
      <c r="B207" s="34" t="s">
        <v>29</v>
      </c>
      <c r="C207" s="32"/>
      <c r="D207" s="32"/>
      <c r="E207" s="32"/>
      <c r="F207" s="35">
        <f t="shared" ref="F207:O209" si="42">F110+F121</f>
        <v>-1282.57</v>
      </c>
      <c r="G207" s="35">
        <f t="shared" si="42"/>
        <v>-1688.84</v>
      </c>
      <c r="H207" s="35">
        <f t="shared" si="42"/>
        <v>0</v>
      </c>
      <c r="I207" s="35">
        <f t="shared" si="42"/>
        <v>-1787.17</v>
      </c>
      <c r="J207" s="35">
        <f t="shared" si="42"/>
        <v>-1635.81</v>
      </c>
      <c r="K207" s="35">
        <f t="shared" si="42"/>
        <v>-1568.99</v>
      </c>
      <c r="L207" s="35">
        <f t="shared" si="42"/>
        <v>-2061.0100000000002</v>
      </c>
      <c r="M207" s="35">
        <f t="shared" si="42"/>
        <v>-1636.94</v>
      </c>
      <c r="N207" s="35">
        <f t="shared" si="42"/>
        <v>-1639.82</v>
      </c>
      <c r="O207" s="35">
        <f t="shared" si="42"/>
        <v>-2209.5500000000002</v>
      </c>
      <c r="P207" s="35">
        <f t="shared" si="41"/>
        <v>-15510.7</v>
      </c>
    </row>
    <row r="208" spans="1:16" hidden="1">
      <c r="A208" s="32"/>
      <c r="B208" s="34" t="s">
        <v>30</v>
      </c>
      <c r="C208" s="32"/>
      <c r="D208" s="32"/>
      <c r="E208" s="32"/>
      <c r="F208" s="35">
        <f t="shared" si="42"/>
        <v>-556.15</v>
      </c>
      <c r="G208" s="35">
        <f t="shared" si="42"/>
        <v>-618.78</v>
      </c>
      <c r="H208" s="35">
        <f t="shared" si="42"/>
        <v>0</v>
      </c>
      <c r="I208" s="35">
        <f t="shared" si="42"/>
        <v>-629.08000000000004</v>
      </c>
      <c r="J208" s="35">
        <f t="shared" si="42"/>
        <v>-643.77</v>
      </c>
      <c r="K208" s="35">
        <f t="shared" si="42"/>
        <v>-532.07000000000005</v>
      </c>
      <c r="L208" s="35">
        <f t="shared" si="42"/>
        <v>-442.41</v>
      </c>
      <c r="M208" s="35">
        <f t="shared" si="42"/>
        <v>-465.93</v>
      </c>
      <c r="N208" s="35">
        <f t="shared" si="42"/>
        <v>-655.53</v>
      </c>
      <c r="O208" s="35">
        <f t="shared" si="42"/>
        <v>-1019.23</v>
      </c>
      <c r="P208" s="35">
        <f t="shared" si="41"/>
        <v>-5562.9499999999989</v>
      </c>
    </row>
    <row r="209" spans="1:16" hidden="1">
      <c r="A209" s="32"/>
      <c r="B209" s="34" t="s">
        <v>31</v>
      </c>
      <c r="C209" s="32"/>
      <c r="D209" s="32"/>
      <c r="E209" s="32"/>
      <c r="F209" s="35">
        <f t="shared" si="42"/>
        <v>0</v>
      </c>
      <c r="G209" s="35">
        <f t="shared" si="42"/>
        <v>0</v>
      </c>
      <c r="H209" s="35">
        <f t="shared" si="42"/>
        <v>0</v>
      </c>
      <c r="I209" s="35">
        <f t="shared" si="42"/>
        <v>0</v>
      </c>
      <c r="J209" s="35">
        <f t="shared" si="42"/>
        <v>0</v>
      </c>
      <c r="K209" s="35">
        <f t="shared" si="42"/>
        <v>0</v>
      </c>
      <c r="L209" s="35">
        <f t="shared" si="42"/>
        <v>0</v>
      </c>
      <c r="M209" s="35">
        <f t="shared" si="42"/>
        <v>0</v>
      </c>
      <c r="N209" s="35">
        <f t="shared" si="42"/>
        <v>0</v>
      </c>
      <c r="O209" s="35">
        <f t="shared" si="42"/>
        <v>0</v>
      </c>
      <c r="P209" s="35">
        <f t="shared" si="41"/>
        <v>0</v>
      </c>
    </row>
    <row r="210" spans="1:16" hidden="1">
      <c r="A210" s="32"/>
      <c r="B210" s="34" t="s">
        <v>32</v>
      </c>
      <c r="C210" s="32"/>
      <c r="D210" s="32"/>
      <c r="E210" s="32"/>
      <c r="F210" s="35">
        <v>0</v>
      </c>
      <c r="G210" s="35">
        <v>1</v>
      </c>
      <c r="H210" s="35">
        <v>2</v>
      </c>
      <c r="I210" s="35">
        <v>3</v>
      </c>
      <c r="J210" s="35">
        <v>4</v>
      </c>
      <c r="K210" s="35">
        <v>5</v>
      </c>
      <c r="L210" s="35">
        <v>6</v>
      </c>
      <c r="M210" s="35">
        <v>7</v>
      </c>
      <c r="N210" s="35">
        <v>8</v>
      </c>
      <c r="O210" s="35">
        <v>9</v>
      </c>
      <c r="P210" s="35">
        <f t="shared" si="41"/>
        <v>45</v>
      </c>
    </row>
    <row r="211" spans="1:16" hidden="1">
      <c r="A211" s="32"/>
      <c r="B211" s="34" t="s">
        <v>33</v>
      </c>
      <c r="C211" s="32"/>
      <c r="D211" s="32"/>
      <c r="E211" s="32"/>
      <c r="F211" s="35">
        <f>F114</f>
        <v>-62.82</v>
      </c>
      <c r="G211" s="35">
        <f t="shared" ref="G211:O211" si="43">G114</f>
        <v>-74.459999999999994</v>
      </c>
      <c r="H211" s="35">
        <f t="shared" si="43"/>
        <v>-75.37</v>
      </c>
      <c r="I211" s="35">
        <f t="shared" si="43"/>
        <v>0</v>
      </c>
      <c r="J211" s="35">
        <f t="shared" si="43"/>
        <v>0</v>
      </c>
      <c r="K211" s="35">
        <f t="shared" si="43"/>
        <v>-149.99</v>
      </c>
      <c r="L211" s="35">
        <f t="shared" si="43"/>
        <v>-74.62</v>
      </c>
      <c r="M211" s="35">
        <f t="shared" si="43"/>
        <v>-74.06</v>
      </c>
      <c r="N211" s="35">
        <f t="shared" si="43"/>
        <v>-75.37</v>
      </c>
      <c r="O211" s="35">
        <f t="shared" si="43"/>
        <v>0</v>
      </c>
      <c r="P211" s="35">
        <f t="shared" si="41"/>
        <v>-586.69000000000005</v>
      </c>
    </row>
    <row r="212" spans="1:16" hidden="1">
      <c r="A212" s="32"/>
      <c r="B212" s="34" t="s">
        <v>34</v>
      </c>
      <c r="C212" s="32"/>
      <c r="D212" s="32"/>
      <c r="E212" s="32"/>
      <c r="F212" s="35">
        <f>F115+F124</f>
        <v>0</v>
      </c>
      <c r="G212" s="35">
        <f t="shared" ref="G212:O212" si="44">G115+G124</f>
        <v>0</v>
      </c>
      <c r="H212" s="35">
        <f t="shared" si="44"/>
        <v>0</v>
      </c>
      <c r="I212" s="35">
        <f t="shared" si="44"/>
        <v>0</v>
      </c>
      <c r="J212" s="35">
        <f t="shared" si="44"/>
        <v>0</v>
      </c>
      <c r="K212" s="35">
        <f t="shared" si="44"/>
        <v>0</v>
      </c>
      <c r="L212" s="35">
        <f t="shared" si="44"/>
        <v>0</v>
      </c>
      <c r="M212" s="35">
        <f t="shared" si="44"/>
        <v>0</v>
      </c>
      <c r="N212" s="35">
        <f t="shared" si="44"/>
        <v>0</v>
      </c>
      <c r="O212" s="35">
        <f t="shared" si="44"/>
        <v>0</v>
      </c>
      <c r="P212" s="35">
        <f t="shared" si="41"/>
        <v>0</v>
      </c>
    </row>
    <row r="213" spans="1:16" hidden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</row>
    <row r="214" spans="1:16" hidden="1">
      <c r="A214" s="32"/>
      <c r="B214" s="32"/>
      <c r="C214" s="32"/>
      <c r="D214" s="32"/>
      <c r="E214" s="32"/>
      <c r="F214" s="49">
        <f>SUM(F206:F213)</f>
        <v>-5891.6699999999992</v>
      </c>
      <c r="G214" s="49">
        <f t="shared" ref="G214:O214" si="45">SUM(G206:G213)</f>
        <v>-6656.24</v>
      </c>
      <c r="H214" s="49">
        <f t="shared" si="45"/>
        <v>-75.45</v>
      </c>
      <c r="I214" s="49">
        <f t="shared" si="45"/>
        <v>-6990.51</v>
      </c>
      <c r="J214" s="49">
        <f t="shared" si="45"/>
        <v>-5542.7900000000009</v>
      </c>
      <c r="K214" s="49">
        <f t="shared" si="45"/>
        <v>-6646.8899999999994</v>
      </c>
      <c r="L214" s="49">
        <f t="shared" si="45"/>
        <v>-6440.17</v>
      </c>
      <c r="M214" s="49">
        <f t="shared" si="45"/>
        <v>-5544.3</v>
      </c>
      <c r="N214" s="49">
        <f t="shared" si="45"/>
        <v>-6030.2</v>
      </c>
      <c r="O214" s="49">
        <f t="shared" si="45"/>
        <v>-8600.8000000000011</v>
      </c>
      <c r="P214" s="49">
        <f t="shared" ref="P214" si="46">SUM(P206:P213)</f>
        <v>-58419.020000000004</v>
      </c>
    </row>
    <row r="215" spans="1:16" hidden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</row>
    <row r="216" spans="1:16" ht="13.5" hidden="1" thickBot="1">
      <c r="A216" s="32"/>
      <c r="B216" s="32" t="s">
        <v>12</v>
      </c>
      <c r="C216" s="32"/>
      <c r="D216" s="32"/>
      <c r="E216" s="32"/>
      <c r="F216" s="50">
        <f>F203+F214</f>
        <v>-10667.869999999999</v>
      </c>
      <c r="G216" s="50">
        <f t="shared" ref="G216:O216" si="47">G203+G214</f>
        <v>-12388.130000000001</v>
      </c>
      <c r="H216" s="50">
        <f t="shared" si="47"/>
        <v>-156.64999999999998</v>
      </c>
      <c r="I216" s="50">
        <f t="shared" si="47"/>
        <v>-13368.43</v>
      </c>
      <c r="J216" s="50">
        <f t="shared" si="47"/>
        <v>-10857.800000000001</v>
      </c>
      <c r="K216" s="50">
        <f t="shared" si="47"/>
        <v>-12382</v>
      </c>
      <c r="L216" s="50">
        <f t="shared" si="47"/>
        <v>-12089.23</v>
      </c>
      <c r="M216" s="50">
        <f t="shared" si="47"/>
        <v>-11187.17</v>
      </c>
      <c r="N216" s="50">
        <f t="shared" si="47"/>
        <v>-11576.119999999999</v>
      </c>
      <c r="O216" s="50">
        <f t="shared" si="47"/>
        <v>-15015.050000000001</v>
      </c>
      <c r="P216" s="50">
        <f t="shared" ref="P216" si="48">P203+P214</f>
        <v>-109688.45</v>
      </c>
    </row>
    <row r="217" spans="1:16" hidden="1"/>
    <row r="218" spans="1:16" hidden="1"/>
    <row r="219" spans="1:16" hidden="1">
      <c r="A219" s="38"/>
      <c r="B219" s="39" t="s">
        <v>75</v>
      </c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</row>
    <row r="220" spans="1:16" hidden="1">
      <c r="A220" s="38"/>
      <c r="B220" s="40" t="s">
        <v>28</v>
      </c>
      <c r="C220" s="38"/>
      <c r="D220" s="38"/>
      <c r="E220" s="38"/>
      <c r="F220" s="41">
        <f>F130+F140</f>
        <v>-15530.62</v>
      </c>
      <c r="G220" s="41">
        <f t="shared" ref="G220:O220" si="49">G130+G140</f>
        <v>-17563.54</v>
      </c>
      <c r="H220" s="41">
        <f t="shared" si="49"/>
        <v>-18322.62</v>
      </c>
      <c r="I220" s="41">
        <f t="shared" si="49"/>
        <v>-17451.29</v>
      </c>
      <c r="J220" s="41">
        <f t="shared" si="49"/>
        <v>-17324.580000000002</v>
      </c>
      <c r="K220" s="41">
        <f t="shared" si="49"/>
        <v>-17055.29</v>
      </c>
      <c r="L220" s="41">
        <f t="shared" si="49"/>
        <v>-17968.39</v>
      </c>
      <c r="M220" s="41">
        <f t="shared" si="49"/>
        <v>-17604.599999999999</v>
      </c>
      <c r="N220" s="41">
        <f t="shared" si="49"/>
        <v>-18084.72</v>
      </c>
      <c r="O220" s="41">
        <f t="shared" si="49"/>
        <v>-17538.47</v>
      </c>
      <c r="P220" s="41">
        <f>SUM(F220:O220)</f>
        <v>-174444.12</v>
      </c>
    </row>
    <row r="221" spans="1:16" hidden="1">
      <c r="A221" s="38"/>
      <c r="B221" s="40" t="s">
        <v>29</v>
      </c>
      <c r="C221" s="38"/>
      <c r="D221" s="38"/>
      <c r="E221" s="38"/>
      <c r="F221" s="41">
        <f t="shared" ref="F221:O223" si="50">F131+F141</f>
        <v>-5702.99</v>
      </c>
      <c r="G221" s="41">
        <f t="shared" si="50"/>
        <v>-6623.14</v>
      </c>
      <c r="H221" s="41">
        <f t="shared" si="50"/>
        <v>-6876.23</v>
      </c>
      <c r="I221" s="41">
        <f t="shared" si="50"/>
        <v>-6173.24</v>
      </c>
      <c r="J221" s="41">
        <f t="shared" si="50"/>
        <v>-6800.68</v>
      </c>
      <c r="K221" s="41">
        <f t="shared" si="50"/>
        <v>-6111.86</v>
      </c>
      <c r="L221" s="41">
        <f t="shared" si="50"/>
        <v>-6729.07</v>
      </c>
      <c r="M221" s="41">
        <f t="shared" si="50"/>
        <v>-6509.68</v>
      </c>
      <c r="N221" s="41">
        <f t="shared" si="50"/>
        <v>-6976.4400000000005</v>
      </c>
      <c r="O221" s="41">
        <f t="shared" si="50"/>
        <v>-6611.98</v>
      </c>
      <c r="P221" s="41">
        <f t="shared" ref="P221:P226" si="51">SUM(F221:O221)</f>
        <v>-65115.31</v>
      </c>
    </row>
    <row r="222" spans="1:16" hidden="1">
      <c r="A222" s="38"/>
      <c r="B222" s="40" t="s">
        <v>30</v>
      </c>
      <c r="C222" s="38"/>
      <c r="D222" s="38"/>
      <c r="E222" s="38"/>
      <c r="F222" s="41">
        <f t="shared" si="50"/>
        <v>-6078.08</v>
      </c>
      <c r="G222" s="41">
        <f t="shared" si="50"/>
        <v>-6799.68</v>
      </c>
      <c r="H222" s="41">
        <f t="shared" si="50"/>
        <v>-6346.34</v>
      </c>
      <c r="I222" s="41">
        <f t="shared" si="50"/>
        <v>-6615.52</v>
      </c>
      <c r="J222" s="41">
        <f t="shared" si="50"/>
        <v>-7759.95</v>
      </c>
      <c r="K222" s="41">
        <f t="shared" si="50"/>
        <v>-5524.74</v>
      </c>
      <c r="L222" s="41">
        <f t="shared" si="50"/>
        <v>-8074.62</v>
      </c>
      <c r="M222" s="41">
        <f t="shared" si="50"/>
        <v>-6799.68</v>
      </c>
      <c r="N222" s="41">
        <f t="shared" si="50"/>
        <v>-6689.96</v>
      </c>
      <c r="O222" s="41">
        <f t="shared" si="50"/>
        <v>-7224.66</v>
      </c>
      <c r="P222" s="41">
        <f t="shared" si="51"/>
        <v>-67913.23</v>
      </c>
    </row>
    <row r="223" spans="1:16" hidden="1">
      <c r="A223" s="38"/>
      <c r="B223" s="40" t="s">
        <v>31</v>
      </c>
      <c r="C223" s="38"/>
      <c r="D223" s="38"/>
      <c r="E223" s="38"/>
      <c r="F223" s="41">
        <f t="shared" si="50"/>
        <v>0</v>
      </c>
      <c r="G223" s="41">
        <f t="shared" si="50"/>
        <v>0</v>
      </c>
      <c r="H223" s="41">
        <f t="shared" si="50"/>
        <v>0</v>
      </c>
      <c r="I223" s="41">
        <f t="shared" si="50"/>
        <v>0</v>
      </c>
      <c r="J223" s="41">
        <f t="shared" si="50"/>
        <v>0</v>
      </c>
      <c r="K223" s="41">
        <f t="shared" si="50"/>
        <v>0</v>
      </c>
      <c r="L223" s="41">
        <f t="shared" si="50"/>
        <v>0</v>
      </c>
      <c r="M223" s="41">
        <f t="shared" si="50"/>
        <v>0</v>
      </c>
      <c r="N223" s="41">
        <f t="shared" si="50"/>
        <v>0</v>
      </c>
      <c r="O223" s="41">
        <f t="shared" si="50"/>
        <v>0</v>
      </c>
      <c r="P223" s="41">
        <f t="shared" si="51"/>
        <v>0</v>
      </c>
    </row>
    <row r="224" spans="1:16" hidden="1">
      <c r="A224" s="38"/>
      <c r="B224" s="40" t="s">
        <v>32</v>
      </c>
      <c r="C224" s="38"/>
      <c r="D224" s="38"/>
      <c r="E224" s="38"/>
      <c r="F224" s="41">
        <f>F134</f>
        <v>0</v>
      </c>
      <c r="G224" s="41">
        <f t="shared" ref="G224:O224" si="52">G134</f>
        <v>0</v>
      </c>
      <c r="H224" s="41">
        <f t="shared" si="52"/>
        <v>0</v>
      </c>
      <c r="I224" s="41">
        <f t="shared" si="52"/>
        <v>0</v>
      </c>
      <c r="J224" s="41">
        <f t="shared" si="52"/>
        <v>0</v>
      </c>
      <c r="K224" s="41">
        <f t="shared" si="52"/>
        <v>0</v>
      </c>
      <c r="L224" s="41">
        <f t="shared" si="52"/>
        <v>0</v>
      </c>
      <c r="M224" s="41">
        <f t="shared" si="52"/>
        <v>0</v>
      </c>
      <c r="N224" s="41">
        <f t="shared" si="52"/>
        <v>0</v>
      </c>
      <c r="O224" s="41">
        <f t="shared" si="52"/>
        <v>0</v>
      </c>
      <c r="P224" s="41">
        <f t="shared" si="51"/>
        <v>0</v>
      </c>
    </row>
    <row r="225" spans="1:16" hidden="1">
      <c r="A225" s="38"/>
      <c r="B225" s="40" t="s">
        <v>33</v>
      </c>
      <c r="C225" s="38"/>
      <c r="D225" s="38"/>
      <c r="E225" s="38"/>
      <c r="F225" s="41">
        <f>F135</f>
        <v>-252.85</v>
      </c>
      <c r="G225" s="41">
        <f t="shared" ref="G225:O225" si="53">G135</f>
        <v>-425.97</v>
      </c>
      <c r="H225" s="41">
        <f t="shared" si="53"/>
        <v>-283.97000000000003</v>
      </c>
      <c r="I225" s="41">
        <f t="shared" si="53"/>
        <v>-283.97000000000003</v>
      </c>
      <c r="J225" s="41">
        <f t="shared" si="53"/>
        <v>0</v>
      </c>
      <c r="K225" s="41">
        <f t="shared" si="53"/>
        <v>-283.97000000000003</v>
      </c>
      <c r="L225" s="41">
        <f t="shared" si="53"/>
        <v>-283.97000000000003</v>
      </c>
      <c r="M225" s="41">
        <f t="shared" si="53"/>
        <v>-283.97000000000003</v>
      </c>
      <c r="N225" s="41">
        <f t="shared" si="53"/>
        <v>-296.38</v>
      </c>
      <c r="O225" s="41">
        <f t="shared" si="53"/>
        <v>0</v>
      </c>
      <c r="P225" s="41">
        <f t="shared" si="51"/>
        <v>-2395.0500000000002</v>
      </c>
    </row>
    <row r="226" spans="1:16" hidden="1">
      <c r="A226" s="38"/>
      <c r="B226" s="40" t="s">
        <v>34</v>
      </c>
      <c r="C226" s="38"/>
      <c r="D226" s="38"/>
      <c r="E226" s="38"/>
      <c r="F226" s="41">
        <f>F136+F144</f>
        <v>-35.31</v>
      </c>
      <c r="G226" s="41">
        <f t="shared" ref="G226:O226" si="54">G136+G144</f>
        <v>-37.29</v>
      </c>
      <c r="H226" s="41">
        <f t="shared" si="54"/>
        <v>-41.7</v>
      </c>
      <c r="I226" s="41">
        <f t="shared" si="54"/>
        <v>-72.319999999999993</v>
      </c>
      <c r="J226" s="41">
        <f t="shared" si="54"/>
        <v>-76.84</v>
      </c>
      <c r="K226" s="41">
        <f t="shared" si="54"/>
        <v>-47.46</v>
      </c>
      <c r="L226" s="41">
        <f t="shared" si="54"/>
        <v>-54.3</v>
      </c>
      <c r="M226" s="41">
        <f t="shared" si="54"/>
        <v>68.83</v>
      </c>
      <c r="N226" s="41">
        <f t="shared" si="54"/>
        <v>0</v>
      </c>
      <c r="O226" s="41">
        <f t="shared" si="54"/>
        <v>-74.58</v>
      </c>
      <c r="P226" s="41">
        <f t="shared" si="51"/>
        <v>-370.97</v>
      </c>
    </row>
    <row r="227" spans="1:16" hidden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</row>
    <row r="228" spans="1:16" hidden="1">
      <c r="A228" s="38"/>
      <c r="B228" s="38"/>
      <c r="C228" s="38"/>
      <c r="D228" s="38"/>
      <c r="E228" s="38"/>
      <c r="F228" s="55">
        <f>SUM(F220:F227)</f>
        <v>-27599.850000000002</v>
      </c>
      <c r="G228" s="55">
        <f t="shared" ref="G228:O228" si="55">SUM(G220:G227)</f>
        <v>-31449.620000000003</v>
      </c>
      <c r="H228" s="55">
        <f t="shared" si="55"/>
        <v>-31870.86</v>
      </c>
      <c r="I228" s="55">
        <f t="shared" si="55"/>
        <v>-30596.34</v>
      </c>
      <c r="J228" s="55">
        <f t="shared" si="55"/>
        <v>-31962.050000000003</v>
      </c>
      <c r="K228" s="55">
        <f t="shared" si="55"/>
        <v>-29023.32</v>
      </c>
      <c r="L228" s="55">
        <f t="shared" si="55"/>
        <v>-33110.350000000006</v>
      </c>
      <c r="M228" s="55">
        <f t="shared" si="55"/>
        <v>-31129.1</v>
      </c>
      <c r="N228" s="55">
        <f t="shared" si="55"/>
        <v>-32047.500000000004</v>
      </c>
      <c r="O228" s="55">
        <f t="shared" si="55"/>
        <v>-31449.690000000002</v>
      </c>
      <c r="P228" s="55">
        <f>SUM(P220:P227)</f>
        <v>-310238.67999999993</v>
      </c>
    </row>
    <row r="229" spans="1:16" hidden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</row>
    <row r="230" spans="1:16" hidden="1">
      <c r="A230" s="38"/>
      <c r="B230" s="39" t="s">
        <v>76</v>
      </c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</row>
    <row r="231" spans="1:16" hidden="1">
      <c r="A231" s="38"/>
      <c r="B231" s="40" t="s">
        <v>28</v>
      </c>
      <c r="C231" s="38"/>
      <c r="D231" s="38"/>
      <c r="E231" s="38"/>
      <c r="F231" s="41">
        <f>F148+F159</f>
        <v>-7435.65</v>
      </c>
      <c r="G231" s="41">
        <f t="shared" ref="G231:O231" si="56">G148+G159</f>
        <v>-8027.12</v>
      </c>
      <c r="H231" s="41">
        <f t="shared" si="56"/>
        <v>-6811.59</v>
      </c>
      <c r="I231" s="41">
        <f t="shared" si="56"/>
        <v>-5786.7</v>
      </c>
      <c r="J231" s="41">
        <f t="shared" si="56"/>
        <v>-6198.5</v>
      </c>
      <c r="K231" s="41">
        <f t="shared" si="56"/>
        <v>-6667.51</v>
      </c>
      <c r="L231" s="41">
        <f t="shared" si="56"/>
        <v>-5892.03</v>
      </c>
      <c r="M231" s="41">
        <f t="shared" si="56"/>
        <v>-5201.6400000000003</v>
      </c>
      <c r="N231" s="41">
        <f t="shared" si="56"/>
        <v>-7190.42</v>
      </c>
      <c r="O231" s="41">
        <f t="shared" si="56"/>
        <v>-8995.74</v>
      </c>
      <c r="P231" s="41">
        <f t="shared" ref="P231:P237" si="57">SUM(F231:O231)</f>
        <v>-68206.899999999994</v>
      </c>
    </row>
    <row r="232" spans="1:16" hidden="1">
      <c r="A232" s="38"/>
      <c r="B232" s="40" t="s">
        <v>29</v>
      </c>
      <c r="C232" s="38"/>
      <c r="D232" s="38"/>
      <c r="E232" s="38"/>
      <c r="F232" s="41">
        <f t="shared" ref="F232:O234" si="58">F149+F160</f>
        <v>-2416.46</v>
      </c>
      <c r="G232" s="41">
        <f t="shared" si="58"/>
        <v>-2564.65</v>
      </c>
      <c r="H232" s="41">
        <f t="shared" si="58"/>
        <v>-2350.75</v>
      </c>
      <c r="I232" s="41">
        <f t="shared" si="58"/>
        <v>-2229.5300000000002</v>
      </c>
      <c r="J232" s="41">
        <f t="shared" si="58"/>
        <v>-2754.74</v>
      </c>
      <c r="K232" s="41">
        <f t="shared" si="58"/>
        <v>-2782.94</v>
      </c>
      <c r="L232" s="41">
        <f t="shared" si="58"/>
        <v>-2603.54</v>
      </c>
      <c r="M232" s="41">
        <f t="shared" si="58"/>
        <v>-2363.79</v>
      </c>
      <c r="N232" s="41">
        <f t="shared" si="58"/>
        <v>-2418.38</v>
      </c>
      <c r="O232" s="41">
        <f t="shared" si="58"/>
        <v>-3016.18</v>
      </c>
      <c r="P232" s="41">
        <f t="shared" si="57"/>
        <v>-25500.960000000003</v>
      </c>
    </row>
    <row r="233" spans="1:16" hidden="1">
      <c r="A233" s="38"/>
      <c r="B233" s="40" t="s">
        <v>30</v>
      </c>
      <c r="C233" s="38"/>
      <c r="D233" s="38"/>
      <c r="E233" s="38"/>
      <c r="F233" s="41">
        <f t="shared" si="58"/>
        <v>-2749.89</v>
      </c>
      <c r="G233" s="41">
        <f t="shared" si="58"/>
        <v>-2998</v>
      </c>
      <c r="H233" s="41">
        <f t="shared" si="58"/>
        <v>-1939.54</v>
      </c>
      <c r="I233" s="41">
        <f t="shared" si="58"/>
        <v>-9261.01</v>
      </c>
      <c r="J233" s="41">
        <f t="shared" si="58"/>
        <v>-10579.13</v>
      </c>
      <c r="K233" s="41">
        <f t="shared" si="58"/>
        <v>-1570.03</v>
      </c>
      <c r="L233" s="41">
        <f t="shared" si="58"/>
        <v>10166.6</v>
      </c>
      <c r="M233" s="41">
        <f t="shared" si="58"/>
        <v>-2777.4</v>
      </c>
      <c r="N233" s="41">
        <f t="shared" si="58"/>
        <v>-2240.54</v>
      </c>
      <c r="O233" s="41">
        <f t="shared" si="58"/>
        <v>-2627.08</v>
      </c>
      <c r="P233" s="41">
        <f t="shared" si="57"/>
        <v>-26576.020000000004</v>
      </c>
    </row>
    <row r="234" spans="1:16" hidden="1">
      <c r="A234" s="38"/>
      <c r="B234" s="40" t="s">
        <v>31</v>
      </c>
      <c r="C234" s="38"/>
      <c r="D234" s="38"/>
      <c r="E234" s="38"/>
      <c r="F234" s="41">
        <f t="shared" si="58"/>
        <v>0</v>
      </c>
      <c r="G234" s="41">
        <f t="shared" si="58"/>
        <v>0</v>
      </c>
      <c r="H234" s="41">
        <f t="shared" si="58"/>
        <v>0</v>
      </c>
      <c r="I234" s="41">
        <f t="shared" si="58"/>
        <v>0</v>
      </c>
      <c r="J234" s="41">
        <f t="shared" si="58"/>
        <v>0</v>
      </c>
      <c r="K234" s="41">
        <f t="shared" si="58"/>
        <v>0</v>
      </c>
      <c r="L234" s="41">
        <f t="shared" si="58"/>
        <v>0</v>
      </c>
      <c r="M234" s="41">
        <f t="shared" si="58"/>
        <v>0</v>
      </c>
      <c r="N234" s="41">
        <f t="shared" si="58"/>
        <v>0</v>
      </c>
      <c r="O234" s="41">
        <f t="shared" si="58"/>
        <v>0</v>
      </c>
      <c r="P234" s="41">
        <f t="shared" si="57"/>
        <v>0</v>
      </c>
    </row>
    <row r="235" spans="1:16" hidden="1">
      <c r="A235" s="38"/>
      <c r="B235" s="40" t="s">
        <v>32</v>
      </c>
      <c r="C235" s="38"/>
      <c r="D235" s="38"/>
      <c r="E235" s="38"/>
      <c r="F235" s="41">
        <f>F134</f>
        <v>0</v>
      </c>
      <c r="G235" s="41">
        <f t="shared" ref="G235:O235" si="59">G134</f>
        <v>0</v>
      </c>
      <c r="H235" s="41">
        <f t="shared" si="59"/>
        <v>0</v>
      </c>
      <c r="I235" s="41">
        <f t="shared" si="59"/>
        <v>0</v>
      </c>
      <c r="J235" s="41">
        <f t="shared" si="59"/>
        <v>0</v>
      </c>
      <c r="K235" s="41">
        <f t="shared" si="59"/>
        <v>0</v>
      </c>
      <c r="L235" s="41">
        <f t="shared" si="59"/>
        <v>0</v>
      </c>
      <c r="M235" s="41">
        <f t="shared" si="59"/>
        <v>0</v>
      </c>
      <c r="N235" s="41">
        <f t="shared" si="59"/>
        <v>0</v>
      </c>
      <c r="O235" s="41">
        <f t="shared" si="59"/>
        <v>0</v>
      </c>
      <c r="P235" s="41">
        <f t="shared" si="57"/>
        <v>0</v>
      </c>
    </row>
    <row r="236" spans="1:16" hidden="1">
      <c r="A236" s="38"/>
      <c r="B236" s="40" t="s">
        <v>33</v>
      </c>
      <c r="C236" s="38"/>
      <c r="D236" s="38"/>
      <c r="E236" s="38"/>
      <c r="F236" s="41">
        <f>F135</f>
        <v>-252.85</v>
      </c>
      <c r="G236" s="41">
        <f t="shared" ref="G236:O236" si="60">G135</f>
        <v>-425.97</v>
      </c>
      <c r="H236" s="41">
        <f t="shared" si="60"/>
        <v>-283.97000000000003</v>
      </c>
      <c r="I236" s="41">
        <f t="shared" si="60"/>
        <v>-283.97000000000003</v>
      </c>
      <c r="J236" s="41">
        <f t="shared" si="60"/>
        <v>0</v>
      </c>
      <c r="K236" s="41">
        <f t="shared" si="60"/>
        <v>-283.97000000000003</v>
      </c>
      <c r="L236" s="41">
        <f t="shared" si="60"/>
        <v>-283.97000000000003</v>
      </c>
      <c r="M236" s="41">
        <f t="shared" si="60"/>
        <v>-283.97000000000003</v>
      </c>
      <c r="N236" s="41">
        <f t="shared" si="60"/>
        <v>-296.38</v>
      </c>
      <c r="O236" s="41">
        <f t="shared" si="60"/>
        <v>0</v>
      </c>
      <c r="P236" s="41">
        <f t="shared" si="57"/>
        <v>-2395.0500000000002</v>
      </c>
    </row>
    <row r="237" spans="1:16" hidden="1">
      <c r="A237" s="38"/>
      <c r="B237" s="40" t="s">
        <v>34</v>
      </c>
      <c r="C237" s="38"/>
      <c r="D237" s="38"/>
      <c r="E237" s="38"/>
      <c r="F237" s="41">
        <f>F154+F163</f>
        <v>-23.98</v>
      </c>
      <c r="G237" s="41">
        <f t="shared" ref="G237:O237" si="61">G154+G163</f>
        <v>-25.29</v>
      </c>
      <c r="H237" s="41">
        <f t="shared" si="61"/>
        <v>-15.74</v>
      </c>
      <c r="I237" s="41">
        <f t="shared" si="61"/>
        <v>-24.71</v>
      </c>
      <c r="J237" s="41">
        <f t="shared" si="61"/>
        <v>-25.87</v>
      </c>
      <c r="K237" s="41">
        <f t="shared" si="61"/>
        <v>-14.3</v>
      </c>
      <c r="L237" s="41">
        <f t="shared" si="61"/>
        <v>2.17</v>
      </c>
      <c r="M237" s="41">
        <f t="shared" si="61"/>
        <v>38.43</v>
      </c>
      <c r="N237" s="41">
        <f t="shared" si="61"/>
        <v>0</v>
      </c>
      <c r="O237" s="41">
        <f t="shared" si="61"/>
        <v>-50.58</v>
      </c>
      <c r="P237" s="41">
        <f t="shared" si="57"/>
        <v>-139.87</v>
      </c>
    </row>
    <row r="238" spans="1:16" hidden="1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</row>
    <row r="239" spans="1:16" hidden="1">
      <c r="A239" s="38"/>
      <c r="B239" s="38"/>
      <c r="C239" s="38"/>
      <c r="D239" s="38"/>
      <c r="E239" s="38"/>
      <c r="F239" s="55">
        <f>SUM(F231:F238)</f>
        <v>-12878.83</v>
      </c>
      <c r="G239" s="55">
        <f t="shared" ref="G239:O239" si="62">SUM(G231:G238)</f>
        <v>-14041.03</v>
      </c>
      <c r="H239" s="55">
        <f t="shared" si="62"/>
        <v>-11401.59</v>
      </c>
      <c r="I239" s="55">
        <f t="shared" si="62"/>
        <v>-17585.919999999998</v>
      </c>
      <c r="J239" s="55">
        <f t="shared" si="62"/>
        <v>-19558.239999999998</v>
      </c>
      <c r="K239" s="55">
        <f t="shared" si="62"/>
        <v>-11318.75</v>
      </c>
      <c r="L239" s="55">
        <f t="shared" si="62"/>
        <v>1389.2300000000007</v>
      </c>
      <c r="M239" s="55">
        <f t="shared" si="62"/>
        <v>-10588.369999999999</v>
      </c>
      <c r="N239" s="55">
        <f t="shared" si="62"/>
        <v>-12145.72</v>
      </c>
      <c r="O239" s="55">
        <f t="shared" si="62"/>
        <v>-14689.58</v>
      </c>
      <c r="P239" s="55">
        <f t="shared" ref="P239" si="63">SUM(P231:P238)</f>
        <v>-122818.8</v>
      </c>
    </row>
    <row r="240" spans="1:16" hidden="1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</row>
    <row r="241" spans="1:17" ht="13.5" hidden="1" thickBot="1">
      <c r="A241" s="38"/>
      <c r="B241" s="38" t="s">
        <v>12</v>
      </c>
      <c r="C241" s="38"/>
      <c r="D241" s="38"/>
      <c r="E241" s="38"/>
      <c r="F241" s="56">
        <f>F228+F239</f>
        <v>-40478.68</v>
      </c>
      <c r="G241" s="56">
        <f t="shared" ref="G241:P241" si="64">G228+G239</f>
        <v>-45490.65</v>
      </c>
      <c r="H241" s="56">
        <f t="shared" si="64"/>
        <v>-43272.45</v>
      </c>
      <c r="I241" s="56">
        <f t="shared" si="64"/>
        <v>-48182.259999999995</v>
      </c>
      <c r="J241" s="56">
        <f t="shared" si="64"/>
        <v>-51520.29</v>
      </c>
      <c r="K241" s="56">
        <f t="shared" si="64"/>
        <v>-40342.07</v>
      </c>
      <c r="L241" s="56">
        <f t="shared" si="64"/>
        <v>-31721.120000000006</v>
      </c>
      <c r="M241" s="56">
        <f t="shared" si="64"/>
        <v>-41717.47</v>
      </c>
      <c r="N241" s="56">
        <f t="shared" si="64"/>
        <v>-44193.22</v>
      </c>
      <c r="O241" s="56">
        <f t="shared" si="64"/>
        <v>-46139.270000000004</v>
      </c>
      <c r="P241" s="56">
        <f t="shared" si="64"/>
        <v>-433057.47999999992</v>
      </c>
    </row>
    <row r="242" spans="1:17" hidden="1"/>
    <row r="243" spans="1:17" hidden="1"/>
    <row r="244" spans="1:17" hidden="1"/>
    <row r="245" spans="1:17">
      <c r="B245" s="45">
        <v>2002</v>
      </c>
      <c r="C245" s="45"/>
      <c r="D245" s="53" t="s">
        <v>24</v>
      </c>
      <c r="E245" s="53" t="s">
        <v>24</v>
      </c>
      <c r="F245" s="53" t="s">
        <v>24</v>
      </c>
      <c r="G245" s="53" t="s">
        <v>24</v>
      </c>
      <c r="H245" s="54" t="s">
        <v>25</v>
      </c>
      <c r="I245" s="54" t="s">
        <v>25</v>
      </c>
      <c r="J245" s="54" t="s">
        <v>25</v>
      </c>
      <c r="K245" s="54" t="s">
        <v>25</v>
      </c>
      <c r="L245" s="57" t="s">
        <v>26</v>
      </c>
      <c r="M245" s="57" t="s">
        <v>26</v>
      </c>
      <c r="N245" s="57" t="s">
        <v>26</v>
      </c>
      <c r="O245" s="57" t="s">
        <v>26</v>
      </c>
    </row>
    <row r="246" spans="1:17">
      <c r="B246" s="46" t="s">
        <v>64</v>
      </c>
      <c r="C246" s="45"/>
      <c r="D246" s="53" t="s">
        <v>62</v>
      </c>
      <c r="E246" s="53" t="s">
        <v>62</v>
      </c>
      <c r="F246" s="53" t="s">
        <v>63</v>
      </c>
      <c r="G246" s="53" t="s">
        <v>63</v>
      </c>
      <c r="H246" s="54" t="s">
        <v>62</v>
      </c>
      <c r="I246" s="54" t="s">
        <v>62</v>
      </c>
      <c r="J246" s="54" t="s">
        <v>63</v>
      </c>
      <c r="K246" s="54" t="s">
        <v>63</v>
      </c>
      <c r="L246" s="57" t="s">
        <v>62</v>
      </c>
      <c r="M246" s="57" t="s">
        <v>62</v>
      </c>
      <c r="N246" s="57" t="s">
        <v>63</v>
      </c>
      <c r="O246" s="57" t="s">
        <v>63</v>
      </c>
    </row>
    <row r="247" spans="1:17">
      <c r="B247" s="45"/>
      <c r="C247" s="45"/>
      <c r="D247" s="53" t="s">
        <v>60</v>
      </c>
      <c r="E247" s="53" t="s">
        <v>61</v>
      </c>
      <c r="F247" s="53" t="s">
        <v>60</v>
      </c>
      <c r="G247" s="53" t="s">
        <v>61</v>
      </c>
      <c r="H247" s="54" t="s">
        <v>60</v>
      </c>
      <c r="I247" s="54" t="s">
        <v>61</v>
      </c>
      <c r="J247" s="54" t="s">
        <v>60</v>
      </c>
      <c r="K247" s="54" t="s">
        <v>61</v>
      </c>
      <c r="L247" s="57" t="s">
        <v>60</v>
      </c>
      <c r="M247" s="57" t="s">
        <v>61</v>
      </c>
      <c r="N247" s="57" t="s">
        <v>60</v>
      </c>
      <c r="O247" s="57" t="s">
        <v>61</v>
      </c>
    </row>
    <row r="248" spans="1:17">
      <c r="B248" s="47" t="s">
        <v>28</v>
      </c>
      <c r="C248" s="45"/>
      <c r="D248" s="28">
        <v>15.12</v>
      </c>
      <c r="E248" s="28">
        <v>2.98</v>
      </c>
      <c r="F248" s="28">
        <v>1.01E-2</v>
      </c>
      <c r="G248" s="28">
        <v>2E-3</v>
      </c>
      <c r="H248" s="32">
        <v>6.49</v>
      </c>
      <c r="I248" s="32">
        <v>0.45</v>
      </c>
      <c r="J248" s="32">
        <v>8.0999999999999996E-3</v>
      </c>
      <c r="K248" s="32">
        <v>5.9999999999999995E-4</v>
      </c>
      <c r="L248" s="38">
        <v>15.4</v>
      </c>
      <c r="M248" s="38">
        <v>0.92</v>
      </c>
      <c r="N248" s="38">
        <v>7.4000000000000003E-3</v>
      </c>
      <c r="O248" s="38">
        <v>4.0000000000000002E-4</v>
      </c>
    </row>
    <row r="249" spans="1:17">
      <c r="B249" s="47" t="s">
        <v>29</v>
      </c>
      <c r="C249" s="45"/>
      <c r="D249" s="28">
        <v>33.270000000000003</v>
      </c>
      <c r="E249" s="28">
        <v>6.88</v>
      </c>
      <c r="F249" s="28">
        <v>6.8999999999999999E-3</v>
      </c>
      <c r="G249" s="28">
        <v>1.2999999999999999E-3</v>
      </c>
      <c r="H249" s="32">
        <v>13.51</v>
      </c>
      <c r="I249" s="32">
        <v>0.88</v>
      </c>
      <c r="J249" s="32">
        <v>6.7000000000000002E-3</v>
      </c>
      <c r="K249" s="32">
        <v>5.0000000000000001E-4</v>
      </c>
      <c r="L249" s="38">
        <v>34.119999999999997</v>
      </c>
      <c r="M249" s="38">
        <v>2.04</v>
      </c>
      <c r="N249" s="38">
        <v>5.8999999999999999E-3</v>
      </c>
      <c r="O249" s="38">
        <v>2.9999999999999997E-4</v>
      </c>
    </row>
    <row r="250" spans="1:17">
      <c r="B250" s="47" t="s">
        <v>30</v>
      </c>
      <c r="C250" s="45"/>
      <c r="D250" s="28">
        <v>258.14</v>
      </c>
      <c r="E250" s="28">
        <v>45.019100000000002</v>
      </c>
      <c r="F250" s="28">
        <v>2.1533000000000002</v>
      </c>
      <c r="G250" s="28">
        <v>0.41449999999999998</v>
      </c>
      <c r="H250" s="32">
        <v>110.39</v>
      </c>
      <c r="I250" s="32">
        <v>7.56</v>
      </c>
      <c r="J250" s="32">
        <v>1.4709000000000001</v>
      </c>
      <c r="K250" s="32">
        <v>0.1021</v>
      </c>
      <c r="L250" s="38">
        <v>425.23</v>
      </c>
      <c r="M250" s="38">
        <v>25.14</v>
      </c>
      <c r="N250" s="38">
        <v>1.0768</v>
      </c>
      <c r="O250" s="38">
        <v>6.5199999999999994E-2</v>
      </c>
    </row>
    <row r="251" spans="1:17">
      <c r="B251" s="47" t="s">
        <v>31</v>
      </c>
      <c r="C251" s="45"/>
      <c r="D251" s="28">
        <v>1361.42</v>
      </c>
      <c r="E251" s="28">
        <v>312.83</v>
      </c>
      <c r="F251" s="28">
        <v>1.6911</v>
      </c>
      <c r="G251" s="28">
        <v>0.32640000000000002</v>
      </c>
      <c r="H251" s="32">
        <v>0</v>
      </c>
      <c r="I251" s="32">
        <v>0</v>
      </c>
      <c r="J251" s="32">
        <v>0</v>
      </c>
      <c r="K251" s="32">
        <v>0</v>
      </c>
      <c r="L251" s="38">
        <v>0</v>
      </c>
      <c r="M251" s="38">
        <v>0</v>
      </c>
      <c r="N251" s="38">
        <v>0</v>
      </c>
      <c r="O251" s="38">
        <v>0</v>
      </c>
    </row>
    <row r="252" spans="1:17">
      <c r="B252" s="47" t="s">
        <v>32</v>
      </c>
      <c r="C252" s="45"/>
      <c r="D252" s="28">
        <v>5322.82</v>
      </c>
      <c r="E252" s="28">
        <v>1028.4100000000001</v>
      </c>
      <c r="F252" s="28">
        <v>0.51800000000000002</v>
      </c>
      <c r="G252" s="28">
        <v>0.1</v>
      </c>
      <c r="H252" s="32">
        <v>0</v>
      </c>
      <c r="I252" s="32">
        <v>0</v>
      </c>
      <c r="J252" s="32">
        <v>0</v>
      </c>
      <c r="K252" s="32">
        <v>0</v>
      </c>
      <c r="L252" s="38">
        <v>0</v>
      </c>
      <c r="M252" s="38">
        <v>0</v>
      </c>
      <c r="N252" s="38">
        <v>0</v>
      </c>
      <c r="O252" s="38">
        <v>0</v>
      </c>
    </row>
    <row r="253" spans="1:17">
      <c r="B253" s="47" t="s">
        <v>33</v>
      </c>
      <c r="C253" s="45"/>
      <c r="D253" s="28">
        <v>0.97</v>
      </c>
      <c r="E253" s="28">
        <v>0.19</v>
      </c>
      <c r="F253" s="28">
        <v>2.6347</v>
      </c>
      <c r="G253" s="28">
        <v>0.50860000000000005</v>
      </c>
      <c r="H253" s="32">
        <v>0.41</v>
      </c>
      <c r="I253" s="32">
        <v>0.03</v>
      </c>
      <c r="J253" s="32">
        <v>2.8313999999999999</v>
      </c>
      <c r="K253" s="32">
        <v>0.1956</v>
      </c>
      <c r="L253" s="38">
        <v>0.73</v>
      </c>
      <c r="M253" s="38">
        <v>0.04</v>
      </c>
      <c r="N253" s="38">
        <v>2.0285000000000002</v>
      </c>
      <c r="O253" s="38">
        <v>0.1212</v>
      </c>
    </row>
    <row r="254" spans="1:17">
      <c r="B254" s="47" t="s">
        <v>34</v>
      </c>
      <c r="C254" s="45"/>
      <c r="D254" s="28">
        <v>1.05</v>
      </c>
      <c r="E254" s="28">
        <v>0.2</v>
      </c>
      <c r="F254" s="28">
        <v>4.2148000000000003</v>
      </c>
      <c r="G254" s="28">
        <v>0.81359999999999999</v>
      </c>
      <c r="H254" s="32">
        <v>0</v>
      </c>
      <c r="I254" s="32">
        <v>0</v>
      </c>
      <c r="J254" s="32">
        <v>0</v>
      </c>
      <c r="K254" s="32">
        <v>0</v>
      </c>
      <c r="L254" s="38">
        <v>1.1299999999999999</v>
      </c>
      <c r="M254" s="38">
        <v>0</v>
      </c>
      <c r="N254" s="38">
        <v>2.7852999999999999</v>
      </c>
      <c r="O254" s="38">
        <v>0</v>
      </c>
    </row>
    <row r="255" spans="1:17">
      <c r="Q255" s="48"/>
    </row>
    <row r="256" spans="1:17">
      <c r="Q256" s="48"/>
    </row>
    <row r="257" spans="2:16">
      <c r="B257" s="29" t="s">
        <v>65</v>
      </c>
      <c r="C257" s="28"/>
      <c r="D257" s="53" t="s">
        <v>83</v>
      </c>
      <c r="E257" s="53" t="s">
        <v>84</v>
      </c>
      <c r="F257" s="53" t="s">
        <v>85</v>
      </c>
      <c r="G257" s="53" t="s">
        <v>86</v>
      </c>
      <c r="H257" s="53" t="s">
        <v>87</v>
      </c>
      <c r="I257" s="53" t="s">
        <v>88</v>
      </c>
      <c r="J257" s="53" t="s">
        <v>89</v>
      </c>
      <c r="K257" s="53" t="s">
        <v>90</v>
      </c>
      <c r="L257" s="53" t="s">
        <v>91</v>
      </c>
      <c r="M257" s="53" t="s">
        <v>92</v>
      </c>
      <c r="N257" s="53" t="s">
        <v>93</v>
      </c>
      <c r="O257" s="53" t="s">
        <v>94</v>
      </c>
      <c r="P257" s="53" t="s">
        <v>12</v>
      </c>
    </row>
    <row r="258" spans="2:16">
      <c r="B258" s="30" t="s">
        <v>28</v>
      </c>
      <c r="C258" s="28"/>
      <c r="D258" s="28"/>
      <c r="E258" s="28"/>
      <c r="F258" s="31">
        <f>ROUND((F170*$E$248/$D$248),2)</f>
        <v>-55446.71</v>
      </c>
      <c r="G258" s="31">
        <f t="shared" ref="G258:O258" si="65">ROUND((G170*$E$248/$D$248),2)</f>
        <v>-77537.61</v>
      </c>
      <c r="H258" s="31">
        <f t="shared" si="65"/>
        <v>-45312.85</v>
      </c>
      <c r="I258" s="31">
        <f t="shared" si="65"/>
        <v>-75583.27</v>
      </c>
      <c r="J258" s="31">
        <f t="shared" si="65"/>
        <v>-82485.570000000007</v>
      </c>
      <c r="K258" s="31">
        <f t="shared" si="65"/>
        <v>-77465.440000000002</v>
      </c>
      <c r="L258" s="31">
        <f t="shared" si="65"/>
        <v>-78692.240000000005</v>
      </c>
      <c r="M258" s="31">
        <f t="shared" si="65"/>
        <v>-84354.39</v>
      </c>
      <c r="N258" s="31">
        <f t="shared" si="65"/>
        <v>-89459.94</v>
      </c>
      <c r="O258" s="31">
        <f t="shared" si="65"/>
        <v>-72286.58</v>
      </c>
      <c r="P258" s="31">
        <f>SUM(F258:O258)</f>
        <v>-738624.6</v>
      </c>
    </row>
    <row r="259" spans="2:16">
      <c r="B259" s="30" t="s">
        <v>29</v>
      </c>
      <c r="C259" s="28"/>
      <c r="D259" s="28"/>
      <c r="E259" s="28"/>
      <c r="F259" s="31">
        <f>ROUND((F171*$E$249/$D$249),2)</f>
        <v>-16211.3</v>
      </c>
      <c r="G259" s="31">
        <f t="shared" ref="G259:O259" si="66">ROUND((G171*$E$249/$D$249),2)</f>
        <v>-22030.63</v>
      </c>
      <c r="H259" s="31">
        <f t="shared" si="66"/>
        <v>-13133.59</v>
      </c>
      <c r="I259" s="31">
        <f t="shared" si="66"/>
        <v>-23050.17</v>
      </c>
      <c r="J259" s="31">
        <f t="shared" si="66"/>
        <v>-23720.880000000001</v>
      </c>
      <c r="K259" s="31">
        <f t="shared" si="66"/>
        <v>-23045.93</v>
      </c>
      <c r="L259" s="31">
        <f t="shared" si="66"/>
        <v>-23203.91</v>
      </c>
      <c r="M259" s="31">
        <f t="shared" si="66"/>
        <v>-23738.15</v>
      </c>
      <c r="N259" s="31">
        <f t="shared" si="66"/>
        <v>-26394.92</v>
      </c>
      <c r="O259" s="31">
        <f t="shared" si="66"/>
        <v>-23483.94</v>
      </c>
      <c r="P259" s="31">
        <f t="shared" ref="P259:P264" si="67">SUM(F259:O259)</f>
        <v>-218013.41999999998</v>
      </c>
    </row>
    <row r="260" spans="2:16">
      <c r="B260" s="30" t="s">
        <v>30</v>
      </c>
      <c r="C260" s="28"/>
      <c r="D260" s="28"/>
      <c r="E260" s="28"/>
      <c r="F260" s="31">
        <f>ROUND((F172*$E$250/$D$250),2)</f>
        <v>-10729.56</v>
      </c>
      <c r="G260" s="31">
        <f t="shared" ref="G260:O260" si="68">ROUND((G172*$E$250/$D$250),2)</f>
        <v>-14995.56</v>
      </c>
      <c r="H260" s="31">
        <f t="shared" si="68"/>
        <v>-9688.1</v>
      </c>
      <c r="I260" s="31">
        <f t="shared" si="68"/>
        <v>-13687.16</v>
      </c>
      <c r="J260" s="31">
        <f t="shared" si="68"/>
        <v>-14491.21</v>
      </c>
      <c r="K260" s="31">
        <f t="shared" si="68"/>
        <v>-14964.46</v>
      </c>
      <c r="L260" s="31">
        <f t="shared" si="68"/>
        <v>-15026.36</v>
      </c>
      <c r="M260" s="31">
        <f t="shared" si="68"/>
        <v>-15386.51</v>
      </c>
      <c r="N260" s="31">
        <f t="shared" si="68"/>
        <v>-15655.82</v>
      </c>
      <c r="O260" s="31">
        <f t="shared" si="68"/>
        <v>-15184.1</v>
      </c>
      <c r="P260" s="31">
        <f t="shared" si="67"/>
        <v>-139808.84</v>
      </c>
    </row>
    <row r="261" spans="2:16">
      <c r="B261" s="30" t="s">
        <v>31</v>
      </c>
      <c r="C261" s="28"/>
      <c r="D261" s="28"/>
      <c r="E261" s="28"/>
      <c r="F261" s="31">
        <f>ROUND((F173*$E$251/$D$251),2)</f>
        <v>-849.67</v>
      </c>
      <c r="G261" s="31">
        <f t="shared" ref="G261:O261" si="69">ROUND((G173*$E$251/$D$251),2)</f>
        <v>-849.67</v>
      </c>
      <c r="H261" s="31">
        <f t="shared" si="69"/>
        <v>-2009.16</v>
      </c>
      <c r="I261" s="31">
        <f t="shared" si="69"/>
        <v>0</v>
      </c>
      <c r="J261" s="31">
        <f t="shared" si="69"/>
        <v>0</v>
      </c>
      <c r="K261" s="31">
        <f t="shared" si="69"/>
        <v>0</v>
      </c>
      <c r="L261" s="31">
        <f t="shared" si="69"/>
        <v>0</v>
      </c>
      <c r="M261" s="31">
        <f t="shared" si="69"/>
        <v>0</v>
      </c>
      <c r="N261" s="31">
        <f t="shared" si="69"/>
        <v>0</v>
      </c>
      <c r="O261" s="31">
        <f t="shared" si="69"/>
        <v>0</v>
      </c>
      <c r="P261" s="31">
        <f t="shared" si="67"/>
        <v>-3708.5</v>
      </c>
    </row>
    <row r="262" spans="2:16">
      <c r="B262" s="30" t="s">
        <v>32</v>
      </c>
      <c r="C262" s="28"/>
      <c r="D262" s="28"/>
      <c r="E262" s="28"/>
      <c r="F262" s="31">
        <f>ROUND((F174*$E$252/$D$252),2)</f>
        <v>-731.47</v>
      </c>
      <c r="G262" s="31">
        <f t="shared" ref="G262:O262" si="70">ROUND((G174*$E$252/$D$252),2)</f>
        <v>-731.47</v>
      </c>
      <c r="H262" s="31">
        <f t="shared" si="70"/>
        <v>-5142.05</v>
      </c>
      <c r="I262" s="31">
        <f t="shared" si="70"/>
        <v>0</v>
      </c>
      <c r="J262" s="31">
        <f t="shared" si="70"/>
        <v>0</v>
      </c>
      <c r="K262" s="31">
        <f t="shared" si="70"/>
        <v>-2056.8200000000002</v>
      </c>
      <c r="L262" s="31">
        <f t="shared" si="70"/>
        <v>-2056.8200000000002</v>
      </c>
      <c r="M262" s="31">
        <f t="shared" si="70"/>
        <v>-2056.8200000000002</v>
      </c>
      <c r="N262" s="31">
        <f t="shared" si="70"/>
        <v>-2056.8200000000002</v>
      </c>
      <c r="O262" s="31">
        <f t="shared" si="70"/>
        <v>-2056.8200000000002</v>
      </c>
      <c r="P262" s="31">
        <f t="shared" si="67"/>
        <v>-16889.09</v>
      </c>
    </row>
    <row r="263" spans="2:16">
      <c r="B263" s="30" t="s">
        <v>33</v>
      </c>
      <c r="C263" s="28"/>
      <c r="D263" s="28"/>
      <c r="E263" s="28"/>
      <c r="F263" s="31">
        <f>ROUND((F175*$E$253/$D$253),2)</f>
        <v>-955.68</v>
      </c>
      <c r="G263" s="31">
        <f t="shared" ref="G263:O263" si="71">ROUND((G175*$E$253/$D$253),2)</f>
        <v>-2299.17</v>
      </c>
      <c r="H263" s="31">
        <f t="shared" si="71"/>
        <v>-1343.49</v>
      </c>
      <c r="I263" s="31">
        <f t="shared" si="71"/>
        <v>0</v>
      </c>
      <c r="J263" s="31">
        <f t="shared" si="71"/>
        <v>0</v>
      </c>
      <c r="K263" s="31">
        <f t="shared" si="71"/>
        <v>-2686.98</v>
      </c>
      <c r="L263" s="31">
        <f t="shared" si="71"/>
        <v>-1522.62</v>
      </c>
      <c r="M263" s="31">
        <f t="shared" si="71"/>
        <v>-1343.49</v>
      </c>
      <c r="N263" s="31">
        <f t="shared" si="71"/>
        <v>-1366.48</v>
      </c>
      <c r="O263" s="31">
        <f t="shared" si="71"/>
        <v>0</v>
      </c>
      <c r="P263" s="31">
        <f t="shared" si="67"/>
        <v>-11517.909999999998</v>
      </c>
    </row>
    <row r="264" spans="2:16">
      <c r="B264" s="30" t="s">
        <v>34</v>
      </c>
      <c r="C264" s="28"/>
      <c r="D264" s="28"/>
      <c r="E264" s="28"/>
      <c r="F264" s="31">
        <f>ROUND((F176*$E$254/$D$254),2)</f>
        <v>-108.09</v>
      </c>
      <c r="G264" s="31">
        <f t="shared" ref="G264:O264" si="72">ROUND((G176*$E$254/$D$254),2)</f>
        <v>-133.58000000000001</v>
      </c>
      <c r="H264" s="31">
        <f t="shared" si="72"/>
        <v>-113.18</v>
      </c>
      <c r="I264" s="31">
        <f t="shared" si="72"/>
        <v>-59.53</v>
      </c>
      <c r="J264" s="31">
        <f t="shared" si="72"/>
        <v>-103.12</v>
      </c>
      <c r="K264" s="31">
        <f t="shared" si="72"/>
        <v>-91.72</v>
      </c>
      <c r="L264" s="31">
        <f t="shared" si="72"/>
        <v>-100.77</v>
      </c>
      <c r="M264" s="31">
        <f t="shared" si="72"/>
        <v>-95.2</v>
      </c>
      <c r="N264" s="31">
        <f t="shared" si="72"/>
        <v>-42.64</v>
      </c>
      <c r="O264" s="31">
        <f t="shared" si="72"/>
        <v>-134.72</v>
      </c>
      <c r="P264" s="31">
        <f t="shared" si="67"/>
        <v>-982.55000000000007</v>
      </c>
    </row>
    <row r="265" spans="2:16"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</row>
    <row r="266" spans="2:16">
      <c r="B266" s="28"/>
      <c r="C266" s="28"/>
      <c r="D266" s="51">
        <f>SUM(D258:D265)</f>
        <v>0</v>
      </c>
      <c r="E266" s="51">
        <f>SUM(E258:E265)</f>
        <v>0</v>
      </c>
      <c r="F266" s="51">
        <f>SUM(F258:F265)</f>
        <v>-85032.479999999981</v>
      </c>
      <c r="G266" s="51">
        <f t="shared" ref="G266:P266" si="73">SUM(G258:G265)</f>
        <v>-118577.69</v>
      </c>
      <c r="H266" s="51">
        <f t="shared" si="73"/>
        <v>-76742.420000000013</v>
      </c>
      <c r="I266" s="51">
        <f t="shared" si="73"/>
        <v>-112380.13</v>
      </c>
      <c r="J266" s="51">
        <f t="shared" si="73"/>
        <v>-120800.78</v>
      </c>
      <c r="K266" s="51">
        <f t="shared" si="73"/>
        <v>-120311.34999999999</v>
      </c>
      <c r="L266" s="51">
        <f t="shared" si="73"/>
        <v>-120602.72000000002</v>
      </c>
      <c r="M266" s="51">
        <f t="shared" si="73"/>
        <v>-126974.56000000001</v>
      </c>
      <c r="N266" s="51">
        <f t="shared" si="73"/>
        <v>-134976.62000000002</v>
      </c>
      <c r="O266" s="51">
        <f t="shared" si="73"/>
        <v>-113146.16000000002</v>
      </c>
      <c r="P266" s="51">
        <f t="shared" si="73"/>
        <v>-1129544.9100000001</v>
      </c>
    </row>
    <row r="267" spans="2:16"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</row>
    <row r="268" spans="2:16">
      <c r="B268" s="29" t="s">
        <v>66</v>
      </c>
      <c r="C268" s="28"/>
      <c r="D268" s="53" t="s">
        <v>83</v>
      </c>
      <c r="E268" s="53" t="s">
        <v>84</v>
      </c>
      <c r="F268" s="53" t="s">
        <v>85</v>
      </c>
      <c r="G268" s="53" t="s">
        <v>86</v>
      </c>
      <c r="H268" s="53" t="s">
        <v>87</v>
      </c>
      <c r="I268" s="53" t="s">
        <v>88</v>
      </c>
      <c r="J268" s="53" t="s">
        <v>89</v>
      </c>
      <c r="K268" s="53" t="s">
        <v>90</v>
      </c>
      <c r="L268" s="53" t="s">
        <v>91</v>
      </c>
      <c r="M268" s="53" t="s">
        <v>92</v>
      </c>
      <c r="N268" s="53" t="s">
        <v>93</v>
      </c>
      <c r="O268" s="53" t="s">
        <v>94</v>
      </c>
      <c r="P268" s="53" t="s">
        <v>12</v>
      </c>
    </row>
    <row r="269" spans="2:16">
      <c r="B269" s="30" t="s">
        <v>28</v>
      </c>
      <c r="C269" s="28"/>
      <c r="D269" s="28"/>
      <c r="E269" s="28"/>
      <c r="F269" s="31">
        <f>ROUND((F181*$G$248/$F$248),2)</f>
        <v>-33528.79</v>
      </c>
      <c r="G269" s="31">
        <f t="shared" ref="G269:N269" si="74">ROUND((G181*$G$248/$F$248),2)</f>
        <v>-45355.69</v>
      </c>
      <c r="H269" s="31">
        <f t="shared" si="74"/>
        <v>-22693.99</v>
      </c>
      <c r="I269" s="31">
        <f t="shared" si="74"/>
        <v>-35450.800000000003</v>
      </c>
      <c r="J269" s="31">
        <f t="shared" si="74"/>
        <v>-42972.59</v>
      </c>
      <c r="K269" s="31">
        <f t="shared" si="74"/>
        <v>-45289.9</v>
      </c>
      <c r="L269" s="31">
        <f t="shared" si="74"/>
        <v>-42102.76</v>
      </c>
      <c r="M269" s="31">
        <f t="shared" si="74"/>
        <v>-38611.129999999997</v>
      </c>
      <c r="N269" s="31">
        <f t="shared" si="74"/>
        <v>-44251.96</v>
      </c>
      <c r="O269" s="31">
        <f>ROUND((O181*$G$248/$F$248),2)+8439.26</f>
        <v>-33025.619999999995</v>
      </c>
      <c r="P269" s="31">
        <f>SUM(F269:O269)</f>
        <v>-383283.23000000004</v>
      </c>
    </row>
    <row r="270" spans="2:16">
      <c r="B270" s="30" t="s">
        <v>29</v>
      </c>
      <c r="C270" s="28"/>
      <c r="D270" s="28"/>
      <c r="E270" s="28"/>
      <c r="F270" s="31">
        <f>ROUND((F182*$G$249/$F$249),2)</f>
        <v>-8781.09</v>
      </c>
      <c r="G270" s="31">
        <f t="shared" ref="G270:O270" si="75">ROUND((G182*$G$249/$F$249),2)</f>
        <v>-12176.44</v>
      </c>
      <c r="H270" s="31">
        <f t="shared" si="75"/>
        <v>-5226.78</v>
      </c>
      <c r="I270" s="31">
        <f t="shared" si="75"/>
        <v>-10948.34</v>
      </c>
      <c r="J270" s="31">
        <f t="shared" si="75"/>
        <v>-12078.94</v>
      </c>
      <c r="K270" s="31">
        <f t="shared" si="75"/>
        <v>-13582.13</v>
      </c>
      <c r="L270" s="31">
        <f t="shared" si="75"/>
        <v>-13466.54</v>
      </c>
      <c r="M270" s="31">
        <f t="shared" si="75"/>
        <v>-14389.42</v>
      </c>
      <c r="N270" s="31">
        <f t="shared" si="75"/>
        <v>-9968.14</v>
      </c>
      <c r="O270" s="31">
        <f t="shared" si="75"/>
        <v>-12120.79</v>
      </c>
      <c r="P270" s="31">
        <f t="shared" ref="P270:P275" si="76">SUM(F270:O270)</f>
        <v>-112738.60999999999</v>
      </c>
    </row>
    <row r="271" spans="2:16">
      <c r="B271" s="30" t="s">
        <v>30</v>
      </c>
      <c r="C271" s="28"/>
      <c r="D271" s="28"/>
      <c r="E271" s="28"/>
      <c r="F271" s="31">
        <f>ROUND((F183*$G$250/$F$250),2)</f>
        <v>-19117.57</v>
      </c>
      <c r="G271" s="31">
        <f t="shared" ref="G271:O271" si="77">ROUND((G183*$G$250/$F$250),2)</f>
        <v>-24913.49</v>
      </c>
      <c r="H271" s="31">
        <f t="shared" si="77"/>
        <v>-28120.63</v>
      </c>
      <c r="I271" s="31">
        <f t="shared" si="77"/>
        <v>-23366.720000000001</v>
      </c>
      <c r="J271" s="31">
        <f t="shared" si="77"/>
        <v>-20589.53</v>
      </c>
      <c r="K271" s="31">
        <f t="shared" si="77"/>
        <v>-26533.1</v>
      </c>
      <c r="L271" s="31">
        <f t="shared" si="77"/>
        <v>-27589.9</v>
      </c>
      <c r="M271" s="31">
        <f t="shared" si="77"/>
        <v>-27485.11</v>
      </c>
      <c r="N271" s="31">
        <f t="shared" si="77"/>
        <v>-27516.47</v>
      </c>
      <c r="O271" s="31">
        <f t="shared" si="77"/>
        <v>-24218.98</v>
      </c>
      <c r="P271" s="31">
        <f t="shared" si="76"/>
        <v>-249451.5</v>
      </c>
    </row>
    <row r="272" spans="2:16">
      <c r="B272" s="30" t="s">
        <v>31</v>
      </c>
      <c r="C272" s="28"/>
      <c r="D272" s="28"/>
      <c r="E272" s="28"/>
      <c r="F272" s="31">
        <f>ROUND((F184*$G$251/$F$251),2)</f>
        <v>-580.05999999999995</v>
      </c>
      <c r="G272" s="31">
        <f t="shared" ref="G272:O272" si="78">ROUND((G184*$G$251/$F$251),2)</f>
        <v>-477.89</v>
      </c>
      <c r="H272" s="31">
        <f t="shared" si="78"/>
        <v>-1222.3</v>
      </c>
      <c r="I272" s="31">
        <f t="shared" si="78"/>
        <v>0</v>
      </c>
      <c r="J272" s="31">
        <f t="shared" si="78"/>
        <v>0</v>
      </c>
      <c r="K272" s="31">
        <f t="shared" si="78"/>
        <v>0</v>
      </c>
      <c r="L272" s="31">
        <f t="shared" si="78"/>
        <v>0</v>
      </c>
      <c r="M272" s="31">
        <f t="shared" si="78"/>
        <v>0</v>
      </c>
      <c r="N272" s="31">
        <f t="shared" si="78"/>
        <v>0</v>
      </c>
      <c r="O272" s="31">
        <f t="shared" si="78"/>
        <v>0</v>
      </c>
      <c r="P272" s="31">
        <f t="shared" si="76"/>
        <v>-2280.25</v>
      </c>
    </row>
    <row r="273" spans="2:18">
      <c r="B273" s="30" t="s">
        <v>32</v>
      </c>
      <c r="C273" s="28"/>
      <c r="D273" s="28"/>
      <c r="E273" s="28"/>
      <c r="F273" s="31">
        <f>ROUND((F185*$G$252/$F$252),2)</f>
        <v>-389.27</v>
      </c>
      <c r="G273" s="31">
        <f t="shared" ref="G273:O273" si="79">ROUND((G185*$G$252/$F$252),2)</f>
        <v>-372.63</v>
      </c>
      <c r="H273" s="31">
        <f t="shared" si="79"/>
        <v>-2668.5</v>
      </c>
      <c r="I273" s="31">
        <f t="shared" si="79"/>
        <v>-103.2</v>
      </c>
      <c r="J273" s="31">
        <f t="shared" si="79"/>
        <v>0</v>
      </c>
      <c r="K273" s="31">
        <f t="shared" si="79"/>
        <v>-1108.2</v>
      </c>
      <c r="L273" s="31">
        <f t="shared" si="79"/>
        <v>-1112.4100000000001</v>
      </c>
      <c r="M273" s="31">
        <f t="shared" si="79"/>
        <v>-1116.99</v>
      </c>
      <c r="N273" s="31">
        <f t="shared" si="79"/>
        <v>-1136.98</v>
      </c>
      <c r="O273" s="31">
        <f t="shared" si="79"/>
        <v>176.97</v>
      </c>
      <c r="P273" s="31">
        <f t="shared" si="76"/>
        <v>-7831.21</v>
      </c>
    </row>
    <row r="274" spans="2:18">
      <c r="B274" s="30" t="s">
        <v>33</v>
      </c>
      <c r="C274" s="28"/>
      <c r="D274" s="28"/>
      <c r="E274" s="28"/>
      <c r="F274" s="31">
        <f>ROUND((F186*$G$253/$F$253),2)</f>
        <v>-446.93</v>
      </c>
      <c r="G274" s="31">
        <f t="shared" ref="G274:O274" si="80">ROUND((G186*$G$253/$F$253),2)</f>
        <v>-1074.8499999999999</v>
      </c>
      <c r="H274" s="31">
        <f t="shared" si="80"/>
        <v>-629.65</v>
      </c>
      <c r="I274" s="31">
        <f t="shared" si="80"/>
        <v>0</v>
      </c>
      <c r="J274" s="31">
        <f t="shared" si="80"/>
        <v>0</v>
      </c>
      <c r="K274" s="31">
        <f t="shared" si="80"/>
        <v>-1252.95</v>
      </c>
      <c r="L274" s="31">
        <f t="shared" si="80"/>
        <v>-706.47</v>
      </c>
      <c r="M274" s="31">
        <f t="shared" si="80"/>
        <v>-623.36</v>
      </c>
      <c r="N274" s="31">
        <f t="shared" si="80"/>
        <v>-629.59</v>
      </c>
      <c r="O274" s="31">
        <f t="shared" si="80"/>
        <v>0</v>
      </c>
      <c r="P274" s="31">
        <f t="shared" si="76"/>
        <v>-5363.8</v>
      </c>
    </row>
    <row r="275" spans="2:18">
      <c r="B275" s="30" t="s">
        <v>34</v>
      </c>
      <c r="C275" s="28"/>
      <c r="D275" s="28"/>
      <c r="E275" s="28"/>
      <c r="F275" s="31">
        <f>ROUND((F187*$G$254/$F$254),2)</f>
        <v>-156.04</v>
      </c>
      <c r="G275" s="31">
        <f t="shared" ref="G275:O275" si="81">ROUND((G187*$G$254/$F$254),2)</f>
        <v>-200.21</v>
      </c>
      <c r="H275" s="31">
        <f t="shared" si="81"/>
        <v>-206.08</v>
      </c>
      <c r="I275" s="31">
        <f t="shared" si="81"/>
        <v>-82.6</v>
      </c>
      <c r="J275" s="31">
        <f t="shared" si="81"/>
        <v>-191.3</v>
      </c>
      <c r="K275" s="31">
        <f t="shared" si="81"/>
        <v>-192.05</v>
      </c>
      <c r="L275" s="31">
        <f t="shared" si="81"/>
        <v>-212.9</v>
      </c>
      <c r="M275" s="31">
        <f t="shared" si="81"/>
        <v>-200.43</v>
      </c>
      <c r="N275" s="31">
        <f t="shared" si="81"/>
        <v>-93.65</v>
      </c>
      <c r="O275" s="31">
        <f t="shared" si="81"/>
        <v>-256.73</v>
      </c>
      <c r="P275" s="31">
        <f t="shared" si="76"/>
        <v>-1791.9900000000002</v>
      </c>
    </row>
    <row r="276" spans="2:18"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</row>
    <row r="277" spans="2:18">
      <c r="B277" s="28"/>
      <c r="C277" s="28"/>
      <c r="D277" s="51">
        <f>SUM(D269:D276)</f>
        <v>0</v>
      </c>
      <c r="E277" s="51">
        <f>SUM(E269:E276)</f>
        <v>0</v>
      </c>
      <c r="F277" s="51">
        <f>SUM(F269:F276)</f>
        <v>-62999.75</v>
      </c>
      <c r="G277" s="51">
        <f t="shared" ref="G277:P277" si="82">SUM(G269:G276)</f>
        <v>-84571.200000000026</v>
      </c>
      <c r="H277" s="51">
        <f t="shared" si="82"/>
        <v>-60767.930000000008</v>
      </c>
      <c r="I277" s="51">
        <f t="shared" si="82"/>
        <v>-69951.66</v>
      </c>
      <c r="J277" s="51">
        <f t="shared" si="82"/>
        <v>-75832.36</v>
      </c>
      <c r="K277" s="51">
        <f t="shared" si="82"/>
        <v>-87958.33</v>
      </c>
      <c r="L277" s="51">
        <f t="shared" si="82"/>
        <v>-85190.98000000001</v>
      </c>
      <c r="M277" s="51">
        <f t="shared" si="82"/>
        <v>-82426.44</v>
      </c>
      <c r="N277" s="51">
        <f t="shared" si="82"/>
        <v>-83596.789999999994</v>
      </c>
      <c r="O277" s="51">
        <f t="shared" si="82"/>
        <v>-69445.149999999994</v>
      </c>
      <c r="P277" s="51">
        <f t="shared" si="82"/>
        <v>-762740.59000000008</v>
      </c>
    </row>
    <row r="278" spans="2:18"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</row>
    <row r="279" spans="2:18">
      <c r="B279" s="29" t="s">
        <v>67</v>
      </c>
      <c r="C279" s="28"/>
      <c r="D279" s="53" t="s">
        <v>83</v>
      </c>
      <c r="E279" s="53" t="s">
        <v>84</v>
      </c>
      <c r="F279" s="53" t="s">
        <v>85</v>
      </c>
      <c r="G279" s="53" t="s">
        <v>86</v>
      </c>
      <c r="H279" s="53" t="s">
        <v>87</v>
      </c>
      <c r="I279" s="53" t="s">
        <v>88</v>
      </c>
      <c r="J279" s="53" t="s">
        <v>89</v>
      </c>
      <c r="K279" s="53" t="s">
        <v>90</v>
      </c>
      <c r="L279" s="53" t="s">
        <v>91</v>
      </c>
      <c r="M279" s="53" t="s">
        <v>92</v>
      </c>
      <c r="N279" s="53" t="s">
        <v>93</v>
      </c>
      <c r="O279" s="53" t="s">
        <v>94</v>
      </c>
      <c r="P279" s="53" t="s">
        <v>12</v>
      </c>
    </row>
    <row r="280" spans="2:18">
      <c r="B280" s="30" t="s">
        <v>28</v>
      </c>
      <c r="C280" s="28"/>
      <c r="D280" s="28"/>
      <c r="E280" s="28"/>
      <c r="F280" s="31">
        <f>F258+F269</f>
        <v>-88975.5</v>
      </c>
      <c r="G280" s="31">
        <f t="shared" ref="G280:O280" si="83">G258+G269</f>
        <v>-122893.3</v>
      </c>
      <c r="H280" s="31">
        <f t="shared" si="83"/>
        <v>-68006.84</v>
      </c>
      <c r="I280" s="31">
        <f t="shared" si="83"/>
        <v>-111034.07</v>
      </c>
      <c r="J280" s="31">
        <f t="shared" si="83"/>
        <v>-125458.16</v>
      </c>
      <c r="K280" s="31">
        <f t="shared" si="83"/>
        <v>-122755.34</v>
      </c>
      <c r="L280" s="31">
        <f t="shared" si="83"/>
        <v>-120795</v>
      </c>
      <c r="M280" s="31">
        <f t="shared" si="83"/>
        <v>-122965.51999999999</v>
      </c>
      <c r="N280" s="31">
        <f t="shared" si="83"/>
        <v>-133711.9</v>
      </c>
      <c r="O280" s="31">
        <f t="shared" si="83"/>
        <v>-105312.2</v>
      </c>
      <c r="P280" s="31">
        <f t="shared" ref="P280:P286" si="84">SUM(F280:O280)</f>
        <v>-1121907.83</v>
      </c>
    </row>
    <row r="281" spans="2:18">
      <c r="B281" s="30" t="s">
        <v>29</v>
      </c>
      <c r="C281" s="28"/>
      <c r="D281" s="28"/>
      <c r="E281" s="28"/>
      <c r="F281" s="31">
        <f t="shared" ref="F281:O286" si="85">F259+F270</f>
        <v>-24992.39</v>
      </c>
      <c r="G281" s="31">
        <f t="shared" si="85"/>
        <v>-34207.07</v>
      </c>
      <c r="H281" s="31">
        <f t="shared" si="85"/>
        <v>-18360.37</v>
      </c>
      <c r="I281" s="31">
        <f t="shared" si="85"/>
        <v>-33998.509999999995</v>
      </c>
      <c r="J281" s="31">
        <f t="shared" si="85"/>
        <v>-35799.82</v>
      </c>
      <c r="K281" s="31">
        <f t="shared" si="85"/>
        <v>-36628.06</v>
      </c>
      <c r="L281" s="31">
        <f t="shared" si="85"/>
        <v>-36670.449999999997</v>
      </c>
      <c r="M281" s="31">
        <f t="shared" si="85"/>
        <v>-38127.57</v>
      </c>
      <c r="N281" s="31">
        <f t="shared" si="85"/>
        <v>-36363.06</v>
      </c>
      <c r="O281" s="31">
        <f t="shared" si="85"/>
        <v>-35604.729999999996</v>
      </c>
      <c r="P281" s="31">
        <f t="shared" si="84"/>
        <v>-330752.02999999997</v>
      </c>
    </row>
    <row r="282" spans="2:18">
      <c r="B282" s="30" t="s">
        <v>30</v>
      </c>
      <c r="C282" s="28"/>
      <c r="D282" s="28"/>
      <c r="E282" s="28"/>
      <c r="F282" s="31">
        <f t="shared" si="85"/>
        <v>-29847.129999999997</v>
      </c>
      <c r="G282" s="31">
        <f t="shared" si="85"/>
        <v>-39909.050000000003</v>
      </c>
      <c r="H282" s="31">
        <f t="shared" si="85"/>
        <v>-37808.730000000003</v>
      </c>
      <c r="I282" s="31">
        <f t="shared" si="85"/>
        <v>-37053.880000000005</v>
      </c>
      <c r="J282" s="31">
        <f t="shared" si="85"/>
        <v>-35080.74</v>
      </c>
      <c r="K282" s="31">
        <f t="shared" si="85"/>
        <v>-41497.56</v>
      </c>
      <c r="L282" s="31">
        <f t="shared" si="85"/>
        <v>-42616.26</v>
      </c>
      <c r="M282" s="31">
        <f t="shared" si="85"/>
        <v>-42871.62</v>
      </c>
      <c r="N282" s="31">
        <f t="shared" si="85"/>
        <v>-43172.29</v>
      </c>
      <c r="O282" s="31">
        <f t="shared" si="85"/>
        <v>-39403.08</v>
      </c>
      <c r="P282" s="31">
        <f t="shared" si="84"/>
        <v>-389260.33999999997</v>
      </c>
    </row>
    <row r="283" spans="2:18">
      <c r="B283" s="30" t="s">
        <v>31</v>
      </c>
      <c r="C283" s="28"/>
      <c r="D283" s="28"/>
      <c r="E283" s="28"/>
      <c r="F283" s="31">
        <f t="shared" si="85"/>
        <v>-1429.73</v>
      </c>
      <c r="G283" s="31">
        <f t="shared" si="85"/>
        <v>-1327.56</v>
      </c>
      <c r="H283" s="31">
        <f t="shared" si="85"/>
        <v>-3231.46</v>
      </c>
      <c r="I283" s="31">
        <f t="shared" si="85"/>
        <v>0</v>
      </c>
      <c r="J283" s="31">
        <f t="shared" si="85"/>
        <v>0</v>
      </c>
      <c r="K283" s="31">
        <f t="shared" si="85"/>
        <v>0</v>
      </c>
      <c r="L283" s="31">
        <f t="shared" si="85"/>
        <v>0</v>
      </c>
      <c r="M283" s="31">
        <f t="shared" si="85"/>
        <v>0</v>
      </c>
      <c r="N283" s="31">
        <f t="shared" si="85"/>
        <v>0</v>
      </c>
      <c r="O283" s="31">
        <f t="shared" si="85"/>
        <v>0</v>
      </c>
      <c r="P283" s="31">
        <f t="shared" si="84"/>
        <v>-5988.75</v>
      </c>
    </row>
    <row r="284" spans="2:18">
      <c r="B284" s="30" t="s">
        <v>32</v>
      </c>
      <c r="C284" s="28"/>
      <c r="D284" s="28"/>
      <c r="E284" s="28"/>
      <c r="F284" s="31">
        <f t="shared" si="85"/>
        <v>-1120.74</v>
      </c>
      <c r="G284" s="31">
        <f t="shared" si="85"/>
        <v>-1104.0999999999999</v>
      </c>
      <c r="H284" s="31">
        <f t="shared" si="85"/>
        <v>-7810.55</v>
      </c>
      <c r="I284" s="31">
        <f t="shared" si="85"/>
        <v>-103.2</v>
      </c>
      <c r="J284" s="31">
        <f t="shared" si="85"/>
        <v>0</v>
      </c>
      <c r="K284" s="31">
        <f t="shared" si="85"/>
        <v>-3165.0200000000004</v>
      </c>
      <c r="L284" s="31">
        <f t="shared" si="85"/>
        <v>-3169.2300000000005</v>
      </c>
      <c r="M284" s="31">
        <f t="shared" si="85"/>
        <v>-3173.8100000000004</v>
      </c>
      <c r="N284" s="31">
        <f t="shared" si="85"/>
        <v>-3193.8</v>
      </c>
      <c r="O284" s="31">
        <f t="shared" si="85"/>
        <v>-1879.8500000000001</v>
      </c>
      <c r="P284" s="31">
        <f t="shared" si="84"/>
        <v>-24720.3</v>
      </c>
    </row>
    <row r="285" spans="2:18">
      <c r="B285" s="30" t="s">
        <v>33</v>
      </c>
      <c r="C285" s="28"/>
      <c r="D285" s="28"/>
      <c r="E285" s="28"/>
      <c r="F285" s="31">
        <f t="shared" si="85"/>
        <v>-1402.61</v>
      </c>
      <c r="G285" s="31">
        <f t="shared" si="85"/>
        <v>-3374.02</v>
      </c>
      <c r="H285" s="31">
        <f t="shared" si="85"/>
        <v>-1973.1399999999999</v>
      </c>
      <c r="I285" s="31">
        <f t="shared" si="85"/>
        <v>0</v>
      </c>
      <c r="J285" s="31">
        <f t="shared" si="85"/>
        <v>0</v>
      </c>
      <c r="K285" s="31">
        <f t="shared" si="85"/>
        <v>-3939.9300000000003</v>
      </c>
      <c r="L285" s="31">
        <f t="shared" si="85"/>
        <v>-2229.09</v>
      </c>
      <c r="M285" s="31">
        <f t="shared" si="85"/>
        <v>-1966.85</v>
      </c>
      <c r="N285" s="31">
        <f t="shared" si="85"/>
        <v>-1996.0700000000002</v>
      </c>
      <c r="O285" s="31">
        <f t="shared" si="85"/>
        <v>0</v>
      </c>
      <c r="P285" s="31">
        <f t="shared" si="84"/>
        <v>-16881.710000000003</v>
      </c>
    </row>
    <row r="286" spans="2:18">
      <c r="B286" s="30" t="s">
        <v>34</v>
      </c>
      <c r="C286" s="28"/>
      <c r="D286" s="28"/>
      <c r="E286" s="28"/>
      <c r="F286" s="31">
        <f t="shared" si="85"/>
        <v>-264.13</v>
      </c>
      <c r="G286" s="31">
        <f t="shared" si="85"/>
        <v>-333.79</v>
      </c>
      <c r="H286" s="31">
        <f t="shared" si="85"/>
        <v>-319.26</v>
      </c>
      <c r="I286" s="31">
        <f t="shared" si="85"/>
        <v>-142.13</v>
      </c>
      <c r="J286" s="31">
        <f t="shared" si="85"/>
        <v>-294.42</v>
      </c>
      <c r="K286" s="31">
        <f t="shared" si="85"/>
        <v>-283.77</v>
      </c>
      <c r="L286" s="31">
        <f t="shared" si="85"/>
        <v>-313.67</v>
      </c>
      <c r="M286" s="31">
        <f t="shared" si="85"/>
        <v>-295.63</v>
      </c>
      <c r="N286" s="31">
        <f t="shared" si="85"/>
        <v>-136.29000000000002</v>
      </c>
      <c r="O286" s="31">
        <f t="shared" si="85"/>
        <v>-391.45000000000005</v>
      </c>
      <c r="P286" s="31">
        <f t="shared" si="84"/>
        <v>-2774.54</v>
      </c>
      <c r="Q286" s="53" t="s">
        <v>68</v>
      </c>
      <c r="R286" s="70" t="s">
        <v>82</v>
      </c>
    </row>
    <row r="287" spans="2:18"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53" t="s">
        <v>69</v>
      </c>
    </row>
    <row r="288" spans="2:18">
      <c r="B288" s="28"/>
      <c r="C288" s="28"/>
      <c r="D288" s="51">
        <f>SUM(D280:D287)</f>
        <v>0</v>
      </c>
      <c r="E288" s="51">
        <f>SUM(E280:E287)</f>
        <v>0</v>
      </c>
      <c r="F288" s="51">
        <f>SUM(F280:F287)</f>
        <v>-148032.22999999998</v>
      </c>
      <c r="G288" s="51">
        <f t="shared" ref="G288:P288" si="86">SUM(G280:G287)</f>
        <v>-203148.88999999998</v>
      </c>
      <c r="H288" s="51">
        <f t="shared" si="86"/>
        <v>-137510.35000000003</v>
      </c>
      <c r="I288" s="51">
        <f t="shared" si="86"/>
        <v>-182331.79000000004</v>
      </c>
      <c r="J288" s="51">
        <f t="shared" si="86"/>
        <v>-196633.14</v>
      </c>
      <c r="K288" s="51">
        <f t="shared" si="86"/>
        <v>-208269.67999999996</v>
      </c>
      <c r="L288" s="51">
        <f t="shared" si="86"/>
        <v>-205793.70000000004</v>
      </c>
      <c r="M288" s="51">
        <f t="shared" si="86"/>
        <v>-209401</v>
      </c>
      <c r="N288" s="51">
        <f t="shared" si="86"/>
        <v>-218573.41</v>
      </c>
      <c r="O288" s="51">
        <f t="shared" si="86"/>
        <v>-182591.31000000003</v>
      </c>
      <c r="P288" s="51">
        <f t="shared" si="86"/>
        <v>-1892285.5000000002</v>
      </c>
      <c r="Q288" s="51">
        <v>-1892285.5</v>
      </c>
    </row>
    <row r="291" spans="2:17">
      <c r="B291" s="33" t="s">
        <v>70</v>
      </c>
      <c r="C291" s="32"/>
      <c r="D291" s="54" t="s">
        <v>83</v>
      </c>
      <c r="E291" s="54" t="s">
        <v>84</v>
      </c>
      <c r="F291" s="54" t="s">
        <v>85</v>
      </c>
      <c r="G291" s="54" t="s">
        <v>86</v>
      </c>
      <c r="H291" s="54" t="s">
        <v>87</v>
      </c>
      <c r="I291" s="54" t="s">
        <v>88</v>
      </c>
      <c r="J291" s="54" t="s">
        <v>89</v>
      </c>
      <c r="K291" s="54" t="s">
        <v>90</v>
      </c>
      <c r="L291" s="54" t="s">
        <v>91</v>
      </c>
      <c r="M291" s="54" t="s">
        <v>92</v>
      </c>
      <c r="N291" s="54" t="s">
        <v>93</v>
      </c>
      <c r="O291" s="54" t="s">
        <v>94</v>
      </c>
      <c r="P291" s="54" t="s">
        <v>12</v>
      </c>
      <c r="Q291" s="32"/>
    </row>
    <row r="292" spans="2:17">
      <c r="B292" s="34" t="s">
        <v>28</v>
      </c>
      <c r="C292" s="32"/>
      <c r="D292" s="32"/>
      <c r="E292" s="32"/>
      <c r="F292" s="35">
        <f t="shared" ref="F292:O292" si="87">ROUND((F195*$I248/$H248),2)</f>
        <v>-210.76</v>
      </c>
      <c r="G292" s="35">
        <f t="shared" si="87"/>
        <v>-264.37</v>
      </c>
      <c r="H292" s="35">
        <f t="shared" si="87"/>
        <v>-0.51</v>
      </c>
      <c r="I292" s="35">
        <f t="shared" si="87"/>
        <v>-297.91000000000003</v>
      </c>
      <c r="J292" s="35">
        <f t="shared" si="87"/>
        <v>-246.07</v>
      </c>
      <c r="K292" s="35">
        <f t="shared" si="87"/>
        <v>-262.19</v>
      </c>
      <c r="L292" s="35">
        <f t="shared" si="87"/>
        <v>-257.58999999999997</v>
      </c>
      <c r="M292" s="35">
        <f t="shared" si="87"/>
        <v>-259.52999999999997</v>
      </c>
      <c r="N292" s="35">
        <f t="shared" si="87"/>
        <v>-257.05</v>
      </c>
      <c r="O292" s="35">
        <f t="shared" si="87"/>
        <v>-290.11</v>
      </c>
      <c r="P292" s="35">
        <f>SUM(F292:O292)</f>
        <v>-2346.09</v>
      </c>
      <c r="Q292" s="32"/>
    </row>
    <row r="293" spans="2:17">
      <c r="B293" s="34" t="s">
        <v>29</v>
      </c>
      <c r="C293" s="32"/>
      <c r="D293" s="32"/>
      <c r="E293" s="32"/>
      <c r="F293" s="35">
        <f t="shared" ref="F293:O293" si="88">ROUND((F196*$I249/$H249),2)</f>
        <v>-66.38</v>
      </c>
      <c r="G293" s="35">
        <f t="shared" si="88"/>
        <v>-84.15</v>
      </c>
      <c r="H293" s="35">
        <f t="shared" si="88"/>
        <v>0</v>
      </c>
      <c r="I293" s="35">
        <f t="shared" si="88"/>
        <v>-95.05</v>
      </c>
      <c r="J293" s="35">
        <f t="shared" si="88"/>
        <v>-86.56</v>
      </c>
      <c r="K293" s="35">
        <f t="shared" si="88"/>
        <v>-81.78</v>
      </c>
      <c r="L293" s="35">
        <f t="shared" si="88"/>
        <v>-85.5</v>
      </c>
      <c r="M293" s="35">
        <f t="shared" si="88"/>
        <v>-83.39</v>
      </c>
      <c r="N293" s="35">
        <f t="shared" si="88"/>
        <v>-86.15</v>
      </c>
      <c r="O293" s="35">
        <f t="shared" si="88"/>
        <v>-95.29</v>
      </c>
      <c r="P293" s="35">
        <f t="shared" ref="P293:P298" si="89">SUM(F293:O293)</f>
        <v>-764.24999999999989</v>
      </c>
      <c r="Q293" s="32"/>
    </row>
    <row r="294" spans="2:17">
      <c r="B294" s="34" t="s">
        <v>30</v>
      </c>
      <c r="C294" s="32"/>
      <c r="D294" s="32"/>
      <c r="E294" s="32"/>
      <c r="F294" s="35">
        <f t="shared" ref="F294:O294" si="90">ROUND((F197*$I250/$H250),2)</f>
        <v>-44.71</v>
      </c>
      <c r="G294" s="35">
        <f t="shared" si="90"/>
        <v>-37.770000000000003</v>
      </c>
      <c r="H294" s="35">
        <f t="shared" si="90"/>
        <v>0</v>
      </c>
      <c r="I294" s="35">
        <f t="shared" si="90"/>
        <v>-42.81</v>
      </c>
      <c r="J294" s="35">
        <f t="shared" si="90"/>
        <v>-30.22</v>
      </c>
      <c r="K294" s="35">
        <f t="shared" si="90"/>
        <v>-37.770000000000003</v>
      </c>
      <c r="L294" s="35">
        <f t="shared" si="90"/>
        <v>-37.770000000000003</v>
      </c>
      <c r="M294" s="35">
        <f t="shared" si="90"/>
        <v>-37.770000000000003</v>
      </c>
      <c r="N294" s="35">
        <f t="shared" si="90"/>
        <v>-30.22</v>
      </c>
      <c r="O294" s="35">
        <f t="shared" si="90"/>
        <v>-53.17</v>
      </c>
      <c r="P294" s="35">
        <f t="shared" si="89"/>
        <v>-352.21</v>
      </c>
      <c r="Q294" s="32"/>
    </row>
    <row r="295" spans="2:17">
      <c r="B295" s="34" t="s">
        <v>31</v>
      </c>
      <c r="C295" s="32"/>
      <c r="D295" s="32"/>
      <c r="E295" s="32"/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  <c r="M295" s="35">
        <v>0</v>
      </c>
      <c r="N295" s="35">
        <v>0</v>
      </c>
      <c r="O295" s="35">
        <v>0</v>
      </c>
      <c r="P295" s="35">
        <f t="shared" si="89"/>
        <v>0</v>
      </c>
      <c r="Q295" s="32"/>
    </row>
    <row r="296" spans="2:17">
      <c r="B296" s="34" t="s">
        <v>32</v>
      </c>
      <c r="C296" s="32"/>
      <c r="D296" s="32"/>
      <c r="E296" s="32"/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  <c r="M296" s="35">
        <v>0</v>
      </c>
      <c r="N296" s="35">
        <v>0</v>
      </c>
      <c r="O296" s="35">
        <v>0</v>
      </c>
      <c r="P296" s="35">
        <f t="shared" si="89"/>
        <v>0</v>
      </c>
      <c r="Q296" s="32"/>
    </row>
    <row r="297" spans="2:17">
      <c r="B297" s="34" t="s">
        <v>33</v>
      </c>
      <c r="C297" s="32"/>
      <c r="D297" s="32"/>
      <c r="E297" s="32"/>
      <c r="F297" s="35">
        <f t="shared" ref="F297:O297" si="91">ROUND((F200*$I253/$H253),2)</f>
        <v>-4.74</v>
      </c>
      <c r="G297" s="35">
        <f t="shared" si="91"/>
        <v>-5.61</v>
      </c>
      <c r="H297" s="35">
        <f t="shared" si="91"/>
        <v>-5.55</v>
      </c>
      <c r="I297" s="35">
        <f t="shared" si="91"/>
        <v>0</v>
      </c>
      <c r="J297" s="35">
        <f t="shared" si="91"/>
        <v>0</v>
      </c>
      <c r="K297" s="35">
        <f t="shared" si="91"/>
        <v>-11.1</v>
      </c>
      <c r="L297" s="35">
        <f t="shared" si="91"/>
        <v>-5.55</v>
      </c>
      <c r="M297" s="35">
        <f t="shared" si="91"/>
        <v>-5.49</v>
      </c>
      <c r="N297" s="35">
        <f t="shared" si="91"/>
        <v>-6.06</v>
      </c>
      <c r="O297" s="35">
        <f t="shared" si="91"/>
        <v>0</v>
      </c>
      <c r="P297" s="35">
        <f t="shared" si="89"/>
        <v>-44.1</v>
      </c>
      <c r="Q297" s="32"/>
    </row>
    <row r="298" spans="2:17">
      <c r="B298" s="34" t="s">
        <v>34</v>
      </c>
      <c r="C298" s="32"/>
      <c r="D298" s="32"/>
      <c r="E298" s="32"/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  <c r="M298" s="35">
        <v>0</v>
      </c>
      <c r="N298" s="35">
        <v>0</v>
      </c>
      <c r="O298" s="35">
        <v>0</v>
      </c>
      <c r="P298" s="35">
        <f t="shared" si="89"/>
        <v>0</v>
      </c>
      <c r="Q298" s="32"/>
    </row>
    <row r="299" spans="2:17"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</row>
    <row r="300" spans="2:17">
      <c r="B300" s="32"/>
      <c r="C300" s="32"/>
      <c r="D300" s="49">
        <f>SUM(D292:D299)</f>
        <v>0</v>
      </c>
      <c r="E300" s="49">
        <f>SUM(E292:E299)</f>
        <v>0</v>
      </c>
      <c r="F300" s="49">
        <f>SUM(F292:F299)</f>
        <v>-326.58999999999997</v>
      </c>
      <c r="G300" s="49">
        <f t="shared" ref="G300:O300" si="92">SUM(G292:G299)</f>
        <v>-391.9</v>
      </c>
      <c r="H300" s="49">
        <f t="shared" si="92"/>
        <v>-6.06</v>
      </c>
      <c r="I300" s="49">
        <f t="shared" si="92"/>
        <v>-435.77000000000004</v>
      </c>
      <c r="J300" s="49">
        <f t="shared" si="92"/>
        <v>-362.85</v>
      </c>
      <c r="K300" s="49">
        <f t="shared" si="92"/>
        <v>-392.84000000000003</v>
      </c>
      <c r="L300" s="49">
        <f t="shared" si="92"/>
        <v>-386.40999999999997</v>
      </c>
      <c r="M300" s="49">
        <f t="shared" si="92"/>
        <v>-386.17999999999995</v>
      </c>
      <c r="N300" s="49">
        <f t="shared" si="92"/>
        <v>-379.48000000000008</v>
      </c>
      <c r="O300" s="49">
        <f t="shared" si="92"/>
        <v>-438.57000000000005</v>
      </c>
      <c r="P300" s="49">
        <f t="shared" ref="P300" si="93">SUM(P292:P299)</f>
        <v>-3506.65</v>
      </c>
      <c r="Q300" s="32"/>
    </row>
    <row r="301" spans="2:17"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</row>
    <row r="302" spans="2:17">
      <c r="B302" s="33" t="s">
        <v>71</v>
      </c>
      <c r="C302" s="32"/>
      <c r="D302" s="54" t="s">
        <v>83</v>
      </c>
      <c r="E302" s="54" t="s">
        <v>84</v>
      </c>
      <c r="F302" s="54" t="s">
        <v>85</v>
      </c>
      <c r="G302" s="54" t="s">
        <v>86</v>
      </c>
      <c r="H302" s="54" t="s">
        <v>87</v>
      </c>
      <c r="I302" s="54" t="s">
        <v>88</v>
      </c>
      <c r="J302" s="54" t="s">
        <v>89</v>
      </c>
      <c r="K302" s="54" t="s">
        <v>90</v>
      </c>
      <c r="L302" s="54" t="s">
        <v>91</v>
      </c>
      <c r="M302" s="54" t="s">
        <v>92</v>
      </c>
      <c r="N302" s="54" t="s">
        <v>93</v>
      </c>
      <c r="O302" s="54" t="s">
        <v>94</v>
      </c>
      <c r="P302" s="54" t="s">
        <v>12</v>
      </c>
      <c r="Q302" s="32"/>
    </row>
    <row r="303" spans="2:17">
      <c r="B303" s="34" t="s">
        <v>28</v>
      </c>
      <c r="C303" s="32"/>
      <c r="D303" s="32"/>
      <c r="E303" s="32"/>
      <c r="F303" s="35">
        <f t="shared" ref="F303:N303" si="94">ROUND((F206*$K248/$J248),2)</f>
        <v>-295.57</v>
      </c>
      <c r="G303" s="35">
        <f t="shared" si="94"/>
        <v>-316.68</v>
      </c>
      <c r="H303" s="35">
        <f t="shared" si="94"/>
        <v>-0.15</v>
      </c>
      <c r="I303" s="35">
        <f t="shared" si="94"/>
        <v>-339.06</v>
      </c>
      <c r="J303" s="35">
        <f t="shared" si="94"/>
        <v>-242.02</v>
      </c>
      <c r="K303" s="35">
        <f t="shared" si="94"/>
        <v>-325.99</v>
      </c>
      <c r="L303" s="35">
        <f t="shared" si="94"/>
        <v>-286.52999999999997</v>
      </c>
      <c r="M303" s="35">
        <f t="shared" si="94"/>
        <v>-249.95</v>
      </c>
      <c r="N303" s="35">
        <f t="shared" si="94"/>
        <v>-271.67</v>
      </c>
      <c r="O303" s="35">
        <f>ROUND((O206*$K248/$J248),2)+267.5</f>
        <v>-131.08999999999997</v>
      </c>
      <c r="P303" s="35">
        <f>SUM(F303:O303)</f>
        <v>-2458.71</v>
      </c>
      <c r="Q303" s="32"/>
    </row>
    <row r="304" spans="2:17">
      <c r="B304" s="34" t="s">
        <v>29</v>
      </c>
      <c r="C304" s="32"/>
      <c r="D304" s="32"/>
      <c r="E304" s="32"/>
      <c r="F304" s="35">
        <f t="shared" ref="F304:O304" si="95">ROUND((F207*$K249/$J249),2)</f>
        <v>-95.71</v>
      </c>
      <c r="G304" s="35">
        <f t="shared" si="95"/>
        <v>-126.03</v>
      </c>
      <c r="H304" s="35">
        <f t="shared" si="95"/>
        <v>0</v>
      </c>
      <c r="I304" s="35">
        <f t="shared" si="95"/>
        <v>-133.37</v>
      </c>
      <c r="J304" s="35">
        <f t="shared" si="95"/>
        <v>-122.08</v>
      </c>
      <c r="K304" s="35">
        <f t="shared" si="95"/>
        <v>-117.09</v>
      </c>
      <c r="L304" s="35">
        <f t="shared" si="95"/>
        <v>-153.81</v>
      </c>
      <c r="M304" s="35">
        <f t="shared" si="95"/>
        <v>-122.16</v>
      </c>
      <c r="N304" s="35">
        <f t="shared" si="95"/>
        <v>-122.37</v>
      </c>
      <c r="O304" s="35">
        <f t="shared" si="95"/>
        <v>-164.89</v>
      </c>
      <c r="P304" s="35">
        <f t="shared" ref="P304:P309" si="96">SUM(F304:O304)</f>
        <v>-1157.5099999999998</v>
      </c>
      <c r="Q304" s="32"/>
    </row>
    <row r="305" spans="2:18">
      <c r="B305" s="34" t="s">
        <v>30</v>
      </c>
      <c r="C305" s="32"/>
      <c r="D305" s="32"/>
      <c r="E305" s="32"/>
      <c r="F305" s="35">
        <f t="shared" ref="F305:O305" si="97">ROUND((F208*$K250/$J250),2)</f>
        <v>-38.6</v>
      </c>
      <c r="G305" s="35">
        <f t="shared" si="97"/>
        <v>-42.95</v>
      </c>
      <c r="H305" s="35">
        <f t="shared" si="97"/>
        <v>0</v>
      </c>
      <c r="I305" s="35">
        <f t="shared" si="97"/>
        <v>-43.67</v>
      </c>
      <c r="J305" s="35">
        <f t="shared" si="97"/>
        <v>-44.69</v>
      </c>
      <c r="K305" s="35">
        <f t="shared" si="97"/>
        <v>-36.93</v>
      </c>
      <c r="L305" s="35">
        <f t="shared" si="97"/>
        <v>-30.71</v>
      </c>
      <c r="M305" s="35">
        <f t="shared" si="97"/>
        <v>-32.340000000000003</v>
      </c>
      <c r="N305" s="35">
        <f t="shared" si="97"/>
        <v>-45.5</v>
      </c>
      <c r="O305" s="35">
        <f t="shared" si="97"/>
        <v>-70.75</v>
      </c>
      <c r="P305" s="35">
        <f t="shared" si="96"/>
        <v>-386.14000000000004</v>
      </c>
      <c r="Q305" s="32"/>
    </row>
    <row r="306" spans="2:18">
      <c r="B306" s="34" t="s">
        <v>31</v>
      </c>
      <c r="C306" s="32"/>
      <c r="D306" s="32"/>
      <c r="E306" s="32"/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K306" s="35">
        <v>0</v>
      </c>
      <c r="L306" s="35">
        <v>0</v>
      </c>
      <c r="M306" s="35">
        <v>0</v>
      </c>
      <c r="N306" s="35">
        <v>0</v>
      </c>
      <c r="O306" s="35">
        <v>0</v>
      </c>
      <c r="P306" s="35">
        <f t="shared" si="96"/>
        <v>0</v>
      </c>
      <c r="Q306" s="32"/>
    </row>
    <row r="307" spans="2:18">
      <c r="B307" s="34" t="s">
        <v>32</v>
      </c>
      <c r="C307" s="32"/>
      <c r="D307" s="32"/>
      <c r="E307" s="32"/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0</v>
      </c>
      <c r="O307" s="35">
        <v>0</v>
      </c>
      <c r="P307" s="35">
        <f t="shared" si="96"/>
        <v>0</v>
      </c>
      <c r="Q307" s="32"/>
    </row>
    <row r="308" spans="2:18">
      <c r="B308" s="34" t="s">
        <v>33</v>
      </c>
      <c r="C308" s="32"/>
      <c r="D308" s="32"/>
      <c r="E308" s="32"/>
      <c r="F308" s="35">
        <f t="shared" ref="F308:O308" si="98">ROUND((F211*$K253/$J253),2)</f>
        <v>-4.34</v>
      </c>
      <c r="G308" s="35">
        <f t="shared" si="98"/>
        <v>-5.14</v>
      </c>
      <c r="H308" s="35">
        <f t="shared" si="98"/>
        <v>-5.21</v>
      </c>
      <c r="I308" s="35">
        <f t="shared" si="98"/>
        <v>0</v>
      </c>
      <c r="J308" s="35">
        <f t="shared" si="98"/>
        <v>0</v>
      </c>
      <c r="K308" s="35">
        <f t="shared" si="98"/>
        <v>-10.36</v>
      </c>
      <c r="L308" s="35">
        <f t="shared" si="98"/>
        <v>-5.15</v>
      </c>
      <c r="M308" s="35">
        <f t="shared" si="98"/>
        <v>-5.12</v>
      </c>
      <c r="N308" s="35">
        <f t="shared" si="98"/>
        <v>-5.21</v>
      </c>
      <c r="O308" s="35">
        <f t="shared" si="98"/>
        <v>0</v>
      </c>
      <c r="P308" s="35">
        <f t="shared" si="96"/>
        <v>-40.53</v>
      </c>
      <c r="Q308" s="32"/>
    </row>
    <row r="309" spans="2:18">
      <c r="B309" s="34" t="s">
        <v>34</v>
      </c>
      <c r="C309" s="32"/>
      <c r="D309" s="32"/>
      <c r="E309" s="32"/>
      <c r="F309" s="35">
        <v>0</v>
      </c>
      <c r="G309" s="35">
        <v>1</v>
      </c>
      <c r="H309" s="35">
        <v>2</v>
      </c>
      <c r="I309" s="35">
        <v>3</v>
      </c>
      <c r="J309" s="35">
        <v>4</v>
      </c>
      <c r="K309" s="35">
        <v>5</v>
      </c>
      <c r="L309" s="35">
        <v>6</v>
      </c>
      <c r="M309" s="35">
        <v>7</v>
      </c>
      <c r="N309" s="35">
        <v>8</v>
      </c>
      <c r="O309" s="35">
        <v>9</v>
      </c>
      <c r="P309" s="35">
        <f t="shared" si="96"/>
        <v>45</v>
      </c>
      <c r="Q309" s="32"/>
    </row>
    <row r="310" spans="2:18"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</row>
    <row r="311" spans="2:18">
      <c r="B311" s="32"/>
      <c r="C311" s="32"/>
      <c r="D311" s="49">
        <f>SUM(D303:D310)</f>
        <v>0</v>
      </c>
      <c r="E311" s="49">
        <f>SUM(E303:E310)</f>
        <v>0</v>
      </c>
      <c r="F311" s="49">
        <f>SUM(F303:F310)</f>
        <v>-434.21999999999997</v>
      </c>
      <c r="G311" s="49">
        <f t="shared" ref="G311:O311" si="99">SUM(G303:G310)</f>
        <v>-489.8</v>
      </c>
      <c r="H311" s="49">
        <f t="shared" si="99"/>
        <v>-3.3600000000000003</v>
      </c>
      <c r="I311" s="49">
        <f t="shared" si="99"/>
        <v>-513.1</v>
      </c>
      <c r="J311" s="49">
        <f t="shared" si="99"/>
        <v>-404.79</v>
      </c>
      <c r="K311" s="49">
        <f t="shared" si="99"/>
        <v>-485.37000000000006</v>
      </c>
      <c r="L311" s="49">
        <f t="shared" si="99"/>
        <v>-470.19999999999993</v>
      </c>
      <c r="M311" s="49">
        <f t="shared" si="99"/>
        <v>-402.57000000000005</v>
      </c>
      <c r="N311" s="49">
        <f t="shared" si="99"/>
        <v>-436.75</v>
      </c>
      <c r="O311" s="49">
        <f t="shared" si="99"/>
        <v>-357.72999999999996</v>
      </c>
      <c r="P311" s="49">
        <f t="shared" ref="P311" si="100">SUM(P303:P310)</f>
        <v>-3997.89</v>
      </c>
      <c r="Q311" s="32"/>
    </row>
    <row r="312" spans="2:18"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</row>
    <row r="313" spans="2:18">
      <c r="B313" s="33" t="s">
        <v>72</v>
      </c>
      <c r="C313" s="32"/>
      <c r="D313" s="54" t="s">
        <v>83</v>
      </c>
      <c r="E313" s="54" t="s">
        <v>84</v>
      </c>
      <c r="F313" s="54" t="s">
        <v>85</v>
      </c>
      <c r="G313" s="54" t="s">
        <v>86</v>
      </c>
      <c r="H313" s="54" t="s">
        <v>87</v>
      </c>
      <c r="I313" s="54" t="s">
        <v>88</v>
      </c>
      <c r="J313" s="54" t="s">
        <v>89</v>
      </c>
      <c r="K313" s="54" t="s">
        <v>90</v>
      </c>
      <c r="L313" s="54" t="s">
        <v>91</v>
      </c>
      <c r="M313" s="54" t="s">
        <v>92</v>
      </c>
      <c r="N313" s="54" t="s">
        <v>93</v>
      </c>
      <c r="O313" s="54" t="s">
        <v>94</v>
      </c>
      <c r="P313" s="54" t="s">
        <v>12</v>
      </c>
      <c r="Q313" s="32"/>
    </row>
    <row r="314" spans="2:18">
      <c r="B314" s="34" t="s">
        <v>28</v>
      </c>
      <c r="C314" s="32"/>
      <c r="D314" s="32"/>
      <c r="E314" s="32"/>
      <c r="F314" s="35">
        <f>F292+F303</f>
        <v>-506.33</v>
      </c>
      <c r="G314" s="35">
        <f t="shared" ref="G314:O314" si="101">G292+G303</f>
        <v>-581.04999999999995</v>
      </c>
      <c r="H314" s="35">
        <f t="shared" si="101"/>
        <v>-0.66</v>
      </c>
      <c r="I314" s="35">
        <f t="shared" si="101"/>
        <v>-636.97</v>
      </c>
      <c r="J314" s="35">
        <f t="shared" si="101"/>
        <v>-488.09000000000003</v>
      </c>
      <c r="K314" s="35">
        <f t="shared" si="101"/>
        <v>-588.18000000000006</v>
      </c>
      <c r="L314" s="35">
        <f t="shared" si="101"/>
        <v>-544.11999999999989</v>
      </c>
      <c r="M314" s="35">
        <f t="shared" si="101"/>
        <v>-509.47999999999996</v>
      </c>
      <c r="N314" s="35">
        <f t="shared" si="101"/>
        <v>-528.72</v>
      </c>
      <c r="O314" s="35">
        <f t="shared" si="101"/>
        <v>-421.2</v>
      </c>
      <c r="P314" s="35">
        <f t="shared" ref="P314:P320" si="102">SUM(F314:O314)</f>
        <v>-4804.7999999999993</v>
      </c>
      <c r="Q314" s="32"/>
    </row>
    <row r="315" spans="2:18">
      <c r="B315" s="34" t="s">
        <v>29</v>
      </c>
      <c r="C315" s="32"/>
      <c r="D315" s="32"/>
      <c r="E315" s="32"/>
      <c r="F315" s="35">
        <f t="shared" ref="F315:O315" si="103">F293+F304</f>
        <v>-162.08999999999997</v>
      </c>
      <c r="G315" s="35">
        <f t="shared" si="103"/>
        <v>-210.18</v>
      </c>
      <c r="H315" s="35">
        <f t="shared" si="103"/>
        <v>0</v>
      </c>
      <c r="I315" s="35">
        <f t="shared" si="103"/>
        <v>-228.42000000000002</v>
      </c>
      <c r="J315" s="35">
        <f t="shared" si="103"/>
        <v>-208.64</v>
      </c>
      <c r="K315" s="35">
        <f t="shared" si="103"/>
        <v>-198.87</v>
      </c>
      <c r="L315" s="35">
        <f t="shared" si="103"/>
        <v>-239.31</v>
      </c>
      <c r="M315" s="35">
        <f t="shared" si="103"/>
        <v>-205.55</v>
      </c>
      <c r="N315" s="35">
        <f t="shared" si="103"/>
        <v>-208.52</v>
      </c>
      <c r="O315" s="35">
        <f t="shared" si="103"/>
        <v>-260.18</v>
      </c>
      <c r="P315" s="35">
        <f t="shared" si="102"/>
        <v>-1921.76</v>
      </c>
      <c r="Q315" s="32"/>
    </row>
    <row r="316" spans="2:18">
      <c r="B316" s="34" t="s">
        <v>30</v>
      </c>
      <c r="C316" s="32"/>
      <c r="D316" s="32"/>
      <c r="E316" s="32"/>
      <c r="F316" s="35">
        <f t="shared" ref="F316:O316" si="104">F294+F305</f>
        <v>-83.31</v>
      </c>
      <c r="G316" s="35">
        <f t="shared" si="104"/>
        <v>-80.72</v>
      </c>
      <c r="H316" s="35">
        <f t="shared" si="104"/>
        <v>0</v>
      </c>
      <c r="I316" s="35">
        <f t="shared" si="104"/>
        <v>-86.48</v>
      </c>
      <c r="J316" s="35">
        <f t="shared" si="104"/>
        <v>-74.91</v>
      </c>
      <c r="K316" s="35">
        <f t="shared" si="104"/>
        <v>-74.7</v>
      </c>
      <c r="L316" s="35">
        <f t="shared" si="104"/>
        <v>-68.48</v>
      </c>
      <c r="M316" s="35">
        <f t="shared" si="104"/>
        <v>-70.110000000000014</v>
      </c>
      <c r="N316" s="35">
        <f t="shared" si="104"/>
        <v>-75.72</v>
      </c>
      <c r="O316" s="35">
        <f t="shared" si="104"/>
        <v>-123.92</v>
      </c>
      <c r="P316" s="35">
        <f t="shared" si="102"/>
        <v>-738.35</v>
      </c>
      <c r="Q316" s="32"/>
    </row>
    <row r="317" spans="2:18">
      <c r="B317" s="34" t="s">
        <v>31</v>
      </c>
      <c r="C317" s="32"/>
      <c r="D317" s="32"/>
      <c r="E317" s="32"/>
      <c r="F317" s="35">
        <f t="shared" ref="F317:O317" si="105">F295+F306</f>
        <v>0</v>
      </c>
      <c r="G317" s="35">
        <f t="shared" si="105"/>
        <v>0</v>
      </c>
      <c r="H317" s="35">
        <f t="shared" si="105"/>
        <v>0</v>
      </c>
      <c r="I317" s="35">
        <f t="shared" si="105"/>
        <v>0</v>
      </c>
      <c r="J317" s="35">
        <f t="shared" si="105"/>
        <v>0</v>
      </c>
      <c r="K317" s="35">
        <f t="shared" si="105"/>
        <v>0</v>
      </c>
      <c r="L317" s="35">
        <f t="shared" si="105"/>
        <v>0</v>
      </c>
      <c r="M317" s="35">
        <f t="shared" si="105"/>
        <v>0</v>
      </c>
      <c r="N317" s="35">
        <f t="shared" si="105"/>
        <v>0</v>
      </c>
      <c r="O317" s="35">
        <f t="shared" si="105"/>
        <v>0</v>
      </c>
      <c r="P317" s="35">
        <f t="shared" si="102"/>
        <v>0</v>
      </c>
      <c r="Q317" s="32"/>
    </row>
    <row r="318" spans="2:18">
      <c r="B318" s="34" t="s">
        <v>32</v>
      </c>
      <c r="C318" s="32"/>
      <c r="D318" s="32"/>
      <c r="E318" s="32"/>
      <c r="F318" s="35">
        <f t="shared" ref="F318:O318" si="106">F296+F307</f>
        <v>0</v>
      </c>
      <c r="G318" s="35">
        <f t="shared" si="106"/>
        <v>0</v>
      </c>
      <c r="H318" s="35">
        <f t="shared" si="106"/>
        <v>0</v>
      </c>
      <c r="I318" s="35">
        <f t="shared" si="106"/>
        <v>0</v>
      </c>
      <c r="J318" s="35">
        <f t="shared" si="106"/>
        <v>0</v>
      </c>
      <c r="K318" s="35">
        <f t="shared" si="106"/>
        <v>0</v>
      </c>
      <c r="L318" s="35">
        <f t="shared" si="106"/>
        <v>0</v>
      </c>
      <c r="M318" s="35">
        <f t="shared" si="106"/>
        <v>0</v>
      </c>
      <c r="N318" s="35">
        <f t="shared" si="106"/>
        <v>0</v>
      </c>
      <c r="O318" s="35">
        <f t="shared" si="106"/>
        <v>0</v>
      </c>
      <c r="P318" s="35">
        <f t="shared" si="102"/>
        <v>0</v>
      </c>
      <c r="Q318" s="32"/>
    </row>
    <row r="319" spans="2:18">
      <c r="B319" s="34" t="s">
        <v>33</v>
      </c>
      <c r="C319" s="32"/>
      <c r="D319" s="32"/>
      <c r="E319" s="32"/>
      <c r="F319" s="35">
        <f t="shared" ref="F319:O319" si="107">F297+F308</f>
        <v>-9.08</v>
      </c>
      <c r="G319" s="35">
        <f t="shared" si="107"/>
        <v>-10.75</v>
      </c>
      <c r="H319" s="35">
        <f t="shared" si="107"/>
        <v>-10.76</v>
      </c>
      <c r="I319" s="35">
        <f t="shared" si="107"/>
        <v>0</v>
      </c>
      <c r="J319" s="35">
        <f t="shared" si="107"/>
        <v>0</v>
      </c>
      <c r="K319" s="35">
        <f t="shared" si="107"/>
        <v>-21.46</v>
      </c>
      <c r="L319" s="35">
        <f t="shared" si="107"/>
        <v>-10.7</v>
      </c>
      <c r="M319" s="35">
        <f t="shared" si="107"/>
        <v>-10.61</v>
      </c>
      <c r="N319" s="35">
        <f t="shared" si="107"/>
        <v>-11.27</v>
      </c>
      <c r="O319" s="35">
        <f t="shared" si="107"/>
        <v>0</v>
      </c>
      <c r="P319" s="35">
        <f t="shared" si="102"/>
        <v>-84.63</v>
      </c>
      <c r="Q319" s="32"/>
    </row>
    <row r="320" spans="2:18">
      <c r="B320" s="34" t="s">
        <v>34</v>
      </c>
      <c r="C320" s="32"/>
      <c r="D320" s="32"/>
      <c r="E320" s="32"/>
      <c r="F320" s="35">
        <f t="shared" ref="F320:O320" si="108">F298+F309</f>
        <v>0</v>
      </c>
      <c r="G320" s="35">
        <f t="shared" si="108"/>
        <v>1</v>
      </c>
      <c r="H320" s="35">
        <f t="shared" si="108"/>
        <v>2</v>
      </c>
      <c r="I320" s="35">
        <f t="shared" si="108"/>
        <v>3</v>
      </c>
      <c r="J320" s="35">
        <f t="shared" si="108"/>
        <v>4</v>
      </c>
      <c r="K320" s="35">
        <f t="shared" si="108"/>
        <v>5</v>
      </c>
      <c r="L320" s="35">
        <f t="shared" si="108"/>
        <v>6</v>
      </c>
      <c r="M320" s="35">
        <f t="shared" si="108"/>
        <v>7</v>
      </c>
      <c r="N320" s="35">
        <f t="shared" si="108"/>
        <v>8</v>
      </c>
      <c r="O320" s="35">
        <f t="shared" si="108"/>
        <v>9</v>
      </c>
      <c r="P320" s="35">
        <f t="shared" si="102"/>
        <v>45</v>
      </c>
      <c r="Q320" s="54" t="s">
        <v>68</v>
      </c>
      <c r="R320" s="70" t="s">
        <v>82</v>
      </c>
    </row>
    <row r="321" spans="2:17"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54" t="s">
        <v>69</v>
      </c>
    </row>
    <row r="322" spans="2:17">
      <c r="B322" s="32"/>
      <c r="C322" s="32"/>
      <c r="D322" s="49">
        <f>SUM(D314:D321)</f>
        <v>0</v>
      </c>
      <c r="E322" s="49">
        <f>SUM(E314:E321)</f>
        <v>0</v>
      </c>
      <c r="F322" s="49">
        <f>SUM(F314:F321)</f>
        <v>-760.81000000000006</v>
      </c>
      <c r="G322" s="49">
        <f t="shared" ref="G322" si="109">SUM(G314:G321)</f>
        <v>-881.7</v>
      </c>
      <c r="H322" s="49">
        <f t="shared" ref="H322" si="110">SUM(H314:H321)</f>
        <v>-9.42</v>
      </c>
      <c r="I322" s="49">
        <f t="shared" ref="I322" si="111">SUM(I314:I321)</f>
        <v>-948.87000000000012</v>
      </c>
      <c r="J322" s="49">
        <f t="shared" ref="J322" si="112">SUM(J314:J321)</f>
        <v>-767.64</v>
      </c>
      <c r="K322" s="49">
        <f t="shared" ref="K322" si="113">SUM(K314:K321)</f>
        <v>-878.21000000000015</v>
      </c>
      <c r="L322" s="49">
        <f t="shared" ref="L322" si="114">SUM(L314:L321)</f>
        <v>-856.6099999999999</v>
      </c>
      <c r="M322" s="49">
        <f t="shared" ref="M322" si="115">SUM(M314:M321)</f>
        <v>-788.75</v>
      </c>
      <c r="N322" s="49">
        <f t="shared" ref="N322" si="116">SUM(N314:N321)</f>
        <v>-816.23</v>
      </c>
      <c r="O322" s="49">
        <f t="shared" ref="O322" si="117">SUM(O314:O321)</f>
        <v>-796.3</v>
      </c>
      <c r="P322" s="49">
        <f t="shared" ref="P322" si="118">SUM(P314:P321)</f>
        <v>-7504.54</v>
      </c>
      <c r="Q322" s="49">
        <v>-7504.54</v>
      </c>
    </row>
    <row r="325" spans="2:17">
      <c r="B325" s="39" t="s">
        <v>77</v>
      </c>
      <c r="C325" s="38"/>
      <c r="D325" s="57" t="s">
        <v>83</v>
      </c>
      <c r="E325" s="57" t="s">
        <v>84</v>
      </c>
      <c r="F325" s="57" t="s">
        <v>85</v>
      </c>
      <c r="G325" s="57" t="s">
        <v>86</v>
      </c>
      <c r="H325" s="57" t="s">
        <v>87</v>
      </c>
      <c r="I325" s="57" t="s">
        <v>88</v>
      </c>
      <c r="J325" s="57" t="s">
        <v>89</v>
      </c>
      <c r="K325" s="57" t="s">
        <v>90</v>
      </c>
      <c r="L325" s="57" t="s">
        <v>91</v>
      </c>
      <c r="M325" s="57" t="s">
        <v>92</v>
      </c>
      <c r="N325" s="57" t="s">
        <v>93</v>
      </c>
      <c r="O325" s="57" t="s">
        <v>94</v>
      </c>
      <c r="P325" s="57" t="s">
        <v>12</v>
      </c>
      <c r="Q325" s="38"/>
    </row>
    <row r="326" spans="2:17">
      <c r="B326" s="40" t="s">
        <v>28</v>
      </c>
      <c r="C326" s="38"/>
      <c r="D326" s="38"/>
      <c r="E326" s="38"/>
      <c r="F326" s="41">
        <f>ROUND((F220*$M248/$L248),2)</f>
        <v>-927.8</v>
      </c>
      <c r="G326" s="41">
        <f t="shared" ref="G326:O326" si="119">ROUND((G220*$M248/$L248),2)</f>
        <v>-1049.25</v>
      </c>
      <c r="H326" s="41">
        <f t="shared" si="119"/>
        <v>-1094.5999999999999</v>
      </c>
      <c r="I326" s="41">
        <f t="shared" si="119"/>
        <v>-1042.54</v>
      </c>
      <c r="J326" s="41">
        <f t="shared" si="119"/>
        <v>-1034.97</v>
      </c>
      <c r="K326" s="41">
        <f t="shared" si="119"/>
        <v>-1018.89</v>
      </c>
      <c r="L326" s="41">
        <f t="shared" si="119"/>
        <v>-1073.44</v>
      </c>
      <c r="M326" s="41">
        <f t="shared" si="119"/>
        <v>-1051.7</v>
      </c>
      <c r="N326" s="41">
        <f t="shared" si="119"/>
        <v>-1080.3900000000001</v>
      </c>
      <c r="O326" s="41">
        <f t="shared" si="119"/>
        <v>-1047.75</v>
      </c>
      <c r="P326" s="41">
        <f>SUM(F326:O326)</f>
        <v>-10421.33</v>
      </c>
      <c r="Q326" s="38"/>
    </row>
    <row r="327" spans="2:17">
      <c r="B327" s="40" t="s">
        <v>29</v>
      </c>
      <c r="C327" s="38"/>
      <c r="D327" s="38"/>
      <c r="E327" s="38"/>
      <c r="F327" s="41">
        <f t="shared" ref="F327:O332" si="120">ROUND((F221*$M249/$L249),2)</f>
        <v>-340.98</v>
      </c>
      <c r="G327" s="41">
        <f t="shared" si="120"/>
        <v>-395.99</v>
      </c>
      <c r="H327" s="41">
        <f t="shared" si="120"/>
        <v>-411.12</v>
      </c>
      <c r="I327" s="41">
        <f t="shared" si="120"/>
        <v>-369.09</v>
      </c>
      <c r="J327" s="41">
        <f t="shared" si="120"/>
        <v>-406.61</v>
      </c>
      <c r="K327" s="41">
        <f t="shared" si="120"/>
        <v>-365.42</v>
      </c>
      <c r="L327" s="41">
        <f t="shared" si="120"/>
        <v>-402.32</v>
      </c>
      <c r="M327" s="41">
        <f t="shared" si="120"/>
        <v>-389.21</v>
      </c>
      <c r="N327" s="41">
        <f t="shared" si="120"/>
        <v>-417.11</v>
      </c>
      <c r="O327" s="41">
        <f t="shared" si="120"/>
        <v>-395.32</v>
      </c>
      <c r="P327" s="41">
        <f t="shared" ref="P327:P332" si="121">SUM(F327:O327)</f>
        <v>-3893.1700000000005</v>
      </c>
      <c r="Q327" s="38"/>
    </row>
    <row r="328" spans="2:17">
      <c r="B328" s="40" t="s">
        <v>30</v>
      </c>
      <c r="C328" s="38"/>
      <c r="D328" s="38"/>
      <c r="E328" s="38"/>
      <c r="F328" s="41">
        <f t="shared" si="120"/>
        <v>-359.34</v>
      </c>
      <c r="G328" s="41">
        <f t="shared" si="120"/>
        <v>-402</v>
      </c>
      <c r="H328" s="41">
        <f t="shared" si="120"/>
        <v>-375.2</v>
      </c>
      <c r="I328" s="41">
        <f t="shared" si="120"/>
        <v>-391.12</v>
      </c>
      <c r="J328" s="41">
        <f t="shared" si="120"/>
        <v>-458.78</v>
      </c>
      <c r="K328" s="41">
        <f t="shared" si="120"/>
        <v>-326.63</v>
      </c>
      <c r="L328" s="41">
        <f t="shared" si="120"/>
        <v>-477.38</v>
      </c>
      <c r="M328" s="41">
        <f t="shared" si="120"/>
        <v>-402</v>
      </c>
      <c r="N328" s="41">
        <f t="shared" si="120"/>
        <v>-395.52</v>
      </c>
      <c r="O328" s="41">
        <f t="shared" si="120"/>
        <v>-427.13</v>
      </c>
      <c r="P328" s="41">
        <f t="shared" si="121"/>
        <v>-4015.1</v>
      </c>
      <c r="Q328" s="38"/>
    </row>
    <row r="329" spans="2:17">
      <c r="B329" s="40" t="s">
        <v>31</v>
      </c>
      <c r="C329" s="38"/>
      <c r="D329" s="38"/>
      <c r="E329" s="38"/>
      <c r="F329" s="41">
        <v>0</v>
      </c>
      <c r="G329" s="41">
        <v>0</v>
      </c>
      <c r="H329" s="41">
        <v>0</v>
      </c>
      <c r="I329" s="41">
        <v>0</v>
      </c>
      <c r="J329" s="41">
        <v>0</v>
      </c>
      <c r="K329" s="41">
        <v>0</v>
      </c>
      <c r="L329" s="41">
        <v>0</v>
      </c>
      <c r="M329" s="41">
        <v>0</v>
      </c>
      <c r="N329" s="41">
        <v>0</v>
      </c>
      <c r="O329" s="41">
        <v>0</v>
      </c>
      <c r="P329" s="41">
        <f t="shared" si="121"/>
        <v>0</v>
      </c>
      <c r="Q329" s="38"/>
    </row>
    <row r="330" spans="2:17">
      <c r="B330" s="40" t="s">
        <v>32</v>
      </c>
      <c r="C330" s="38"/>
      <c r="D330" s="38"/>
      <c r="E330" s="38"/>
      <c r="F330" s="41">
        <v>0</v>
      </c>
      <c r="G330" s="41">
        <v>0</v>
      </c>
      <c r="H330" s="41">
        <v>0</v>
      </c>
      <c r="I330" s="41">
        <v>0</v>
      </c>
      <c r="J330" s="41">
        <v>0</v>
      </c>
      <c r="K330" s="41">
        <v>0</v>
      </c>
      <c r="L330" s="41">
        <v>0</v>
      </c>
      <c r="M330" s="41">
        <v>0</v>
      </c>
      <c r="N330" s="41">
        <v>0</v>
      </c>
      <c r="O330" s="41">
        <v>0</v>
      </c>
      <c r="P330" s="41">
        <f t="shared" si="121"/>
        <v>0</v>
      </c>
      <c r="Q330" s="38"/>
    </row>
    <row r="331" spans="2:17">
      <c r="B331" s="40" t="s">
        <v>33</v>
      </c>
      <c r="C331" s="38"/>
      <c r="D331" s="38"/>
      <c r="E331" s="38"/>
      <c r="F331" s="41">
        <f t="shared" si="120"/>
        <v>-13.85</v>
      </c>
      <c r="G331" s="41">
        <f t="shared" si="120"/>
        <v>-23.34</v>
      </c>
      <c r="H331" s="41">
        <f t="shared" si="120"/>
        <v>-15.56</v>
      </c>
      <c r="I331" s="41">
        <f t="shared" si="120"/>
        <v>-15.56</v>
      </c>
      <c r="J331" s="41">
        <f t="shared" si="120"/>
        <v>0</v>
      </c>
      <c r="K331" s="41">
        <f t="shared" si="120"/>
        <v>-15.56</v>
      </c>
      <c r="L331" s="41">
        <f t="shared" si="120"/>
        <v>-15.56</v>
      </c>
      <c r="M331" s="41">
        <f t="shared" si="120"/>
        <v>-15.56</v>
      </c>
      <c r="N331" s="41">
        <f t="shared" si="120"/>
        <v>-16.239999999999998</v>
      </c>
      <c r="O331" s="41">
        <f t="shared" si="120"/>
        <v>0</v>
      </c>
      <c r="P331" s="41">
        <f t="shared" si="121"/>
        <v>-131.23000000000002</v>
      </c>
      <c r="Q331" s="38"/>
    </row>
    <row r="332" spans="2:17">
      <c r="B332" s="40" t="s">
        <v>34</v>
      </c>
      <c r="C332" s="38"/>
      <c r="D332" s="38"/>
      <c r="E332" s="38"/>
      <c r="F332" s="41">
        <f t="shared" si="120"/>
        <v>0</v>
      </c>
      <c r="G332" s="41">
        <f t="shared" si="120"/>
        <v>0</v>
      </c>
      <c r="H332" s="41">
        <f t="shared" si="120"/>
        <v>0</v>
      </c>
      <c r="I332" s="41">
        <f t="shared" si="120"/>
        <v>0</v>
      </c>
      <c r="J332" s="41">
        <f t="shared" si="120"/>
        <v>0</v>
      </c>
      <c r="K332" s="41">
        <f t="shared" si="120"/>
        <v>0</v>
      </c>
      <c r="L332" s="41">
        <f t="shared" si="120"/>
        <v>0</v>
      </c>
      <c r="M332" s="41">
        <f t="shared" si="120"/>
        <v>0</v>
      </c>
      <c r="N332" s="41">
        <f t="shared" si="120"/>
        <v>0</v>
      </c>
      <c r="O332" s="41">
        <f t="shared" si="120"/>
        <v>0</v>
      </c>
      <c r="P332" s="41">
        <f t="shared" si="121"/>
        <v>0</v>
      </c>
      <c r="Q332" s="38"/>
    </row>
    <row r="333" spans="2:17"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</row>
    <row r="334" spans="2:17">
      <c r="B334" s="38"/>
      <c r="C334" s="38"/>
      <c r="D334" s="55">
        <f>SUM(D326:D333)</f>
        <v>0</v>
      </c>
      <c r="E334" s="55">
        <f>SUM(E326:E333)</f>
        <v>0</v>
      </c>
      <c r="F334" s="55">
        <f>SUM(F326:F333)</f>
        <v>-1641.9699999999998</v>
      </c>
      <c r="G334" s="55">
        <f t="shared" ref="G334" si="122">SUM(G326:G333)</f>
        <v>-1870.58</v>
      </c>
      <c r="H334" s="55">
        <f t="shared" ref="H334" si="123">SUM(H326:H333)</f>
        <v>-1896.4799999999998</v>
      </c>
      <c r="I334" s="55">
        <f t="shared" ref="I334" si="124">SUM(I326:I333)</f>
        <v>-1818.31</v>
      </c>
      <c r="J334" s="55">
        <f t="shared" ref="J334" si="125">SUM(J326:J333)</f>
        <v>-1900.36</v>
      </c>
      <c r="K334" s="55">
        <f t="shared" ref="K334" si="126">SUM(K326:K333)</f>
        <v>-1726.5</v>
      </c>
      <c r="L334" s="55">
        <f t="shared" ref="L334" si="127">SUM(L326:L333)</f>
        <v>-1968.6999999999998</v>
      </c>
      <c r="M334" s="55">
        <f t="shared" ref="M334" si="128">SUM(M326:M333)</f>
        <v>-1858.47</v>
      </c>
      <c r="N334" s="55">
        <f t="shared" ref="N334" si="129">SUM(N326:N333)</f>
        <v>-1909.26</v>
      </c>
      <c r="O334" s="55">
        <f t="shared" ref="O334" si="130">SUM(O326:O333)</f>
        <v>-1870.1999999999998</v>
      </c>
      <c r="P334" s="55">
        <f t="shared" ref="P334" si="131">SUM(P326:P333)</f>
        <v>-18460.829999999998</v>
      </c>
      <c r="Q334" s="38"/>
    </row>
    <row r="335" spans="2:17"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</row>
    <row r="336" spans="2:17">
      <c r="B336" s="39" t="s">
        <v>78</v>
      </c>
      <c r="C336" s="38"/>
      <c r="D336" s="57" t="s">
        <v>83</v>
      </c>
      <c r="E336" s="57" t="s">
        <v>84</v>
      </c>
      <c r="F336" s="57" t="s">
        <v>85</v>
      </c>
      <c r="G336" s="57" t="s">
        <v>86</v>
      </c>
      <c r="H336" s="57" t="s">
        <v>87</v>
      </c>
      <c r="I336" s="57" t="s">
        <v>88</v>
      </c>
      <c r="J336" s="57" t="s">
        <v>89</v>
      </c>
      <c r="K336" s="57" t="s">
        <v>90</v>
      </c>
      <c r="L336" s="57" t="s">
        <v>91</v>
      </c>
      <c r="M336" s="57" t="s">
        <v>92</v>
      </c>
      <c r="N336" s="57" t="s">
        <v>93</v>
      </c>
      <c r="O336" s="57" t="s">
        <v>94</v>
      </c>
      <c r="P336" s="57" t="s">
        <v>12</v>
      </c>
      <c r="Q336" s="38"/>
    </row>
    <row r="337" spans="2:17">
      <c r="B337" s="40" t="s">
        <v>28</v>
      </c>
      <c r="C337" s="38"/>
      <c r="D337" s="38"/>
      <c r="E337" s="38"/>
      <c r="F337" s="41">
        <f>ROUND((F231*$O248/$N248),2)</f>
        <v>-401.93</v>
      </c>
      <c r="G337" s="41">
        <f t="shared" ref="G337:N337" si="132">ROUND((G231*$O248/$N248),2)</f>
        <v>-433.9</v>
      </c>
      <c r="H337" s="41">
        <f t="shared" si="132"/>
        <v>-368.19</v>
      </c>
      <c r="I337" s="41">
        <f t="shared" si="132"/>
        <v>-312.79000000000002</v>
      </c>
      <c r="J337" s="41">
        <f t="shared" si="132"/>
        <v>-335.05</v>
      </c>
      <c r="K337" s="41">
        <f t="shared" si="132"/>
        <v>-360.41</v>
      </c>
      <c r="L337" s="41">
        <f t="shared" si="132"/>
        <v>-318.49</v>
      </c>
      <c r="M337" s="41">
        <f t="shared" si="132"/>
        <v>-281.17</v>
      </c>
      <c r="N337" s="41">
        <f t="shared" si="132"/>
        <v>-388.67</v>
      </c>
      <c r="O337" s="41">
        <f>ROUND((O231*$O248/$N248),2)-468.74</f>
        <v>-955</v>
      </c>
      <c r="P337" s="41">
        <f>SUM(F337:O337)</f>
        <v>-4155.6000000000004</v>
      </c>
      <c r="Q337" s="38"/>
    </row>
    <row r="338" spans="2:17">
      <c r="B338" s="40" t="s">
        <v>29</v>
      </c>
      <c r="C338" s="38"/>
      <c r="D338" s="38"/>
      <c r="E338" s="38"/>
      <c r="F338" s="41">
        <f t="shared" ref="F338:O343" si="133">ROUND((F232*$O249/$N249),2)</f>
        <v>-122.87</v>
      </c>
      <c r="G338" s="41">
        <f t="shared" si="133"/>
        <v>-130.41</v>
      </c>
      <c r="H338" s="41">
        <f t="shared" si="133"/>
        <v>-119.53</v>
      </c>
      <c r="I338" s="41">
        <f t="shared" si="133"/>
        <v>-113.37</v>
      </c>
      <c r="J338" s="41">
        <f t="shared" si="133"/>
        <v>-140.07</v>
      </c>
      <c r="K338" s="41">
        <f t="shared" si="133"/>
        <v>-141.51</v>
      </c>
      <c r="L338" s="41">
        <f t="shared" si="133"/>
        <v>-132.38</v>
      </c>
      <c r="M338" s="41">
        <f t="shared" si="133"/>
        <v>-120.19</v>
      </c>
      <c r="N338" s="41">
        <f t="shared" si="133"/>
        <v>-122.97</v>
      </c>
      <c r="O338" s="41">
        <f t="shared" si="133"/>
        <v>-153.37</v>
      </c>
      <c r="P338" s="41">
        <f t="shared" ref="P338:P343" si="134">SUM(F338:O338)</f>
        <v>-1296.67</v>
      </c>
      <c r="Q338" s="38"/>
    </row>
    <row r="339" spans="2:17">
      <c r="B339" s="40" t="s">
        <v>30</v>
      </c>
      <c r="C339" s="38"/>
      <c r="D339" s="38"/>
      <c r="E339" s="38"/>
      <c r="F339" s="41">
        <f t="shared" si="133"/>
        <v>-166.51</v>
      </c>
      <c r="G339" s="41">
        <f t="shared" si="133"/>
        <v>-181.53</v>
      </c>
      <c r="H339" s="41">
        <f t="shared" si="133"/>
        <v>-117.44</v>
      </c>
      <c r="I339" s="41">
        <f t="shared" si="133"/>
        <v>-560.75</v>
      </c>
      <c r="J339" s="41">
        <f t="shared" si="133"/>
        <v>-640.55999999999995</v>
      </c>
      <c r="K339" s="41">
        <f t="shared" si="133"/>
        <v>-95.06</v>
      </c>
      <c r="L339" s="41">
        <f t="shared" si="133"/>
        <v>615.59</v>
      </c>
      <c r="M339" s="41">
        <f t="shared" si="133"/>
        <v>-168.17</v>
      </c>
      <c r="N339" s="41">
        <f t="shared" si="133"/>
        <v>-135.66</v>
      </c>
      <c r="O339" s="41">
        <f t="shared" si="133"/>
        <v>-159.07</v>
      </c>
      <c r="P339" s="41">
        <f t="shared" si="134"/>
        <v>-1609.1599999999999</v>
      </c>
      <c r="Q339" s="38"/>
    </row>
    <row r="340" spans="2:17">
      <c r="B340" s="40" t="s">
        <v>31</v>
      </c>
      <c r="C340" s="38"/>
      <c r="D340" s="38"/>
      <c r="E340" s="38"/>
      <c r="F340" s="41">
        <v>0</v>
      </c>
      <c r="G340" s="41">
        <v>0</v>
      </c>
      <c r="H340" s="41">
        <v>0</v>
      </c>
      <c r="I340" s="41">
        <v>0</v>
      </c>
      <c r="J340" s="41">
        <v>0</v>
      </c>
      <c r="K340" s="41">
        <v>0</v>
      </c>
      <c r="L340" s="41">
        <v>0</v>
      </c>
      <c r="M340" s="41">
        <v>0</v>
      </c>
      <c r="N340" s="41">
        <v>0</v>
      </c>
      <c r="O340" s="41">
        <v>0</v>
      </c>
      <c r="P340" s="41">
        <f t="shared" si="134"/>
        <v>0</v>
      </c>
      <c r="Q340" s="38"/>
    </row>
    <row r="341" spans="2:17">
      <c r="B341" s="40" t="s">
        <v>32</v>
      </c>
      <c r="C341" s="38"/>
      <c r="D341" s="38"/>
      <c r="E341" s="38"/>
      <c r="F341" s="41">
        <v>0</v>
      </c>
      <c r="G341" s="41">
        <v>0</v>
      </c>
      <c r="H341" s="41">
        <v>0</v>
      </c>
      <c r="I341" s="41">
        <v>0</v>
      </c>
      <c r="J341" s="41">
        <v>0</v>
      </c>
      <c r="K341" s="41">
        <v>0</v>
      </c>
      <c r="L341" s="41">
        <v>0</v>
      </c>
      <c r="M341" s="41">
        <v>0</v>
      </c>
      <c r="N341" s="41">
        <v>0</v>
      </c>
      <c r="O341" s="41">
        <v>0</v>
      </c>
      <c r="P341" s="41">
        <f t="shared" si="134"/>
        <v>0</v>
      </c>
      <c r="Q341" s="38"/>
    </row>
    <row r="342" spans="2:17">
      <c r="B342" s="40" t="s">
        <v>33</v>
      </c>
      <c r="C342" s="38"/>
      <c r="D342" s="38"/>
      <c r="E342" s="38"/>
      <c r="F342" s="41">
        <f t="shared" si="133"/>
        <v>-15.11</v>
      </c>
      <c r="G342" s="41">
        <f t="shared" si="133"/>
        <v>-25.45</v>
      </c>
      <c r="H342" s="41">
        <f t="shared" si="133"/>
        <v>-16.97</v>
      </c>
      <c r="I342" s="41">
        <f t="shared" si="133"/>
        <v>-16.97</v>
      </c>
      <c r="J342" s="41">
        <f t="shared" si="133"/>
        <v>0</v>
      </c>
      <c r="K342" s="41">
        <f t="shared" si="133"/>
        <v>-16.97</v>
      </c>
      <c r="L342" s="41">
        <f t="shared" si="133"/>
        <v>-16.97</v>
      </c>
      <c r="M342" s="41">
        <f t="shared" si="133"/>
        <v>-16.97</v>
      </c>
      <c r="N342" s="41">
        <f t="shared" si="133"/>
        <v>-17.71</v>
      </c>
      <c r="O342" s="41">
        <f t="shared" si="133"/>
        <v>0</v>
      </c>
      <c r="P342" s="41">
        <f t="shared" si="134"/>
        <v>-143.12</v>
      </c>
      <c r="Q342" s="38"/>
    </row>
    <row r="343" spans="2:17">
      <c r="B343" s="40" t="s">
        <v>34</v>
      </c>
      <c r="C343" s="38"/>
      <c r="D343" s="38"/>
      <c r="E343" s="38"/>
      <c r="F343" s="41">
        <f t="shared" si="133"/>
        <v>0</v>
      </c>
      <c r="G343" s="41">
        <f t="shared" si="133"/>
        <v>0</v>
      </c>
      <c r="H343" s="41">
        <f t="shared" si="133"/>
        <v>0</v>
      </c>
      <c r="I343" s="41">
        <f t="shared" si="133"/>
        <v>0</v>
      </c>
      <c r="J343" s="41">
        <f t="shared" si="133"/>
        <v>0</v>
      </c>
      <c r="K343" s="41">
        <f t="shared" si="133"/>
        <v>0</v>
      </c>
      <c r="L343" s="41">
        <f t="shared" si="133"/>
        <v>0</v>
      </c>
      <c r="M343" s="41">
        <f t="shared" si="133"/>
        <v>0</v>
      </c>
      <c r="N343" s="41">
        <f t="shared" si="133"/>
        <v>0</v>
      </c>
      <c r="O343" s="41">
        <f t="shared" si="133"/>
        <v>0</v>
      </c>
      <c r="P343" s="41">
        <f t="shared" si="134"/>
        <v>0</v>
      </c>
      <c r="Q343" s="38"/>
    </row>
    <row r="344" spans="2:17"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</row>
    <row r="345" spans="2:17">
      <c r="B345" s="38"/>
      <c r="C345" s="38"/>
      <c r="D345" s="55">
        <f>SUM(D337:D344)</f>
        <v>0</v>
      </c>
      <c r="E345" s="55">
        <f>SUM(E337:E344)</f>
        <v>0</v>
      </c>
      <c r="F345" s="55">
        <f>SUM(F337:F344)</f>
        <v>-706.42</v>
      </c>
      <c r="G345" s="55">
        <f t="shared" ref="G345" si="135">SUM(G337:G344)</f>
        <v>-771.29</v>
      </c>
      <c r="H345" s="55">
        <f t="shared" ref="H345" si="136">SUM(H337:H344)</f>
        <v>-622.13000000000011</v>
      </c>
      <c r="I345" s="55">
        <f t="shared" ref="I345" si="137">SUM(I337:I344)</f>
        <v>-1003.8800000000001</v>
      </c>
      <c r="J345" s="55">
        <f t="shared" ref="J345" si="138">SUM(J337:J344)</f>
        <v>-1115.6799999999998</v>
      </c>
      <c r="K345" s="55">
        <f t="shared" ref="K345" si="139">SUM(K337:K344)</f>
        <v>-613.95000000000005</v>
      </c>
      <c r="L345" s="55">
        <f t="shared" ref="L345" si="140">SUM(L337:L344)</f>
        <v>147.75000000000003</v>
      </c>
      <c r="M345" s="55">
        <f t="shared" ref="M345" si="141">SUM(M337:M344)</f>
        <v>-586.5</v>
      </c>
      <c r="N345" s="55">
        <f t="shared" ref="N345" si="142">SUM(N337:N344)</f>
        <v>-665.01</v>
      </c>
      <c r="O345" s="55">
        <f t="shared" ref="O345" si="143">SUM(O337:O344)</f>
        <v>-1267.4399999999998</v>
      </c>
      <c r="P345" s="55">
        <f t="shared" ref="P345" si="144">SUM(P337:P344)</f>
        <v>-7204.55</v>
      </c>
      <c r="Q345" s="38"/>
    </row>
    <row r="346" spans="2:17"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</row>
    <row r="347" spans="2:17">
      <c r="B347" s="39" t="s">
        <v>79</v>
      </c>
      <c r="C347" s="38"/>
      <c r="D347" s="57" t="s">
        <v>83</v>
      </c>
      <c r="E347" s="57" t="s">
        <v>84</v>
      </c>
      <c r="F347" s="57" t="s">
        <v>85</v>
      </c>
      <c r="G347" s="57" t="s">
        <v>86</v>
      </c>
      <c r="H347" s="57" t="s">
        <v>87</v>
      </c>
      <c r="I347" s="57" t="s">
        <v>88</v>
      </c>
      <c r="J347" s="57" t="s">
        <v>89</v>
      </c>
      <c r="K347" s="57" t="s">
        <v>90</v>
      </c>
      <c r="L347" s="57" t="s">
        <v>91</v>
      </c>
      <c r="M347" s="57" t="s">
        <v>92</v>
      </c>
      <c r="N347" s="57" t="s">
        <v>93</v>
      </c>
      <c r="O347" s="57" t="s">
        <v>94</v>
      </c>
      <c r="P347" s="57" t="s">
        <v>12</v>
      </c>
      <c r="Q347" s="38"/>
    </row>
    <row r="348" spans="2:17">
      <c r="B348" s="40" t="s">
        <v>28</v>
      </c>
      <c r="C348" s="38"/>
      <c r="D348" s="38"/>
      <c r="E348" s="38"/>
      <c r="F348" s="41">
        <f>F326+F337</f>
        <v>-1329.73</v>
      </c>
      <c r="G348" s="41">
        <f t="shared" ref="G348:O348" si="145">G326+G337</f>
        <v>-1483.15</v>
      </c>
      <c r="H348" s="41">
        <f t="shared" si="145"/>
        <v>-1462.79</v>
      </c>
      <c r="I348" s="41">
        <f t="shared" si="145"/>
        <v>-1355.33</v>
      </c>
      <c r="J348" s="41">
        <f t="shared" si="145"/>
        <v>-1370.02</v>
      </c>
      <c r="K348" s="41">
        <f t="shared" si="145"/>
        <v>-1379.3</v>
      </c>
      <c r="L348" s="41">
        <f t="shared" si="145"/>
        <v>-1391.93</v>
      </c>
      <c r="M348" s="41">
        <f t="shared" si="145"/>
        <v>-1332.8700000000001</v>
      </c>
      <c r="N348" s="41">
        <f t="shared" si="145"/>
        <v>-1469.0600000000002</v>
      </c>
      <c r="O348" s="41">
        <f t="shared" si="145"/>
        <v>-2002.75</v>
      </c>
      <c r="P348" s="41">
        <f t="shared" ref="P348:P354" si="146">SUM(F348:O348)</f>
        <v>-14576.93</v>
      </c>
      <c r="Q348" s="38"/>
    </row>
    <row r="349" spans="2:17">
      <c r="B349" s="40" t="s">
        <v>29</v>
      </c>
      <c r="C349" s="38"/>
      <c r="D349" s="38"/>
      <c r="E349" s="38"/>
      <c r="F349" s="41">
        <f t="shared" ref="F349:O349" si="147">F327+F338</f>
        <v>-463.85</v>
      </c>
      <c r="G349" s="41">
        <f t="shared" si="147"/>
        <v>-526.4</v>
      </c>
      <c r="H349" s="41">
        <f t="shared" si="147"/>
        <v>-530.65</v>
      </c>
      <c r="I349" s="41">
        <f t="shared" si="147"/>
        <v>-482.46</v>
      </c>
      <c r="J349" s="41">
        <f t="shared" si="147"/>
        <v>-546.68000000000006</v>
      </c>
      <c r="K349" s="41">
        <f t="shared" si="147"/>
        <v>-506.93</v>
      </c>
      <c r="L349" s="41">
        <f t="shared" si="147"/>
        <v>-534.70000000000005</v>
      </c>
      <c r="M349" s="41">
        <f t="shared" si="147"/>
        <v>-509.4</v>
      </c>
      <c r="N349" s="41">
        <f t="shared" si="147"/>
        <v>-540.08000000000004</v>
      </c>
      <c r="O349" s="41">
        <f t="shared" si="147"/>
        <v>-548.69000000000005</v>
      </c>
      <c r="P349" s="41">
        <f t="shared" si="146"/>
        <v>-5189.84</v>
      </c>
      <c r="Q349" s="38"/>
    </row>
    <row r="350" spans="2:17">
      <c r="B350" s="40" t="s">
        <v>30</v>
      </c>
      <c r="C350" s="38"/>
      <c r="D350" s="38"/>
      <c r="E350" s="38"/>
      <c r="F350" s="41">
        <f t="shared" ref="F350:O350" si="148">F328+F339</f>
        <v>-525.84999999999991</v>
      </c>
      <c r="G350" s="41">
        <f t="shared" si="148"/>
        <v>-583.53</v>
      </c>
      <c r="H350" s="41">
        <f t="shared" si="148"/>
        <v>-492.64</v>
      </c>
      <c r="I350" s="41">
        <f t="shared" si="148"/>
        <v>-951.87</v>
      </c>
      <c r="J350" s="41">
        <f t="shared" si="148"/>
        <v>-1099.3399999999999</v>
      </c>
      <c r="K350" s="41">
        <f t="shared" si="148"/>
        <v>-421.69</v>
      </c>
      <c r="L350" s="41">
        <f t="shared" si="148"/>
        <v>138.21000000000004</v>
      </c>
      <c r="M350" s="41">
        <f t="shared" si="148"/>
        <v>-570.16999999999996</v>
      </c>
      <c r="N350" s="41">
        <f t="shared" si="148"/>
        <v>-531.17999999999995</v>
      </c>
      <c r="O350" s="41">
        <f t="shared" si="148"/>
        <v>-586.20000000000005</v>
      </c>
      <c r="P350" s="41">
        <f t="shared" si="146"/>
        <v>-5624.2599999999993</v>
      </c>
      <c r="Q350" s="38"/>
    </row>
    <row r="351" spans="2:17">
      <c r="B351" s="40" t="s">
        <v>31</v>
      </c>
      <c r="C351" s="38"/>
      <c r="D351" s="38"/>
      <c r="E351" s="38"/>
      <c r="F351" s="41">
        <f t="shared" ref="F351:O351" si="149">F329+F340</f>
        <v>0</v>
      </c>
      <c r="G351" s="41">
        <f t="shared" si="149"/>
        <v>0</v>
      </c>
      <c r="H351" s="41">
        <f t="shared" si="149"/>
        <v>0</v>
      </c>
      <c r="I351" s="41">
        <f t="shared" si="149"/>
        <v>0</v>
      </c>
      <c r="J351" s="41">
        <f t="shared" si="149"/>
        <v>0</v>
      </c>
      <c r="K351" s="41">
        <f t="shared" si="149"/>
        <v>0</v>
      </c>
      <c r="L351" s="41">
        <f t="shared" si="149"/>
        <v>0</v>
      </c>
      <c r="M351" s="41">
        <f t="shared" si="149"/>
        <v>0</v>
      </c>
      <c r="N351" s="41">
        <f t="shared" si="149"/>
        <v>0</v>
      </c>
      <c r="O351" s="41">
        <f t="shared" si="149"/>
        <v>0</v>
      </c>
      <c r="P351" s="41">
        <f t="shared" si="146"/>
        <v>0</v>
      </c>
      <c r="Q351" s="38"/>
    </row>
    <row r="352" spans="2:17">
      <c r="B352" s="40" t="s">
        <v>32</v>
      </c>
      <c r="C352" s="38"/>
      <c r="D352" s="38"/>
      <c r="E352" s="38"/>
      <c r="F352" s="41">
        <f t="shared" ref="F352:O352" si="150">F330+F341</f>
        <v>0</v>
      </c>
      <c r="G352" s="41">
        <f t="shared" si="150"/>
        <v>0</v>
      </c>
      <c r="H352" s="41">
        <f t="shared" si="150"/>
        <v>0</v>
      </c>
      <c r="I352" s="41">
        <f t="shared" si="150"/>
        <v>0</v>
      </c>
      <c r="J352" s="41">
        <f t="shared" si="150"/>
        <v>0</v>
      </c>
      <c r="K352" s="41">
        <f t="shared" si="150"/>
        <v>0</v>
      </c>
      <c r="L352" s="41">
        <f t="shared" si="150"/>
        <v>0</v>
      </c>
      <c r="M352" s="41">
        <f t="shared" si="150"/>
        <v>0</v>
      </c>
      <c r="N352" s="41">
        <f t="shared" si="150"/>
        <v>0</v>
      </c>
      <c r="O352" s="41">
        <f t="shared" si="150"/>
        <v>0</v>
      </c>
      <c r="P352" s="41">
        <f t="shared" si="146"/>
        <v>0</v>
      </c>
      <c r="Q352" s="38"/>
    </row>
    <row r="353" spans="2:18">
      <c r="B353" s="40" t="s">
        <v>33</v>
      </c>
      <c r="C353" s="38"/>
      <c r="D353" s="38"/>
      <c r="E353" s="38"/>
      <c r="F353" s="41">
        <f t="shared" ref="F353:O353" si="151">F331+F342</f>
        <v>-28.96</v>
      </c>
      <c r="G353" s="41">
        <f t="shared" si="151"/>
        <v>-48.79</v>
      </c>
      <c r="H353" s="41">
        <f t="shared" si="151"/>
        <v>-32.53</v>
      </c>
      <c r="I353" s="41">
        <f t="shared" si="151"/>
        <v>-32.53</v>
      </c>
      <c r="J353" s="41">
        <f t="shared" si="151"/>
        <v>0</v>
      </c>
      <c r="K353" s="41">
        <f t="shared" si="151"/>
        <v>-32.53</v>
      </c>
      <c r="L353" s="41">
        <f t="shared" si="151"/>
        <v>-32.53</v>
      </c>
      <c r="M353" s="41">
        <f t="shared" si="151"/>
        <v>-32.53</v>
      </c>
      <c r="N353" s="41">
        <f t="shared" si="151"/>
        <v>-33.950000000000003</v>
      </c>
      <c r="O353" s="41">
        <f t="shared" si="151"/>
        <v>0</v>
      </c>
      <c r="P353" s="41">
        <f t="shared" si="146"/>
        <v>-274.35000000000002</v>
      </c>
      <c r="Q353" s="38"/>
    </row>
    <row r="354" spans="2:18">
      <c r="B354" s="40" t="s">
        <v>34</v>
      </c>
      <c r="C354" s="38"/>
      <c r="D354" s="38"/>
      <c r="E354" s="38"/>
      <c r="F354" s="41">
        <f t="shared" ref="F354:O354" si="152">F332+F343</f>
        <v>0</v>
      </c>
      <c r="G354" s="41">
        <f t="shared" si="152"/>
        <v>0</v>
      </c>
      <c r="H354" s="41">
        <f t="shared" si="152"/>
        <v>0</v>
      </c>
      <c r="I354" s="41">
        <f t="shared" si="152"/>
        <v>0</v>
      </c>
      <c r="J354" s="41">
        <f t="shared" si="152"/>
        <v>0</v>
      </c>
      <c r="K354" s="41">
        <f t="shared" si="152"/>
        <v>0</v>
      </c>
      <c r="L354" s="41">
        <f t="shared" si="152"/>
        <v>0</v>
      </c>
      <c r="M354" s="41">
        <f t="shared" si="152"/>
        <v>0</v>
      </c>
      <c r="N354" s="41">
        <f t="shared" si="152"/>
        <v>0</v>
      </c>
      <c r="O354" s="41">
        <f t="shared" si="152"/>
        <v>0</v>
      </c>
      <c r="P354" s="41">
        <f t="shared" si="146"/>
        <v>0</v>
      </c>
      <c r="Q354" s="57" t="s">
        <v>68</v>
      </c>
      <c r="R354" s="70" t="s">
        <v>82</v>
      </c>
    </row>
    <row r="355" spans="2:18"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57" t="s">
        <v>69</v>
      </c>
    </row>
    <row r="356" spans="2:18">
      <c r="B356" s="38"/>
      <c r="C356" s="38"/>
      <c r="D356" s="55">
        <f>SUM(D348:D355)</f>
        <v>0</v>
      </c>
      <c r="E356" s="55">
        <f>SUM(E348:E355)</f>
        <v>0</v>
      </c>
      <c r="F356" s="55">
        <f>SUM(F348:F355)</f>
        <v>-2348.39</v>
      </c>
      <c r="G356" s="55">
        <f t="shared" ref="G356" si="153">SUM(G348:G355)</f>
        <v>-2641.87</v>
      </c>
      <c r="H356" s="55">
        <f t="shared" ref="H356" si="154">SUM(H348:H355)</f>
        <v>-2518.61</v>
      </c>
      <c r="I356" s="55">
        <f t="shared" ref="I356" si="155">SUM(I348:I355)</f>
        <v>-2822.19</v>
      </c>
      <c r="J356" s="55">
        <f t="shared" ref="J356" si="156">SUM(J348:J355)</f>
        <v>-3016.04</v>
      </c>
      <c r="K356" s="55">
        <f t="shared" ref="K356" si="157">SUM(K348:K355)</f>
        <v>-2340.4500000000003</v>
      </c>
      <c r="L356" s="55">
        <f t="shared" ref="L356" si="158">SUM(L348:L355)</f>
        <v>-1820.95</v>
      </c>
      <c r="M356" s="55">
        <f t="shared" ref="M356" si="159">SUM(M348:M355)</f>
        <v>-2444.9700000000003</v>
      </c>
      <c r="N356" s="55">
        <f t="shared" ref="N356" si="160">SUM(N348:N355)</f>
        <v>-2574.27</v>
      </c>
      <c r="O356" s="55">
        <f t="shared" ref="O356" si="161">SUM(O348:O355)</f>
        <v>-3137.6400000000003</v>
      </c>
      <c r="P356" s="55">
        <f t="shared" ref="P356" si="162">SUM(P348:P355)</f>
        <v>-25665.379999999997</v>
      </c>
      <c r="Q356" s="55">
        <v>-25665.38</v>
      </c>
    </row>
    <row r="359" spans="2:18">
      <c r="B359" s="29" t="s">
        <v>95</v>
      </c>
      <c r="C359" s="28"/>
      <c r="D359" s="53" t="s">
        <v>83</v>
      </c>
      <c r="E359" s="53" t="s">
        <v>84</v>
      </c>
      <c r="F359" s="53" t="s">
        <v>85</v>
      </c>
      <c r="G359" s="53" t="s">
        <v>86</v>
      </c>
      <c r="H359" s="53" t="s">
        <v>87</v>
      </c>
      <c r="I359" s="53" t="s">
        <v>88</v>
      </c>
      <c r="J359" s="53" t="s">
        <v>89</v>
      </c>
      <c r="K359" s="53" t="s">
        <v>90</v>
      </c>
      <c r="L359" s="53" t="s">
        <v>91</v>
      </c>
      <c r="M359" s="53" t="s">
        <v>92</v>
      </c>
      <c r="N359" s="53" t="s">
        <v>93</v>
      </c>
      <c r="O359" s="53" t="s">
        <v>94</v>
      </c>
      <c r="P359" s="53" t="s">
        <v>12</v>
      </c>
    </row>
    <row r="360" spans="2:18">
      <c r="B360" s="30" t="s">
        <v>28</v>
      </c>
      <c r="C360" s="28"/>
      <c r="D360" s="28"/>
      <c r="E360" s="28"/>
      <c r="F360" s="71">
        <f>-ROUND((F258/$E248),0)</f>
        <v>18606</v>
      </c>
      <c r="G360" s="71">
        <f t="shared" ref="G360:O360" si="163">-ROUND((G258/$E248),0)</f>
        <v>26019</v>
      </c>
      <c r="H360" s="71">
        <f t="shared" si="163"/>
        <v>15206</v>
      </c>
      <c r="I360" s="71">
        <f t="shared" si="163"/>
        <v>25364</v>
      </c>
      <c r="J360" s="71">
        <f t="shared" si="163"/>
        <v>27680</v>
      </c>
      <c r="K360" s="71">
        <f t="shared" si="163"/>
        <v>25995</v>
      </c>
      <c r="L360" s="71">
        <f t="shared" si="163"/>
        <v>26407</v>
      </c>
      <c r="M360" s="71">
        <f t="shared" si="163"/>
        <v>28307</v>
      </c>
      <c r="N360" s="71">
        <f t="shared" si="163"/>
        <v>30020</v>
      </c>
      <c r="O360" s="71">
        <f t="shared" si="163"/>
        <v>24257</v>
      </c>
      <c r="P360" s="28"/>
    </row>
    <row r="361" spans="2:18">
      <c r="B361" s="30" t="s">
        <v>29</v>
      </c>
      <c r="C361" s="28"/>
      <c r="D361" s="28"/>
      <c r="E361" s="28"/>
      <c r="F361" s="71">
        <f t="shared" ref="F361:O366" si="164">-ROUND((F259/$E249),0)</f>
        <v>2356</v>
      </c>
      <c r="G361" s="71">
        <f t="shared" si="164"/>
        <v>3202</v>
      </c>
      <c r="H361" s="71">
        <f t="shared" si="164"/>
        <v>1909</v>
      </c>
      <c r="I361" s="71">
        <f t="shared" si="164"/>
        <v>3350</v>
      </c>
      <c r="J361" s="71">
        <f t="shared" si="164"/>
        <v>3448</v>
      </c>
      <c r="K361" s="71">
        <f t="shared" si="164"/>
        <v>3350</v>
      </c>
      <c r="L361" s="71">
        <f t="shared" si="164"/>
        <v>3373</v>
      </c>
      <c r="M361" s="71">
        <f t="shared" si="164"/>
        <v>3450</v>
      </c>
      <c r="N361" s="71">
        <f t="shared" si="164"/>
        <v>3836</v>
      </c>
      <c r="O361" s="71">
        <f t="shared" si="164"/>
        <v>3413</v>
      </c>
      <c r="P361" s="28"/>
    </row>
    <row r="362" spans="2:18">
      <c r="B362" s="30" t="s">
        <v>30</v>
      </c>
      <c r="C362" s="28"/>
      <c r="D362" s="28"/>
      <c r="E362" s="28"/>
      <c r="F362" s="71">
        <f t="shared" si="164"/>
        <v>238</v>
      </c>
      <c r="G362" s="71">
        <f t="shared" si="164"/>
        <v>333</v>
      </c>
      <c r="H362" s="71">
        <f t="shared" si="164"/>
        <v>215</v>
      </c>
      <c r="I362" s="71">
        <f t="shared" si="164"/>
        <v>304</v>
      </c>
      <c r="J362" s="71">
        <f t="shared" si="164"/>
        <v>322</v>
      </c>
      <c r="K362" s="71">
        <f t="shared" si="164"/>
        <v>332</v>
      </c>
      <c r="L362" s="71">
        <f t="shared" si="164"/>
        <v>334</v>
      </c>
      <c r="M362" s="71">
        <f t="shared" si="164"/>
        <v>342</v>
      </c>
      <c r="N362" s="71">
        <f t="shared" si="164"/>
        <v>348</v>
      </c>
      <c r="O362" s="71">
        <f t="shared" si="164"/>
        <v>337</v>
      </c>
      <c r="P362" s="28"/>
    </row>
    <row r="363" spans="2:18">
      <c r="B363" s="30" t="s">
        <v>31</v>
      </c>
      <c r="C363" s="28"/>
      <c r="D363" s="28"/>
      <c r="E363" s="28"/>
      <c r="F363" s="71">
        <f t="shared" si="164"/>
        <v>3</v>
      </c>
      <c r="G363" s="71">
        <f t="shared" si="164"/>
        <v>3</v>
      </c>
      <c r="H363" s="71">
        <f t="shared" si="164"/>
        <v>6</v>
      </c>
      <c r="I363" s="71">
        <f t="shared" si="164"/>
        <v>0</v>
      </c>
      <c r="J363" s="71">
        <f t="shared" si="164"/>
        <v>0</v>
      </c>
      <c r="K363" s="71">
        <f t="shared" si="164"/>
        <v>0</v>
      </c>
      <c r="L363" s="71">
        <f t="shared" si="164"/>
        <v>0</v>
      </c>
      <c r="M363" s="71">
        <f t="shared" si="164"/>
        <v>0</v>
      </c>
      <c r="N363" s="71">
        <f t="shared" si="164"/>
        <v>0</v>
      </c>
      <c r="O363" s="71">
        <f t="shared" si="164"/>
        <v>0</v>
      </c>
      <c r="P363" s="28"/>
    </row>
    <row r="364" spans="2:18">
      <c r="B364" s="30" t="s">
        <v>32</v>
      </c>
      <c r="C364" s="28"/>
      <c r="D364" s="28"/>
      <c r="E364" s="28"/>
      <c r="F364" s="71">
        <f t="shared" si="164"/>
        <v>1</v>
      </c>
      <c r="G364" s="71">
        <f t="shared" si="164"/>
        <v>1</v>
      </c>
      <c r="H364" s="71">
        <f t="shared" si="164"/>
        <v>5</v>
      </c>
      <c r="I364" s="71">
        <f t="shared" si="164"/>
        <v>0</v>
      </c>
      <c r="J364" s="71">
        <f t="shared" si="164"/>
        <v>0</v>
      </c>
      <c r="K364" s="71">
        <f t="shared" si="164"/>
        <v>2</v>
      </c>
      <c r="L364" s="71">
        <f t="shared" si="164"/>
        <v>2</v>
      </c>
      <c r="M364" s="71">
        <f t="shared" si="164"/>
        <v>2</v>
      </c>
      <c r="N364" s="71">
        <f t="shared" si="164"/>
        <v>2</v>
      </c>
      <c r="O364" s="71">
        <f t="shared" si="164"/>
        <v>2</v>
      </c>
      <c r="P364" s="28"/>
    </row>
    <row r="365" spans="2:18">
      <c r="B365" s="30" t="s">
        <v>33</v>
      </c>
      <c r="C365" s="28"/>
      <c r="D365" s="28"/>
      <c r="E365" s="28"/>
      <c r="F365" s="71">
        <f t="shared" si="164"/>
        <v>5030</v>
      </c>
      <c r="G365" s="71">
        <f t="shared" si="164"/>
        <v>12101</v>
      </c>
      <c r="H365" s="71">
        <f t="shared" si="164"/>
        <v>7071</v>
      </c>
      <c r="I365" s="71">
        <f t="shared" si="164"/>
        <v>0</v>
      </c>
      <c r="J365" s="71">
        <f t="shared" si="164"/>
        <v>0</v>
      </c>
      <c r="K365" s="71">
        <f t="shared" si="164"/>
        <v>14142</v>
      </c>
      <c r="L365" s="71">
        <f t="shared" si="164"/>
        <v>8014</v>
      </c>
      <c r="M365" s="71">
        <f t="shared" si="164"/>
        <v>7071</v>
      </c>
      <c r="N365" s="71">
        <f t="shared" si="164"/>
        <v>7192</v>
      </c>
      <c r="O365" s="71">
        <f t="shared" si="164"/>
        <v>0</v>
      </c>
      <c r="P365" s="28"/>
    </row>
    <row r="366" spans="2:18">
      <c r="B366" s="30" t="s">
        <v>34</v>
      </c>
      <c r="C366" s="28"/>
      <c r="D366" s="28"/>
      <c r="E366" s="28"/>
      <c r="F366" s="71">
        <f t="shared" si="164"/>
        <v>540</v>
      </c>
      <c r="G366" s="71">
        <f t="shared" si="164"/>
        <v>668</v>
      </c>
      <c r="H366" s="71">
        <f t="shared" si="164"/>
        <v>566</v>
      </c>
      <c r="I366" s="71">
        <f t="shared" si="164"/>
        <v>298</v>
      </c>
      <c r="J366" s="71">
        <f t="shared" si="164"/>
        <v>516</v>
      </c>
      <c r="K366" s="71">
        <f t="shared" si="164"/>
        <v>459</v>
      </c>
      <c r="L366" s="71">
        <f t="shared" si="164"/>
        <v>504</v>
      </c>
      <c r="M366" s="71">
        <f t="shared" si="164"/>
        <v>476</v>
      </c>
      <c r="N366" s="71">
        <f t="shared" si="164"/>
        <v>213</v>
      </c>
      <c r="O366" s="71">
        <f t="shared" si="164"/>
        <v>674</v>
      </c>
      <c r="P366" s="28"/>
    </row>
    <row r="367" spans="2:18">
      <c r="B367" s="30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</row>
    <row r="368" spans="2:18">
      <c r="B368" s="28"/>
      <c r="C368" s="28"/>
      <c r="D368" s="73">
        <f>SUM(D360:D367)</f>
        <v>0</v>
      </c>
      <c r="E368" s="73">
        <f>SUM(E360:E367)</f>
        <v>0</v>
      </c>
      <c r="F368" s="73">
        <f>SUM(F360:F367)</f>
        <v>26774</v>
      </c>
      <c r="G368" s="73">
        <f t="shared" ref="G368:O368" si="165">SUM(G360:G367)</f>
        <v>42327</v>
      </c>
      <c r="H368" s="73">
        <f t="shared" si="165"/>
        <v>24978</v>
      </c>
      <c r="I368" s="73">
        <f t="shared" si="165"/>
        <v>29316</v>
      </c>
      <c r="J368" s="73">
        <f t="shared" si="165"/>
        <v>31966</v>
      </c>
      <c r="K368" s="73">
        <f t="shared" si="165"/>
        <v>44280</v>
      </c>
      <c r="L368" s="73">
        <f t="shared" si="165"/>
        <v>38634</v>
      </c>
      <c r="M368" s="73">
        <f t="shared" si="165"/>
        <v>39648</v>
      </c>
      <c r="N368" s="73">
        <f t="shared" si="165"/>
        <v>41611</v>
      </c>
      <c r="O368" s="73">
        <f t="shared" si="165"/>
        <v>28683</v>
      </c>
      <c r="P368" s="28"/>
    </row>
    <row r="370" spans="2:16">
      <c r="B370" s="29" t="s">
        <v>96</v>
      </c>
      <c r="C370" s="28"/>
      <c r="D370" s="53" t="s">
        <v>83</v>
      </c>
      <c r="E370" s="53" t="s">
        <v>84</v>
      </c>
      <c r="F370" s="53" t="s">
        <v>85</v>
      </c>
      <c r="G370" s="53" t="s">
        <v>86</v>
      </c>
      <c r="H370" s="53" t="s">
        <v>87</v>
      </c>
      <c r="I370" s="53" t="s">
        <v>88</v>
      </c>
      <c r="J370" s="53" t="s">
        <v>89</v>
      </c>
      <c r="K370" s="53" t="s">
        <v>90</v>
      </c>
      <c r="L370" s="53" t="s">
        <v>91</v>
      </c>
      <c r="M370" s="53" t="s">
        <v>92</v>
      </c>
      <c r="N370" s="53" t="s">
        <v>93</v>
      </c>
      <c r="O370" s="53" t="s">
        <v>94</v>
      </c>
      <c r="P370" s="53" t="s">
        <v>12</v>
      </c>
    </row>
    <row r="371" spans="2:16">
      <c r="B371" s="30" t="s">
        <v>28</v>
      </c>
      <c r="C371" s="28"/>
      <c r="D371" s="28"/>
      <c r="E371" s="28"/>
      <c r="F371" s="71">
        <f>-ROUND((F269/$G248),0)</f>
        <v>16764395</v>
      </c>
      <c r="G371" s="71">
        <f t="shared" ref="G371:O371" si="166">-ROUND((G269/$G248),0)</f>
        <v>22677845</v>
      </c>
      <c r="H371" s="71">
        <f t="shared" si="166"/>
        <v>11346995</v>
      </c>
      <c r="I371" s="71">
        <f t="shared" si="166"/>
        <v>17725400</v>
      </c>
      <c r="J371" s="71">
        <f t="shared" si="166"/>
        <v>21486295</v>
      </c>
      <c r="K371" s="71">
        <f t="shared" si="166"/>
        <v>22644950</v>
      </c>
      <c r="L371" s="71">
        <f t="shared" si="166"/>
        <v>21051380</v>
      </c>
      <c r="M371" s="71">
        <f t="shared" si="166"/>
        <v>19305565</v>
      </c>
      <c r="N371" s="71">
        <f t="shared" si="166"/>
        <v>22125980</v>
      </c>
      <c r="O371" s="71">
        <f t="shared" si="166"/>
        <v>16512810</v>
      </c>
      <c r="P371" s="72">
        <f>SUM(F371:O371)</f>
        <v>191641615</v>
      </c>
    </row>
    <row r="372" spans="2:16">
      <c r="B372" s="30" t="s">
        <v>29</v>
      </c>
      <c r="C372" s="28"/>
      <c r="D372" s="28"/>
      <c r="E372" s="28"/>
      <c r="F372" s="71">
        <f t="shared" ref="F372:O372" si="167">-ROUND((F270/$G249),0)</f>
        <v>6754685</v>
      </c>
      <c r="G372" s="71">
        <f t="shared" si="167"/>
        <v>9366492</v>
      </c>
      <c r="H372" s="71">
        <f t="shared" si="167"/>
        <v>4020600</v>
      </c>
      <c r="I372" s="71">
        <f t="shared" si="167"/>
        <v>8421800</v>
      </c>
      <c r="J372" s="71">
        <f t="shared" si="167"/>
        <v>9291492</v>
      </c>
      <c r="K372" s="71">
        <f t="shared" si="167"/>
        <v>10447792</v>
      </c>
      <c r="L372" s="71">
        <f t="shared" si="167"/>
        <v>10358877</v>
      </c>
      <c r="M372" s="71">
        <f t="shared" si="167"/>
        <v>11068785</v>
      </c>
      <c r="N372" s="71">
        <f t="shared" si="167"/>
        <v>7667800</v>
      </c>
      <c r="O372" s="71">
        <f t="shared" si="167"/>
        <v>9323685</v>
      </c>
      <c r="P372" s="72">
        <f>SUM(F372:O372)</f>
        <v>86722008</v>
      </c>
    </row>
    <row r="373" spans="2:16">
      <c r="B373" s="30" t="s">
        <v>30</v>
      </c>
      <c r="C373" s="28"/>
      <c r="D373" s="28"/>
      <c r="E373" s="28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2">
        <f t="shared" ref="P373:P377" si="168">SUM(F373:O373)</f>
        <v>0</v>
      </c>
    </row>
    <row r="374" spans="2:16">
      <c r="B374" s="30" t="s">
        <v>31</v>
      </c>
      <c r="C374" s="28"/>
      <c r="D374" s="28"/>
      <c r="E374" s="28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2">
        <f t="shared" si="168"/>
        <v>0</v>
      </c>
    </row>
    <row r="375" spans="2:16">
      <c r="B375" s="30" t="s">
        <v>32</v>
      </c>
      <c r="C375" s="28"/>
      <c r="D375" s="28"/>
      <c r="E375" s="28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2">
        <f t="shared" si="168"/>
        <v>0</v>
      </c>
    </row>
    <row r="376" spans="2:16">
      <c r="B376" s="30" t="s">
        <v>33</v>
      </c>
      <c r="C376" s="28"/>
      <c r="D376" s="28"/>
      <c r="E376" s="28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2">
        <f t="shared" si="168"/>
        <v>0</v>
      </c>
    </row>
    <row r="377" spans="2:16">
      <c r="B377" s="30" t="s">
        <v>34</v>
      </c>
      <c r="C377" s="28"/>
      <c r="D377" s="28"/>
      <c r="E377" s="28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2">
        <f t="shared" si="168"/>
        <v>0</v>
      </c>
    </row>
    <row r="378" spans="2:16">
      <c r="B378" s="30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</row>
    <row r="379" spans="2:16">
      <c r="B379" s="28"/>
      <c r="C379" s="28"/>
      <c r="D379" s="73">
        <f>SUM(D371:D378)</f>
        <v>0</v>
      </c>
      <c r="E379" s="73">
        <f>SUM(E371:E378)</f>
        <v>0</v>
      </c>
      <c r="F379" s="73">
        <f>SUM(F371:F378)</f>
        <v>23519080</v>
      </c>
      <c r="G379" s="73">
        <f t="shared" ref="G379:P379" si="169">SUM(G371:G378)</f>
        <v>32044337</v>
      </c>
      <c r="H379" s="73">
        <f t="shared" si="169"/>
        <v>15367595</v>
      </c>
      <c r="I379" s="73">
        <f t="shared" si="169"/>
        <v>26147200</v>
      </c>
      <c r="J379" s="73">
        <f t="shared" si="169"/>
        <v>30777787</v>
      </c>
      <c r="K379" s="73">
        <f t="shared" si="169"/>
        <v>33092742</v>
      </c>
      <c r="L379" s="73">
        <f t="shared" si="169"/>
        <v>31410257</v>
      </c>
      <c r="M379" s="73">
        <f t="shared" si="169"/>
        <v>30374350</v>
      </c>
      <c r="N379" s="73">
        <f t="shared" si="169"/>
        <v>29793780</v>
      </c>
      <c r="O379" s="73">
        <f t="shared" si="169"/>
        <v>25836495</v>
      </c>
      <c r="P379" s="73">
        <f t="shared" si="169"/>
        <v>278363623</v>
      </c>
    </row>
    <row r="381" spans="2:16">
      <c r="B381" s="29" t="s">
        <v>97</v>
      </c>
      <c r="C381" s="28"/>
      <c r="D381" s="53" t="s">
        <v>83</v>
      </c>
      <c r="E381" s="53" t="s">
        <v>84</v>
      </c>
      <c r="F381" s="53" t="s">
        <v>85</v>
      </c>
      <c r="G381" s="53" t="s">
        <v>86</v>
      </c>
      <c r="H381" s="53" t="s">
        <v>87</v>
      </c>
      <c r="I381" s="53" t="s">
        <v>88</v>
      </c>
      <c r="J381" s="53" t="s">
        <v>89</v>
      </c>
      <c r="K381" s="53" t="s">
        <v>90</v>
      </c>
      <c r="L381" s="53" t="s">
        <v>91</v>
      </c>
      <c r="M381" s="53" t="s">
        <v>92</v>
      </c>
      <c r="N381" s="53" t="s">
        <v>93</v>
      </c>
      <c r="O381" s="53" t="s">
        <v>94</v>
      </c>
      <c r="P381" s="53" t="s">
        <v>12</v>
      </c>
    </row>
    <row r="382" spans="2:16">
      <c r="B382" s="30" t="s">
        <v>28</v>
      </c>
      <c r="C382" s="28"/>
      <c r="D382" s="28"/>
      <c r="E382" s="28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2">
        <f>SUM(F382:O382)</f>
        <v>0</v>
      </c>
    </row>
    <row r="383" spans="2:16">
      <c r="B383" s="30" t="s">
        <v>29</v>
      </c>
      <c r="C383" s="28"/>
      <c r="D383" s="28"/>
      <c r="E383" s="28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2">
        <f>SUM(F383:O383)</f>
        <v>0</v>
      </c>
    </row>
    <row r="384" spans="2:16">
      <c r="B384" s="30" t="s">
        <v>30</v>
      </c>
      <c r="C384" s="28"/>
      <c r="D384" s="28"/>
      <c r="E384" s="28"/>
      <c r="F384" s="71">
        <f t="shared" ref="F384:O384" si="170">-ROUND((F271/$G250),0)</f>
        <v>46122</v>
      </c>
      <c r="G384" s="71">
        <f t="shared" si="170"/>
        <v>60105</v>
      </c>
      <c r="H384" s="71">
        <f t="shared" si="170"/>
        <v>67842</v>
      </c>
      <c r="I384" s="71">
        <f t="shared" si="170"/>
        <v>56373</v>
      </c>
      <c r="J384" s="71">
        <f t="shared" si="170"/>
        <v>49673</v>
      </c>
      <c r="K384" s="71">
        <f t="shared" si="170"/>
        <v>64012</v>
      </c>
      <c r="L384" s="71">
        <f t="shared" si="170"/>
        <v>66562</v>
      </c>
      <c r="M384" s="71">
        <f t="shared" si="170"/>
        <v>66309</v>
      </c>
      <c r="N384" s="71">
        <f t="shared" si="170"/>
        <v>66385</v>
      </c>
      <c r="O384" s="71">
        <f t="shared" si="170"/>
        <v>58429</v>
      </c>
      <c r="P384" s="72">
        <f t="shared" ref="P384:P388" si="171">SUM(F384:O384)</f>
        <v>601812</v>
      </c>
    </row>
    <row r="385" spans="2:16">
      <c r="B385" s="30" t="s">
        <v>31</v>
      </c>
      <c r="C385" s="28"/>
      <c r="D385" s="28"/>
      <c r="E385" s="28"/>
      <c r="F385" s="71">
        <f t="shared" ref="F385:O385" si="172">-ROUND((F272/$G251),0)</f>
        <v>1777</v>
      </c>
      <c r="G385" s="71">
        <f t="shared" si="172"/>
        <v>1464</v>
      </c>
      <c r="H385" s="71">
        <f t="shared" si="172"/>
        <v>3745</v>
      </c>
      <c r="I385" s="71">
        <f t="shared" si="172"/>
        <v>0</v>
      </c>
      <c r="J385" s="71">
        <f t="shared" si="172"/>
        <v>0</v>
      </c>
      <c r="K385" s="71">
        <f t="shared" si="172"/>
        <v>0</v>
      </c>
      <c r="L385" s="71">
        <f t="shared" si="172"/>
        <v>0</v>
      </c>
      <c r="M385" s="71">
        <f t="shared" si="172"/>
        <v>0</v>
      </c>
      <c r="N385" s="71">
        <f t="shared" si="172"/>
        <v>0</v>
      </c>
      <c r="O385" s="71">
        <f t="shared" si="172"/>
        <v>0</v>
      </c>
      <c r="P385" s="72">
        <f t="shared" si="171"/>
        <v>6986</v>
      </c>
    </row>
    <row r="386" spans="2:16">
      <c r="B386" s="30" t="s">
        <v>32</v>
      </c>
      <c r="C386" s="28"/>
      <c r="D386" s="28"/>
      <c r="E386" s="28"/>
      <c r="F386" s="71">
        <f t="shared" ref="F386:O386" si="173">-ROUND((F273/$G252),0)</f>
        <v>3893</v>
      </c>
      <c r="G386" s="71">
        <f t="shared" si="173"/>
        <v>3726</v>
      </c>
      <c r="H386" s="71">
        <f t="shared" si="173"/>
        <v>26685</v>
      </c>
      <c r="I386" s="71">
        <f t="shared" si="173"/>
        <v>1032</v>
      </c>
      <c r="J386" s="71">
        <f t="shared" si="173"/>
        <v>0</v>
      </c>
      <c r="K386" s="71">
        <f t="shared" si="173"/>
        <v>11082</v>
      </c>
      <c r="L386" s="71">
        <f t="shared" si="173"/>
        <v>11124</v>
      </c>
      <c r="M386" s="71">
        <f t="shared" si="173"/>
        <v>11170</v>
      </c>
      <c r="N386" s="71">
        <f t="shared" si="173"/>
        <v>11370</v>
      </c>
      <c r="O386" s="71">
        <f t="shared" si="173"/>
        <v>-1770</v>
      </c>
      <c r="P386" s="72">
        <f t="shared" si="171"/>
        <v>78312</v>
      </c>
    </row>
    <row r="387" spans="2:16">
      <c r="B387" s="30" t="s">
        <v>33</v>
      </c>
      <c r="C387" s="28"/>
      <c r="D387" s="28"/>
      <c r="E387" s="28"/>
      <c r="F387" s="71">
        <f t="shared" ref="F387:O387" si="174">-ROUND((F274/$G253),0)</f>
        <v>879</v>
      </c>
      <c r="G387" s="71">
        <f t="shared" si="174"/>
        <v>2113</v>
      </c>
      <c r="H387" s="71">
        <f t="shared" si="174"/>
        <v>1238</v>
      </c>
      <c r="I387" s="71">
        <f t="shared" si="174"/>
        <v>0</v>
      </c>
      <c r="J387" s="71">
        <f t="shared" si="174"/>
        <v>0</v>
      </c>
      <c r="K387" s="71">
        <f t="shared" si="174"/>
        <v>2464</v>
      </c>
      <c r="L387" s="71">
        <f t="shared" si="174"/>
        <v>1389</v>
      </c>
      <c r="M387" s="71">
        <f t="shared" si="174"/>
        <v>1226</v>
      </c>
      <c r="N387" s="71">
        <f t="shared" si="174"/>
        <v>1238</v>
      </c>
      <c r="O387" s="71">
        <f t="shared" si="174"/>
        <v>0</v>
      </c>
      <c r="P387" s="72">
        <f t="shared" si="171"/>
        <v>10547</v>
      </c>
    </row>
    <row r="388" spans="2:16">
      <c r="B388" s="30" t="s">
        <v>34</v>
      </c>
      <c r="C388" s="28"/>
      <c r="D388" s="28"/>
      <c r="E388" s="28"/>
      <c r="F388" s="71">
        <f t="shared" ref="F388:O388" si="175">-ROUND((F275/$G254),0)</f>
        <v>192</v>
      </c>
      <c r="G388" s="71">
        <f t="shared" si="175"/>
        <v>246</v>
      </c>
      <c r="H388" s="71">
        <f t="shared" si="175"/>
        <v>253</v>
      </c>
      <c r="I388" s="71">
        <f t="shared" si="175"/>
        <v>102</v>
      </c>
      <c r="J388" s="71">
        <f t="shared" si="175"/>
        <v>235</v>
      </c>
      <c r="K388" s="71">
        <f t="shared" si="175"/>
        <v>236</v>
      </c>
      <c r="L388" s="71">
        <f t="shared" si="175"/>
        <v>262</v>
      </c>
      <c r="M388" s="71">
        <f t="shared" si="175"/>
        <v>246</v>
      </c>
      <c r="N388" s="71">
        <f t="shared" si="175"/>
        <v>115</v>
      </c>
      <c r="O388" s="71">
        <f t="shared" si="175"/>
        <v>316</v>
      </c>
      <c r="P388" s="72">
        <f t="shared" si="171"/>
        <v>2203</v>
      </c>
    </row>
    <row r="389" spans="2:16">
      <c r="B389" s="30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</row>
    <row r="390" spans="2:16">
      <c r="B390" s="28"/>
      <c r="C390" s="28"/>
      <c r="D390" s="73">
        <f>SUM(D382:D389)</f>
        <v>0</v>
      </c>
      <c r="E390" s="73">
        <f>SUM(E382:E389)</f>
        <v>0</v>
      </c>
      <c r="F390" s="73">
        <f>SUM(F382:F389)</f>
        <v>52863</v>
      </c>
      <c r="G390" s="73">
        <f t="shared" ref="G390" si="176">SUM(G382:G389)</f>
        <v>67654</v>
      </c>
      <c r="H390" s="73">
        <f t="shared" ref="H390" si="177">SUM(H382:H389)</f>
        <v>99763</v>
      </c>
      <c r="I390" s="73">
        <f t="shared" ref="I390" si="178">SUM(I382:I389)</f>
        <v>57507</v>
      </c>
      <c r="J390" s="73">
        <f t="shared" ref="J390" si="179">SUM(J382:J389)</f>
        <v>49908</v>
      </c>
      <c r="K390" s="73">
        <f t="shared" ref="K390" si="180">SUM(K382:K389)</f>
        <v>77794</v>
      </c>
      <c r="L390" s="73">
        <f t="shared" ref="L390" si="181">SUM(L382:L389)</f>
        <v>79337</v>
      </c>
      <c r="M390" s="73">
        <f t="shared" ref="M390" si="182">SUM(M382:M389)</f>
        <v>78951</v>
      </c>
      <c r="N390" s="73">
        <f t="shared" ref="N390" si="183">SUM(N382:N389)</f>
        <v>79108</v>
      </c>
      <c r="O390" s="73">
        <f t="shared" ref="O390" si="184">SUM(O382:O389)</f>
        <v>56975</v>
      </c>
      <c r="P390" s="73">
        <f t="shared" ref="P390" si="185">SUM(P382:P389)</f>
        <v>699860</v>
      </c>
    </row>
    <row r="393" spans="2:16">
      <c r="B393" s="33" t="s">
        <v>99</v>
      </c>
      <c r="C393" s="74"/>
      <c r="D393" s="54" t="s">
        <v>83</v>
      </c>
      <c r="E393" s="54" t="s">
        <v>84</v>
      </c>
      <c r="F393" s="54" t="s">
        <v>85</v>
      </c>
      <c r="G393" s="54" t="s">
        <v>86</v>
      </c>
      <c r="H393" s="54" t="s">
        <v>87</v>
      </c>
      <c r="I393" s="54" t="s">
        <v>88</v>
      </c>
      <c r="J393" s="54" t="s">
        <v>89</v>
      </c>
      <c r="K393" s="54" t="s">
        <v>90</v>
      </c>
      <c r="L393" s="54" t="s">
        <v>91</v>
      </c>
      <c r="M393" s="54" t="s">
        <v>92</v>
      </c>
      <c r="N393" s="54" t="s">
        <v>93</v>
      </c>
      <c r="O393" s="54" t="s">
        <v>94</v>
      </c>
      <c r="P393" s="54" t="s">
        <v>12</v>
      </c>
    </row>
    <row r="394" spans="2:16">
      <c r="B394" s="74" t="s">
        <v>28</v>
      </c>
      <c r="C394" s="74"/>
      <c r="D394" s="74"/>
      <c r="E394" s="74"/>
      <c r="F394" s="75">
        <f>-ROUND((F292/$I248),0)</f>
        <v>468</v>
      </c>
      <c r="G394" s="75">
        <f t="shared" ref="G394:O394" si="186">-ROUND((G292/$I248),0)</f>
        <v>587</v>
      </c>
      <c r="H394" s="75">
        <f t="shared" si="186"/>
        <v>1</v>
      </c>
      <c r="I394" s="75">
        <f t="shared" si="186"/>
        <v>662</v>
      </c>
      <c r="J394" s="75">
        <f t="shared" si="186"/>
        <v>547</v>
      </c>
      <c r="K394" s="75">
        <f t="shared" si="186"/>
        <v>583</v>
      </c>
      <c r="L394" s="75">
        <f t="shared" si="186"/>
        <v>572</v>
      </c>
      <c r="M394" s="75">
        <f t="shared" si="186"/>
        <v>577</v>
      </c>
      <c r="N394" s="75">
        <f t="shared" si="186"/>
        <v>571</v>
      </c>
      <c r="O394" s="75">
        <f t="shared" si="186"/>
        <v>645</v>
      </c>
      <c r="P394" s="74"/>
    </row>
    <row r="395" spans="2:16">
      <c r="B395" s="74" t="s">
        <v>29</v>
      </c>
      <c r="C395" s="74"/>
      <c r="D395" s="74"/>
      <c r="E395" s="74"/>
      <c r="F395" s="75">
        <f t="shared" ref="F395:O399" si="187">-ROUND((F293/$I249),0)</f>
        <v>75</v>
      </c>
      <c r="G395" s="75">
        <f t="shared" si="187"/>
        <v>96</v>
      </c>
      <c r="H395" s="75">
        <f t="shared" si="187"/>
        <v>0</v>
      </c>
      <c r="I395" s="75">
        <f t="shared" si="187"/>
        <v>108</v>
      </c>
      <c r="J395" s="75">
        <f t="shared" si="187"/>
        <v>98</v>
      </c>
      <c r="K395" s="75">
        <f t="shared" si="187"/>
        <v>93</v>
      </c>
      <c r="L395" s="75">
        <f t="shared" si="187"/>
        <v>97</v>
      </c>
      <c r="M395" s="75">
        <f t="shared" si="187"/>
        <v>95</v>
      </c>
      <c r="N395" s="75">
        <f t="shared" si="187"/>
        <v>98</v>
      </c>
      <c r="O395" s="75">
        <f t="shared" si="187"/>
        <v>108</v>
      </c>
      <c r="P395" s="74"/>
    </row>
    <row r="396" spans="2:16">
      <c r="B396" s="74" t="s">
        <v>30</v>
      </c>
      <c r="C396" s="74"/>
      <c r="D396" s="74"/>
      <c r="E396" s="74"/>
      <c r="F396" s="75">
        <f t="shared" si="187"/>
        <v>6</v>
      </c>
      <c r="G396" s="75">
        <f t="shared" si="187"/>
        <v>5</v>
      </c>
      <c r="H396" s="75">
        <f t="shared" si="187"/>
        <v>0</v>
      </c>
      <c r="I396" s="75">
        <f t="shared" si="187"/>
        <v>6</v>
      </c>
      <c r="J396" s="75">
        <f t="shared" si="187"/>
        <v>4</v>
      </c>
      <c r="K396" s="75">
        <f t="shared" si="187"/>
        <v>5</v>
      </c>
      <c r="L396" s="75">
        <f t="shared" si="187"/>
        <v>5</v>
      </c>
      <c r="M396" s="75">
        <f t="shared" si="187"/>
        <v>5</v>
      </c>
      <c r="N396" s="75">
        <f t="shared" si="187"/>
        <v>4</v>
      </c>
      <c r="O396" s="75">
        <f t="shared" si="187"/>
        <v>7</v>
      </c>
      <c r="P396" s="74"/>
    </row>
    <row r="397" spans="2:16">
      <c r="B397" s="74" t="s">
        <v>31</v>
      </c>
      <c r="C397" s="74"/>
      <c r="D397" s="74"/>
      <c r="E397" s="74"/>
      <c r="F397" s="75">
        <v>0</v>
      </c>
      <c r="G397" s="75">
        <v>0</v>
      </c>
      <c r="H397" s="75">
        <v>0</v>
      </c>
      <c r="I397" s="75">
        <v>0</v>
      </c>
      <c r="J397" s="75">
        <v>0</v>
      </c>
      <c r="K397" s="75">
        <v>0</v>
      </c>
      <c r="L397" s="75">
        <v>0</v>
      </c>
      <c r="M397" s="75">
        <v>0</v>
      </c>
      <c r="N397" s="75">
        <v>0</v>
      </c>
      <c r="O397" s="75">
        <v>0</v>
      </c>
      <c r="P397" s="74"/>
    </row>
    <row r="398" spans="2:16">
      <c r="B398" s="74" t="s">
        <v>32</v>
      </c>
      <c r="C398" s="74"/>
      <c r="D398" s="74"/>
      <c r="E398" s="74"/>
      <c r="F398" s="75">
        <v>0</v>
      </c>
      <c r="G398" s="75">
        <v>0</v>
      </c>
      <c r="H398" s="75">
        <v>0</v>
      </c>
      <c r="I398" s="75">
        <v>0</v>
      </c>
      <c r="J398" s="75">
        <v>0</v>
      </c>
      <c r="K398" s="75">
        <v>0</v>
      </c>
      <c r="L398" s="75">
        <v>0</v>
      </c>
      <c r="M398" s="75">
        <v>0</v>
      </c>
      <c r="N398" s="75">
        <v>0</v>
      </c>
      <c r="O398" s="75">
        <v>0</v>
      </c>
      <c r="P398" s="74"/>
    </row>
    <row r="399" spans="2:16">
      <c r="B399" s="74" t="s">
        <v>33</v>
      </c>
      <c r="C399" s="74"/>
      <c r="D399" s="74"/>
      <c r="E399" s="74"/>
      <c r="F399" s="75">
        <f t="shared" si="187"/>
        <v>158</v>
      </c>
      <c r="G399" s="75">
        <f t="shared" si="187"/>
        <v>187</v>
      </c>
      <c r="H399" s="75">
        <f t="shared" si="187"/>
        <v>185</v>
      </c>
      <c r="I399" s="75">
        <f t="shared" si="187"/>
        <v>0</v>
      </c>
      <c r="J399" s="75">
        <f t="shared" si="187"/>
        <v>0</v>
      </c>
      <c r="K399" s="75">
        <f t="shared" si="187"/>
        <v>370</v>
      </c>
      <c r="L399" s="75">
        <f t="shared" si="187"/>
        <v>185</v>
      </c>
      <c r="M399" s="75">
        <f t="shared" si="187"/>
        <v>183</v>
      </c>
      <c r="N399" s="75">
        <f t="shared" si="187"/>
        <v>202</v>
      </c>
      <c r="O399" s="75">
        <f t="shared" si="187"/>
        <v>0</v>
      </c>
      <c r="P399" s="74"/>
    </row>
    <row r="400" spans="2:16">
      <c r="B400" s="74" t="s">
        <v>34</v>
      </c>
      <c r="C400" s="74"/>
      <c r="D400" s="74"/>
      <c r="E400" s="74"/>
      <c r="F400" s="75">
        <v>0</v>
      </c>
      <c r="G400" s="75">
        <v>0</v>
      </c>
      <c r="H400" s="75">
        <v>0</v>
      </c>
      <c r="I400" s="75">
        <v>0</v>
      </c>
      <c r="J400" s="75">
        <v>0</v>
      </c>
      <c r="K400" s="75">
        <v>0</v>
      </c>
      <c r="L400" s="75">
        <v>0</v>
      </c>
      <c r="M400" s="75">
        <v>0</v>
      </c>
      <c r="N400" s="75">
        <v>0</v>
      </c>
      <c r="O400" s="75">
        <v>0</v>
      </c>
      <c r="P400" s="74"/>
    </row>
    <row r="401" spans="2:16"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</row>
    <row r="402" spans="2:16">
      <c r="B402" s="74"/>
      <c r="C402" s="74"/>
      <c r="D402" s="76">
        <f>SUM(D394:D401)</f>
        <v>0</v>
      </c>
      <c r="E402" s="76">
        <f>SUM(E394:E401)</f>
        <v>0</v>
      </c>
      <c r="F402" s="76">
        <f>SUM(F394:F401)</f>
        <v>707</v>
      </c>
      <c r="G402" s="76">
        <f t="shared" ref="G402" si="188">SUM(G394:G401)</f>
        <v>875</v>
      </c>
      <c r="H402" s="76">
        <f t="shared" ref="H402" si="189">SUM(H394:H401)</f>
        <v>186</v>
      </c>
      <c r="I402" s="76">
        <f t="shared" ref="I402" si="190">SUM(I394:I401)</f>
        <v>776</v>
      </c>
      <c r="J402" s="76">
        <f t="shared" ref="J402" si="191">SUM(J394:J401)</f>
        <v>649</v>
      </c>
      <c r="K402" s="76">
        <f t="shared" ref="K402" si="192">SUM(K394:K401)</f>
        <v>1051</v>
      </c>
      <c r="L402" s="76">
        <f t="shared" ref="L402" si="193">SUM(L394:L401)</f>
        <v>859</v>
      </c>
      <c r="M402" s="76">
        <f t="shared" ref="M402" si="194">SUM(M394:M401)</f>
        <v>860</v>
      </c>
      <c r="N402" s="76">
        <f t="shared" ref="N402" si="195">SUM(N394:N401)</f>
        <v>875</v>
      </c>
      <c r="O402" s="76">
        <f t="shared" ref="O402" si="196">SUM(O394:O401)</f>
        <v>760</v>
      </c>
      <c r="P402" s="74"/>
    </row>
    <row r="403" spans="2:16"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</row>
    <row r="404" spans="2:16">
      <c r="B404" s="33" t="s">
        <v>100</v>
      </c>
      <c r="C404" s="74"/>
      <c r="D404" s="54" t="s">
        <v>83</v>
      </c>
      <c r="E404" s="54" t="s">
        <v>84</v>
      </c>
      <c r="F404" s="54" t="s">
        <v>85</v>
      </c>
      <c r="G404" s="54" t="s">
        <v>86</v>
      </c>
      <c r="H404" s="54" t="s">
        <v>87</v>
      </c>
      <c r="I404" s="54" t="s">
        <v>88</v>
      </c>
      <c r="J404" s="54" t="s">
        <v>89</v>
      </c>
      <c r="K404" s="54" t="s">
        <v>90</v>
      </c>
      <c r="L404" s="54" t="s">
        <v>91</v>
      </c>
      <c r="M404" s="54" t="s">
        <v>92</v>
      </c>
      <c r="N404" s="54" t="s">
        <v>93</v>
      </c>
      <c r="O404" s="54" t="s">
        <v>94</v>
      </c>
      <c r="P404" s="54" t="s">
        <v>12</v>
      </c>
    </row>
    <row r="405" spans="2:16">
      <c r="B405" s="74" t="s">
        <v>28</v>
      </c>
      <c r="C405" s="74"/>
      <c r="D405" s="74"/>
      <c r="E405" s="74"/>
      <c r="F405" s="75">
        <f>-ROUND((F303/$K248),0)</f>
        <v>492617</v>
      </c>
      <c r="G405" s="75">
        <f t="shared" ref="G405:O405" si="197">-ROUND((G303/$K248),0)</f>
        <v>527800</v>
      </c>
      <c r="H405" s="75">
        <f t="shared" si="197"/>
        <v>250</v>
      </c>
      <c r="I405" s="75">
        <f t="shared" si="197"/>
        <v>565100</v>
      </c>
      <c r="J405" s="75">
        <f t="shared" si="197"/>
        <v>403367</v>
      </c>
      <c r="K405" s="75">
        <f t="shared" si="197"/>
        <v>543317</v>
      </c>
      <c r="L405" s="75">
        <f t="shared" si="197"/>
        <v>477550</v>
      </c>
      <c r="M405" s="75">
        <f t="shared" si="197"/>
        <v>416583</v>
      </c>
      <c r="N405" s="75">
        <f t="shared" si="197"/>
        <v>452783</v>
      </c>
      <c r="O405" s="75">
        <f t="shared" si="197"/>
        <v>218483</v>
      </c>
      <c r="P405" s="77">
        <f>SUM(F405:O405)</f>
        <v>4097850</v>
      </c>
    </row>
    <row r="406" spans="2:16">
      <c r="B406" s="74" t="s">
        <v>29</v>
      </c>
      <c r="C406" s="74"/>
      <c r="D406" s="74"/>
      <c r="E406" s="74"/>
      <c r="F406" s="75">
        <f>-ROUND((F304/$K249),0)</f>
        <v>191420</v>
      </c>
      <c r="G406" s="75">
        <f t="shared" ref="G406:O406" si="198">-ROUND((G304/$K249),0)</f>
        <v>252060</v>
      </c>
      <c r="H406" s="75">
        <f t="shared" si="198"/>
        <v>0</v>
      </c>
      <c r="I406" s="75">
        <f t="shared" si="198"/>
        <v>266740</v>
      </c>
      <c r="J406" s="75">
        <f t="shared" si="198"/>
        <v>244160</v>
      </c>
      <c r="K406" s="75">
        <f t="shared" si="198"/>
        <v>234180</v>
      </c>
      <c r="L406" s="75">
        <f t="shared" si="198"/>
        <v>307620</v>
      </c>
      <c r="M406" s="75">
        <f t="shared" si="198"/>
        <v>244320</v>
      </c>
      <c r="N406" s="75">
        <f t="shared" si="198"/>
        <v>244740</v>
      </c>
      <c r="O406" s="75">
        <f t="shared" si="198"/>
        <v>329780</v>
      </c>
      <c r="P406" s="77">
        <f>SUM(F406:O406)</f>
        <v>2315020</v>
      </c>
    </row>
    <row r="407" spans="2:16">
      <c r="B407" s="74" t="s">
        <v>30</v>
      </c>
      <c r="C407" s="74"/>
      <c r="D407" s="74"/>
      <c r="E407" s="74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7">
        <f t="shared" ref="P407:P411" si="199">SUM(F407:O407)</f>
        <v>0</v>
      </c>
    </row>
    <row r="408" spans="2:16">
      <c r="B408" s="74" t="s">
        <v>31</v>
      </c>
      <c r="C408" s="74"/>
      <c r="D408" s="74"/>
      <c r="E408" s="74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7">
        <f t="shared" si="199"/>
        <v>0</v>
      </c>
    </row>
    <row r="409" spans="2:16">
      <c r="B409" s="74" t="s">
        <v>32</v>
      </c>
      <c r="C409" s="74"/>
      <c r="D409" s="74"/>
      <c r="E409" s="74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7">
        <f t="shared" si="199"/>
        <v>0</v>
      </c>
    </row>
    <row r="410" spans="2:16">
      <c r="B410" s="74" t="s">
        <v>33</v>
      </c>
      <c r="C410" s="74"/>
      <c r="D410" s="74"/>
      <c r="E410" s="74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7">
        <f t="shared" si="199"/>
        <v>0</v>
      </c>
    </row>
    <row r="411" spans="2:16">
      <c r="B411" s="74" t="s">
        <v>34</v>
      </c>
      <c r="C411" s="74"/>
      <c r="D411" s="74"/>
      <c r="E411" s="74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7">
        <f t="shared" si="199"/>
        <v>0</v>
      </c>
    </row>
    <row r="412" spans="2:16"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</row>
    <row r="413" spans="2:16">
      <c r="B413" s="74"/>
      <c r="C413" s="74"/>
      <c r="D413" s="76">
        <f>SUM(D405:D412)</f>
        <v>0</v>
      </c>
      <c r="E413" s="76">
        <f>SUM(E405:E412)</f>
        <v>0</v>
      </c>
      <c r="F413" s="76">
        <f>SUM(F405:F412)</f>
        <v>684037</v>
      </c>
      <c r="G413" s="76">
        <f t="shared" ref="G413" si="200">SUM(G405:G412)</f>
        <v>779860</v>
      </c>
      <c r="H413" s="76">
        <f t="shared" ref="H413" si="201">SUM(H405:H412)</f>
        <v>250</v>
      </c>
      <c r="I413" s="76">
        <f t="shared" ref="I413" si="202">SUM(I405:I412)</f>
        <v>831840</v>
      </c>
      <c r="J413" s="76">
        <f t="shared" ref="J413" si="203">SUM(J405:J412)</f>
        <v>647527</v>
      </c>
      <c r="K413" s="76">
        <f t="shared" ref="K413" si="204">SUM(K405:K412)</f>
        <v>777497</v>
      </c>
      <c r="L413" s="76">
        <f t="shared" ref="L413" si="205">SUM(L405:L412)</f>
        <v>785170</v>
      </c>
      <c r="M413" s="76">
        <f t="shared" ref="M413" si="206">SUM(M405:M412)</f>
        <v>660903</v>
      </c>
      <c r="N413" s="76">
        <f t="shared" ref="N413" si="207">SUM(N405:N412)</f>
        <v>697523</v>
      </c>
      <c r="O413" s="76">
        <f t="shared" ref="O413" si="208">SUM(O405:O412)</f>
        <v>548263</v>
      </c>
      <c r="P413" s="76">
        <f t="shared" ref="P413" si="209">SUM(P405:P412)</f>
        <v>6412870</v>
      </c>
    </row>
    <row r="414" spans="2:16"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</row>
    <row r="415" spans="2:16">
      <c r="B415" s="33" t="s">
        <v>98</v>
      </c>
      <c r="C415" s="74"/>
      <c r="D415" s="54" t="s">
        <v>83</v>
      </c>
      <c r="E415" s="54" t="s">
        <v>84</v>
      </c>
      <c r="F415" s="54" t="s">
        <v>85</v>
      </c>
      <c r="G415" s="54" t="s">
        <v>86</v>
      </c>
      <c r="H415" s="54" t="s">
        <v>87</v>
      </c>
      <c r="I415" s="54" t="s">
        <v>88</v>
      </c>
      <c r="J415" s="54" t="s">
        <v>89</v>
      </c>
      <c r="K415" s="54" t="s">
        <v>90</v>
      </c>
      <c r="L415" s="54" t="s">
        <v>91</v>
      </c>
      <c r="M415" s="54" t="s">
        <v>92</v>
      </c>
      <c r="N415" s="54" t="s">
        <v>93</v>
      </c>
      <c r="O415" s="54" t="s">
        <v>94</v>
      </c>
      <c r="P415" s="54" t="s">
        <v>12</v>
      </c>
    </row>
    <row r="416" spans="2:16">
      <c r="B416" s="74" t="s">
        <v>28</v>
      </c>
      <c r="C416" s="74"/>
      <c r="D416" s="74"/>
      <c r="E416" s="74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7">
        <f>SUM(F416:O416)</f>
        <v>0</v>
      </c>
    </row>
    <row r="417" spans="2:16">
      <c r="B417" s="74" t="s">
        <v>29</v>
      </c>
      <c r="C417" s="74"/>
      <c r="D417" s="74"/>
      <c r="E417" s="74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7">
        <f>SUM(F417:O417)</f>
        <v>0</v>
      </c>
    </row>
    <row r="418" spans="2:16">
      <c r="B418" s="74" t="s">
        <v>30</v>
      </c>
      <c r="C418" s="74"/>
      <c r="D418" s="74"/>
      <c r="E418" s="74"/>
      <c r="F418" s="75">
        <f>-ROUND((F316/$K250),0)</f>
        <v>816</v>
      </c>
      <c r="G418" s="75">
        <f t="shared" ref="G418:O418" si="210">-ROUND((G316/$K250),0)</f>
        <v>791</v>
      </c>
      <c r="H418" s="75">
        <f t="shared" si="210"/>
        <v>0</v>
      </c>
      <c r="I418" s="75">
        <f t="shared" si="210"/>
        <v>847</v>
      </c>
      <c r="J418" s="75">
        <f t="shared" si="210"/>
        <v>734</v>
      </c>
      <c r="K418" s="75">
        <f t="shared" si="210"/>
        <v>732</v>
      </c>
      <c r="L418" s="75">
        <f t="shared" si="210"/>
        <v>671</v>
      </c>
      <c r="M418" s="75">
        <f t="shared" si="210"/>
        <v>687</v>
      </c>
      <c r="N418" s="75">
        <f t="shared" si="210"/>
        <v>742</v>
      </c>
      <c r="O418" s="75">
        <f t="shared" si="210"/>
        <v>1214</v>
      </c>
      <c r="P418" s="77">
        <f t="shared" ref="P418:P422" si="211">SUM(F418:O418)</f>
        <v>7234</v>
      </c>
    </row>
    <row r="419" spans="2:16">
      <c r="B419" s="74" t="s">
        <v>31</v>
      </c>
      <c r="C419" s="74"/>
      <c r="D419" s="74"/>
      <c r="E419" s="74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7">
        <f t="shared" si="211"/>
        <v>0</v>
      </c>
    </row>
    <row r="420" spans="2:16">
      <c r="B420" s="74" t="s">
        <v>32</v>
      </c>
      <c r="C420" s="74"/>
      <c r="D420" s="74"/>
      <c r="E420" s="74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7">
        <f t="shared" si="211"/>
        <v>0</v>
      </c>
    </row>
    <row r="421" spans="2:16">
      <c r="B421" s="74" t="s">
        <v>33</v>
      </c>
      <c r="C421" s="74"/>
      <c r="D421" s="74"/>
      <c r="E421" s="74"/>
      <c r="F421" s="75">
        <f t="shared" ref="F421:O421" si="212">-ROUND((F319/$K253),0)</f>
        <v>46</v>
      </c>
      <c r="G421" s="75">
        <f t="shared" si="212"/>
        <v>55</v>
      </c>
      <c r="H421" s="75">
        <f t="shared" si="212"/>
        <v>55</v>
      </c>
      <c r="I421" s="75">
        <f t="shared" si="212"/>
        <v>0</v>
      </c>
      <c r="J421" s="75">
        <f t="shared" si="212"/>
        <v>0</v>
      </c>
      <c r="K421" s="75">
        <f t="shared" si="212"/>
        <v>110</v>
      </c>
      <c r="L421" s="75">
        <f t="shared" si="212"/>
        <v>55</v>
      </c>
      <c r="M421" s="75">
        <f t="shared" si="212"/>
        <v>54</v>
      </c>
      <c r="N421" s="75">
        <f t="shared" si="212"/>
        <v>58</v>
      </c>
      <c r="O421" s="75">
        <f t="shared" si="212"/>
        <v>0</v>
      </c>
      <c r="P421" s="77">
        <f t="shared" si="211"/>
        <v>433</v>
      </c>
    </row>
    <row r="422" spans="2:16">
      <c r="B422" s="74" t="s">
        <v>34</v>
      </c>
      <c r="C422" s="74"/>
      <c r="D422" s="74"/>
      <c r="E422" s="74"/>
      <c r="F422" s="75"/>
      <c r="G422" s="75">
        <f t="shared" ref="G422:O422" si="213">-ROUND((G309/$G288),0)</f>
        <v>0</v>
      </c>
      <c r="H422" s="75">
        <f t="shared" si="213"/>
        <v>0</v>
      </c>
      <c r="I422" s="75">
        <f t="shared" si="213"/>
        <v>0</v>
      </c>
      <c r="J422" s="75">
        <f t="shared" si="213"/>
        <v>0</v>
      </c>
      <c r="K422" s="75">
        <f t="shared" si="213"/>
        <v>0</v>
      </c>
      <c r="L422" s="75">
        <f t="shared" si="213"/>
        <v>0</v>
      </c>
      <c r="M422" s="75">
        <f t="shared" si="213"/>
        <v>0</v>
      </c>
      <c r="N422" s="75">
        <f t="shared" si="213"/>
        <v>0</v>
      </c>
      <c r="O422" s="75">
        <f t="shared" si="213"/>
        <v>0</v>
      </c>
      <c r="P422" s="77">
        <f t="shared" si="211"/>
        <v>0</v>
      </c>
    </row>
    <row r="423" spans="2:16"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</row>
    <row r="424" spans="2:16">
      <c r="B424" s="74"/>
      <c r="C424" s="74"/>
      <c r="D424" s="76">
        <f>SUM(D416:D423)</f>
        <v>0</v>
      </c>
      <c r="E424" s="76">
        <f>SUM(E416:E423)</f>
        <v>0</v>
      </c>
      <c r="F424" s="76">
        <f>SUM(F416:F423)</f>
        <v>862</v>
      </c>
      <c r="G424" s="76">
        <f t="shared" ref="G424" si="214">SUM(G416:G423)</f>
        <v>846</v>
      </c>
      <c r="H424" s="76">
        <f t="shared" ref="H424" si="215">SUM(H416:H423)</f>
        <v>55</v>
      </c>
      <c r="I424" s="76">
        <f t="shared" ref="I424" si="216">SUM(I416:I423)</f>
        <v>847</v>
      </c>
      <c r="J424" s="76">
        <f t="shared" ref="J424" si="217">SUM(J416:J423)</f>
        <v>734</v>
      </c>
      <c r="K424" s="76">
        <f t="shared" ref="K424" si="218">SUM(K416:K423)</f>
        <v>842</v>
      </c>
      <c r="L424" s="76">
        <f t="shared" ref="L424" si="219">SUM(L416:L423)</f>
        <v>726</v>
      </c>
      <c r="M424" s="76">
        <f t="shared" ref="M424" si="220">SUM(M416:M423)</f>
        <v>741</v>
      </c>
      <c r="N424" s="76">
        <f t="shared" ref="N424" si="221">SUM(N416:N423)</f>
        <v>800</v>
      </c>
      <c r="O424" s="76">
        <f t="shared" ref="O424" si="222">SUM(O416:O423)</f>
        <v>1214</v>
      </c>
      <c r="P424" s="76">
        <f t="shared" ref="P424" si="223">SUM(P416:P423)</f>
        <v>7667</v>
      </c>
    </row>
    <row r="427" spans="2:16">
      <c r="B427" s="39" t="s">
        <v>101</v>
      </c>
      <c r="C427" s="78"/>
      <c r="D427" s="57" t="s">
        <v>83</v>
      </c>
      <c r="E427" s="57" t="s">
        <v>84</v>
      </c>
      <c r="F427" s="57" t="s">
        <v>85</v>
      </c>
      <c r="G427" s="57" t="s">
        <v>86</v>
      </c>
      <c r="H427" s="57" t="s">
        <v>87</v>
      </c>
      <c r="I427" s="57" t="s">
        <v>88</v>
      </c>
      <c r="J427" s="57" t="s">
        <v>89</v>
      </c>
      <c r="K427" s="57" t="s">
        <v>90</v>
      </c>
      <c r="L427" s="57" t="s">
        <v>91</v>
      </c>
      <c r="M427" s="57" t="s">
        <v>92</v>
      </c>
      <c r="N427" s="57" t="s">
        <v>93</v>
      </c>
      <c r="O427" s="57" t="s">
        <v>94</v>
      </c>
      <c r="P427" s="57" t="s">
        <v>12</v>
      </c>
    </row>
    <row r="428" spans="2:16">
      <c r="B428" s="78" t="s">
        <v>28</v>
      </c>
      <c r="C428" s="78"/>
      <c r="D428" s="78"/>
      <c r="E428" s="78"/>
      <c r="F428" s="79">
        <f>-ROUND((F326/$M248),0)</f>
        <v>1008</v>
      </c>
      <c r="G428" s="79">
        <f t="shared" ref="G428:O428" si="224">-ROUND((G326/$M248),0)</f>
        <v>1140</v>
      </c>
      <c r="H428" s="79">
        <f t="shared" si="224"/>
        <v>1190</v>
      </c>
      <c r="I428" s="79">
        <f t="shared" si="224"/>
        <v>1133</v>
      </c>
      <c r="J428" s="79">
        <f t="shared" si="224"/>
        <v>1125</v>
      </c>
      <c r="K428" s="79">
        <f t="shared" si="224"/>
        <v>1107</v>
      </c>
      <c r="L428" s="79">
        <f t="shared" si="224"/>
        <v>1167</v>
      </c>
      <c r="M428" s="79">
        <f t="shared" si="224"/>
        <v>1143</v>
      </c>
      <c r="N428" s="79">
        <f t="shared" si="224"/>
        <v>1174</v>
      </c>
      <c r="O428" s="79">
        <f t="shared" si="224"/>
        <v>1139</v>
      </c>
      <c r="P428" s="78"/>
    </row>
    <row r="429" spans="2:16">
      <c r="B429" s="78" t="s">
        <v>29</v>
      </c>
      <c r="C429" s="78"/>
      <c r="D429" s="78"/>
      <c r="E429" s="78"/>
      <c r="F429" s="79">
        <f t="shared" ref="F429:O433" si="225">-ROUND((F327/$M249),0)</f>
        <v>167</v>
      </c>
      <c r="G429" s="79">
        <f t="shared" si="225"/>
        <v>194</v>
      </c>
      <c r="H429" s="79">
        <f t="shared" si="225"/>
        <v>202</v>
      </c>
      <c r="I429" s="79">
        <f t="shared" si="225"/>
        <v>181</v>
      </c>
      <c r="J429" s="79">
        <f t="shared" si="225"/>
        <v>199</v>
      </c>
      <c r="K429" s="79">
        <f t="shared" si="225"/>
        <v>179</v>
      </c>
      <c r="L429" s="79">
        <f t="shared" si="225"/>
        <v>197</v>
      </c>
      <c r="M429" s="79">
        <f t="shared" si="225"/>
        <v>191</v>
      </c>
      <c r="N429" s="79">
        <f t="shared" si="225"/>
        <v>204</v>
      </c>
      <c r="O429" s="79">
        <f t="shared" si="225"/>
        <v>194</v>
      </c>
      <c r="P429" s="78"/>
    </row>
    <row r="430" spans="2:16">
      <c r="B430" s="78" t="s">
        <v>30</v>
      </c>
      <c r="C430" s="78"/>
      <c r="D430" s="78"/>
      <c r="E430" s="78"/>
      <c r="F430" s="79">
        <f t="shared" si="225"/>
        <v>14</v>
      </c>
      <c r="G430" s="79">
        <f t="shared" si="225"/>
        <v>16</v>
      </c>
      <c r="H430" s="79">
        <f t="shared" si="225"/>
        <v>15</v>
      </c>
      <c r="I430" s="79">
        <f t="shared" si="225"/>
        <v>16</v>
      </c>
      <c r="J430" s="79">
        <f t="shared" si="225"/>
        <v>18</v>
      </c>
      <c r="K430" s="79">
        <f t="shared" si="225"/>
        <v>13</v>
      </c>
      <c r="L430" s="79">
        <f t="shared" si="225"/>
        <v>19</v>
      </c>
      <c r="M430" s="79">
        <f t="shared" si="225"/>
        <v>16</v>
      </c>
      <c r="N430" s="79">
        <f t="shared" si="225"/>
        <v>16</v>
      </c>
      <c r="O430" s="79">
        <f t="shared" si="225"/>
        <v>17</v>
      </c>
      <c r="P430" s="78"/>
    </row>
    <row r="431" spans="2:16">
      <c r="B431" s="78" t="s">
        <v>31</v>
      </c>
      <c r="C431" s="78"/>
      <c r="D431" s="78"/>
      <c r="E431" s="78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8"/>
    </row>
    <row r="432" spans="2:16">
      <c r="B432" s="78" t="s">
        <v>32</v>
      </c>
      <c r="C432" s="78"/>
      <c r="D432" s="78"/>
      <c r="E432" s="78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8"/>
    </row>
    <row r="433" spans="2:16">
      <c r="B433" s="78" t="s">
        <v>33</v>
      </c>
      <c r="C433" s="78"/>
      <c r="D433" s="78"/>
      <c r="E433" s="78"/>
      <c r="F433" s="79">
        <f t="shared" si="225"/>
        <v>346</v>
      </c>
      <c r="G433" s="79">
        <f t="shared" si="225"/>
        <v>584</v>
      </c>
      <c r="H433" s="79">
        <f t="shared" si="225"/>
        <v>389</v>
      </c>
      <c r="I433" s="79">
        <f t="shared" si="225"/>
        <v>389</v>
      </c>
      <c r="J433" s="79">
        <f t="shared" si="225"/>
        <v>0</v>
      </c>
      <c r="K433" s="79">
        <f t="shared" si="225"/>
        <v>389</v>
      </c>
      <c r="L433" s="79">
        <f t="shared" si="225"/>
        <v>389</v>
      </c>
      <c r="M433" s="79">
        <f t="shared" si="225"/>
        <v>389</v>
      </c>
      <c r="N433" s="79">
        <f t="shared" si="225"/>
        <v>406</v>
      </c>
      <c r="O433" s="79">
        <f t="shared" si="225"/>
        <v>0</v>
      </c>
      <c r="P433" s="78"/>
    </row>
    <row r="434" spans="2:16">
      <c r="B434" s="78" t="s">
        <v>34</v>
      </c>
      <c r="C434" s="78"/>
      <c r="D434" s="78"/>
      <c r="E434" s="78"/>
      <c r="F434" s="79"/>
      <c r="G434" s="79">
        <v>0</v>
      </c>
      <c r="H434" s="79">
        <v>0</v>
      </c>
      <c r="I434" s="79">
        <v>0</v>
      </c>
      <c r="J434" s="79">
        <v>0</v>
      </c>
      <c r="K434" s="79">
        <v>0</v>
      </c>
      <c r="L434" s="79">
        <v>0</v>
      </c>
      <c r="M434" s="79">
        <v>0</v>
      </c>
      <c r="N434" s="79">
        <v>0</v>
      </c>
      <c r="O434" s="79">
        <v>0</v>
      </c>
      <c r="P434" s="78"/>
    </row>
    <row r="435" spans="2:16"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</row>
    <row r="436" spans="2:16">
      <c r="B436" s="78"/>
      <c r="C436" s="78"/>
      <c r="D436" s="39"/>
      <c r="E436" s="39"/>
      <c r="F436" s="80">
        <f>SUM(F428:F435)</f>
        <v>1535</v>
      </c>
      <c r="G436" s="80">
        <f t="shared" ref="G436" si="226">SUM(G428:G435)</f>
        <v>1934</v>
      </c>
      <c r="H436" s="80">
        <f t="shared" ref="H436" si="227">SUM(H428:H435)</f>
        <v>1796</v>
      </c>
      <c r="I436" s="80">
        <f t="shared" ref="I436" si="228">SUM(I428:I435)</f>
        <v>1719</v>
      </c>
      <c r="J436" s="80">
        <f t="shared" ref="J436" si="229">SUM(J428:J435)</f>
        <v>1342</v>
      </c>
      <c r="K436" s="80">
        <f t="shared" ref="K436" si="230">SUM(K428:K435)</f>
        <v>1688</v>
      </c>
      <c r="L436" s="80">
        <f t="shared" ref="L436" si="231">SUM(L428:L435)</f>
        <v>1772</v>
      </c>
      <c r="M436" s="80">
        <f t="shared" ref="M436" si="232">SUM(M428:M435)</f>
        <v>1739</v>
      </c>
      <c r="N436" s="80">
        <f t="shared" ref="N436" si="233">SUM(N428:N435)</f>
        <v>1800</v>
      </c>
      <c r="O436" s="80">
        <f t="shared" ref="O436" si="234">SUM(O428:O435)</f>
        <v>1350</v>
      </c>
      <c r="P436" s="78"/>
    </row>
    <row r="437" spans="2:16"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</row>
    <row r="438" spans="2:16">
      <c r="B438" s="39" t="s">
        <v>102</v>
      </c>
      <c r="C438" s="78"/>
      <c r="D438" s="57" t="s">
        <v>83</v>
      </c>
      <c r="E438" s="57" t="s">
        <v>84</v>
      </c>
      <c r="F438" s="57" t="s">
        <v>85</v>
      </c>
      <c r="G438" s="57" t="s">
        <v>86</v>
      </c>
      <c r="H438" s="57" t="s">
        <v>87</v>
      </c>
      <c r="I438" s="57" t="s">
        <v>88</v>
      </c>
      <c r="J438" s="57" t="s">
        <v>89</v>
      </c>
      <c r="K438" s="57" t="s">
        <v>90</v>
      </c>
      <c r="L438" s="57" t="s">
        <v>91</v>
      </c>
      <c r="M438" s="57" t="s">
        <v>92</v>
      </c>
      <c r="N438" s="57" t="s">
        <v>93</v>
      </c>
      <c r="O438" s="57" t="s">
        <v>94</v>
      </c>
      <c r="P438" s="57" t="s">
        <v>12</v>
      </c>
    </row>
    <row r="439" spans="2:16">
      <c r="B439" s="78" t="s">
        <v>28</v>
      </c>
      <c r="C439" s="78"/>
      <c r="D439" s="78"/>
      <c r="E439" s="78"/>
      <c r="F439" s="79">
        <f>-ROUND((F337/$O248),0)</f>
        <v>1004825</v>
      </c>
      <c r="G439" s="79">
        <f t="shared" ref="G439:O439" si="235">-ROUND((G337/$O248),0)</f>
        <v>1084750</v>
      </c>
      <c r="H439" s="79">
        <f t="shared" si="235"/>
        <v>920475</v>
      </c>
      <c r="I439" s="79">
        <f t="shared" si="235"/>
        <v>781975</v>
      </c>
      <c r="J439" s="79">
        <f t="shared" si="235"/>
        <v>837625</v>
      </c>
      <c r="K439" s="79">
        <f t="shared" si="235"/>
        <v>901025</v>
      </c>
      <c r="L439" s="79">
        <f t="shared" si="235"/>
        <v>796225</v>
      </c>
      <c r="M439" s="79">
        <f t="shared" si="235"/>
        <v>702925</v>
      </c>
      <c r="N439" s="79">
        <f t="shared" si="235"/>
        <v>971675</v>
      </c>
      <c r="O439" s="79">
        <f t="shared" si="235"/>
        <v>2387500</v>
      </c>
      <c r="P439" s="81">
        <f>SUM(F439:O439)</f>
        <v>10389000</v>
      </c>
    </row>
    <row r="440" spans="2:16">
      <c r="B440" s="78" t="s">
        <v>29</v>
      </c>
      <c r="C440" s="78"/>
      <c r="D440" s="78"/>
      <c r="E440" s="78"/>
      <c r="F440" s="79">
        <f>-ROUND((F338/$O249),0)</f>
        <v>409567</v>
      </c>
      <c r="G440" s="79">
        <f t="shared" ref="G440:O440" si="236">-ROUND((G338/$O249),0)</f>
        <v>434700</v>
      </c>
      <c r="H440" s="79">
        <f t="shared" si="236"/>
        <v>398433</v>
      </c>
      <c r="I440" s="79">
        <f t="shared" si="236"/>
        <v>377900</v>
      </c>
      <c r="J440" s="79">
        <f t="shared" si="236"/>
        <v>466900</v>
      </c>
      <c r="K440" s="79">
        <f t="shared" si="236"/>
        <v>471700</v>
      </c>
      <c r="L440" s="79">
        <f t="shared" si="236"/>
        <v>441267</v>
      </c>
      <c r="M440" s="79">
        <f t="shared" si="236"/>
        <v>400633</v>
      </c>
      <c r="N440" s="79">
        <f t="shared" si="236"/>
        <v>409900</v>
      </c>
      <c r="O440" s="79">
        <f t="shared" si="236"/>
        <v>511233</v>
      </c>
      <c r="P440" s="81">
        <f>SUM(F440:O440)</f>
        <v>4322233</v>
      </c>
    </row>
    <row r="441" spans="2:16">
      <c r="B441" s="78" t="s">
        <v>30</v>
      </c>
      <c r="C441" s="78"/>
      <c r="D441" s="78"/>
      <c r="E441" s="78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81">
        <f t="shared" ref="P441:P445" si="237">SUM(F441:O441)</f>
        <v>0</v>
      </c>
    </row>
    <row r="442" spans="2:16">
      <c r="B442" s="78" t="s">
        <v>31</v>
      </c>
      <c r="C442" s="78"/>
      <c r="D442" s="78"/>
      <c r="E442" s="78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81">
        <f t="shared" si="237"/>
        <v>0</v>
      </c>
    </row>
    <row r="443" spans="2:16">
      <c r="B443" s="78" t="s">
        <v>32</v>
      </c>
      <c r="C443" s="78"/>
      <c r="D443" s="78"/>
      <c r="E443" s="78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81">
        <f t="shared" si="237"/>
        <v>0</v>
      </c>
    </row>
    <row r="444" spans="2:16">
      <c r="B444" s="78" t="s">
        <v>33</v>
      </c>
      <c r="C444" s="78"/>
      <c r="D444" s="78"/>
      <c r="E444" s="78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81">
        <f t="shared" si="237"/>
        <v>0</v>
      </c>
    </row>
    <row r="445" spans="2:16">
      <c r="B445" s="78" t="s">
        <v>34</v>
      </c>
      <c r="C445" s="78"/>
      <c r="D445" s="78"/>
      <c r="E445" s="78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81">
        <f t="shared" si="237"/>
        <v>0</v>
      </c>
    </row>
    <row r="446" spans="2:16"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</row>
    <row r="447" spans="2:16">
      <c r="B447" s="78"/>
      <c r="C447" s="78"/>
      <c r="D447" s="80">
        <f>SUM(D439:D446)</f>
        <v>0</v>
      </c>
      <c r="E447" s="80">
        <f>SUM(E439:E446)</f>
        <v>0</v>
      </c>
      <c r="F447" s="80">
        <f>SUM(F439:F446)</f>
        <v>1414392</v>
      </c>
      <c r="G447" s="80">
        <f t="shared" ref="G447" si="238">SUM(G439:G446)</f>
        <v>1519450</v>
      </c>
      <c r="H447" s="80">
        <f t="shared" ref="H447" si="239">SUM(H439:H446)</f>
        <v>1318908</v>
      </c>
      <c r="I447" s="80">
        <f t="shared" ref="I447" si="240">SUM(I439:I446)</f>
        <v>1159875</v>
      </c>
      <c r="J447" s="80">
        <f t="shared" ref="J447" si="241">SUM(J439:J446)</f>
        <v>1304525</v>
      </c>
      <c r="K447" s="80">
        <f t="shared" ref="K447" si="242">SUM(K439:K446)</f>
        <v>1372725</v>
      </c>
      <c r="L447" s="80">
        <f t="shared" ref="L447" si="243">SUM(L439:L446)</f>
        <v>1237492</v>
      </c>
      <c r="M447" s="80">
        <f t="shared" ref="M447" si="244">SUM(M439:M446)</f>
        <v>1103558</v>
      </c>
      <c r="N447" s="80">
        <f t="shared" ref="N447" si="245">SUM(N439:N446)</f>
        <v>1381575</v>
      </c>
      <c r="O447" s="80">
        <f t="shared" ref="O447" si="246">SUM(O439:O446)</f>
        <v>2898733</v>
      </c>
      <c r="P447" s="80">
        <f t="shared" ref="P447" si="247">SUM(P439:P446)</f>
        <v>14711233</v>
      </c>
    </row>
    <row r="448" spans="2:16"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</row>
    <row r="449" spans="2:16">
      <c r="B449" s="39" t="s">
        <v>103</v>
      </c>
      <c r="C449" s="78"/>
      <c r="D449" s="57" t="s">
        <v>83</v>
      </c>
      <c r="E449" s="57" t="s">
        <v>84</v>
      </c>
      <c r="F449" s="57" t="s">
        <v>85</v>
      </c>
      <c r="G449" s="57" t="s">
        <v>86</v>
      </c>
      <c r="H449" s="57" t="s">
        <v>87</v>
      </c>
      <c r="I449" s="57" t="s">
        <v>88</v>
      </c>
      <c r="J449" s="57" t="s">
        <v>89</v>
      </c>
      <c r="K449" s="57" t="s">
        <v>90</v>
      </c>
      <c r="L449" s="57" t="s">
        <v>91</v>
      </c>
      <c r="M449" s="57" t="s">
        <v>92</v>
      </c>
      <c r="N449" s="57" t="s">
        <v>93</v>
      </c>
      <c r="O449" s="57" t="s">
        <v>94</v>
      </c>
      <c r="P449" s="57" t="s">
        <v>12</v>
      </c>
    </row>
    <row r="450" spans="2:16">
      <c r="B450" s="78" t="s">
        <v>28</v>
      </c>
      <c r="C450" s="78"/>
      <c r="D450" s="78"/>
      <c r="E450" s="78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81">
        <f>SUM(F450:O450)</f>
        <v>0</v>
      </c>
    </row>
    <row r="451" spans="2:16">
      <c r="B451" s="78" t="s">
        <v>29</v>
      </c>
      <c r="C451" s="78"/>
      <c r="D451" s="78"/>
      <c r="E451" s="78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81">
        <f>SUM(F451:O451)</f>
        <v>0</v>
      </c>
    </row>
    <row r="452" spans="2:16">
      <c r="B452" s="78" t="s">
        <v>30</v>
      </c>
      <c r="C452" s="78"/>
      <c r="D452" s="78"/>
      <c r="E452" s="78"/>
      <c r="F452" s="79">
        <f>-ROUND((F339/$O250),0)</f>
        <v>2554</v>
      </c>
      <c r="G452" s="79">
        <f t="shared" ref="G452:O452" si="248">-ROUND((G339/$O250),0)</f>
        <v>2784</v>
      </c>
      <c r="H452" s="79">
        <f t="shared" si="248"/>
        <v>1801</v>
      </c>
      <c r="I452" s="79">
        <f t="shared" si="248"/>
        <v>8600</v>
      </c>
      <c r="J452" s="79">
        <f t="shared" si="248"/>
        <v>9825</v>
      </c>
      <c r="K452" s="79">
        <f t="shared" si="248"/>
        <v>1458</v>
      </c>
      <c r="L452" s="79">
        <f t="shared" si="248"/>
        <v>-9442</v>
      </c>
      <c r="M452" s="79">
        <f t="shared" si="248"/>
        <v>2579</v>
      </c>
      <c r="N452" s="79">
        <f t="shared" si="248"/>
        <v>2081</v>
      </c>
      <c r="O452" s="79">
        <f t="shared" si="248"/>
        <v>2440</v>
      </c>
      <c r="P452" s="81">
        <f t="shared" ref="P452:P456" si="249">SUM(F452:O452)</f>
        <v>24680</v>
      </c>
    </row>
    <row r="453" spans="2:16">
      <c r="B453" s="78" t="s">
        <v>31</v>
      </c>
      <c r="C453" s="78"/>
      <c r="D453" s="78"/>
      <c r="E453" s="78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81">
        <f t="shared" si="249"/>
        <v>0</v>
      </c>
    </row>
    <row r="454" spans="2:16">
      <c r="B454" s="78" t="s">
        <v>32</v>
      </c>
      <c r="C454" s="78"/>
      <c r="D454" s="78"/>
      <c r="E454" s="78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81">
        <f t="shared" si="249"/>
        <v>0</v>
      </c>
    </row>
    <row r="455" spans="2:16">
      <c r="B455" s="78" t="s">
        <v>33</v>
      </c>
      <c r="C455" s="78"/>
      <c r="D455" s="78"/>
      <c r="E455" s="78"/>
      <c r="F455" s="79">
        <f t="shared" ref="F455:O455" si="250">-ROUND((F342/$O253),0)</f>
        <v>125</v>
      </c>
      <c r="G455" s="79">
        <f t="shared" si="250"/>
        <v>210</v>
      </c>
      <c r="H455" s="79">
        <f t="shared" si="250"/>
        <v>140</v>
      </c>
      <c r="I455" s="79">
        <f t="shared" si="250"/>
        <v>140</v>
      </c>
      <c r="J455" s="79">
        <f t="shared" si="250"/>
        <v>0</v>
      </c>
      <c r="K455" s="79">
        <f t="shared" si="250"/>
        <v>140</v>
      </c>
      <c r="L455" s="79">
        <f t="shared" si="250"/>
        <v>140</v>
      </c>
      <c r="M455" s="79">
        <f t="shared" si="250"/>
        <v>140</v>
      </c>
      <c r="N455" s="79">
        <f t="shared" si="250"/>
        <v>146</v>
      </c>
      <c r="O455" s="79">
        <f t="shared" si="250"/>
        <v>0</v>
      </c>
      <c r="P455" s="81">
        <f t="shared" si="249"/>
        <v>1181</v>
      </c>
    </row>
    <row r="456" spans="2:16">
      <c r="B456" s="78" t="s">
        <v>34</v>
      </c>
      <c r="C456" s="78"/>
      <c r="D456" s="78"/>
      <c r="E456" s="78"/>
      <c r="F456" s="79"/>
      <c r="G456" s="79">
        <f t="shared" ref="G456:O456" si="251">-ROUND((G343/$G322),0)</f>
        <v>0</v>
      </c>
      <c r="H456" s="79">
        <f t="shared" si="251"/>
        <v>0</v>
      </c>
      <c r="I456" s="79">
        <f t="shared" si="251"/>
        <v>0</v>
      </c>
      <c r="J456" s="79">
        <f t="shared" si="251"/>
        <v>0</v>
      </c>
      <c r="K456" s="79">
        <f t="shared" si="251"/>
        <v>0</v>
      </c>
      <c r="L456" s="79">
        <f t="shared" si="251"/>
        <v>0</v>
      </c>
      <c r="M456" s="79">
        <f t="shared" si="251"/>
        <v>0</v>
      </c>
      <c r="N456" s="79">
        <f t="shared" si="251"/>
        <v>0</v>
      </c>
      <c r="O456" s="79">
        <f t="shared" si="251"/>
        <v>0</v>
      </c>
      <c r="P456" s="81">
        <f t="shared" si="249"/>
        <v>0</v>
      </c>
    </row>
    <row r="457" spans="2:16"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</row>
    <row r="458" spans="2:16">
      <c r="B458" s="78"/>
      <c r="C458" s="78"/>
      <c r="D458" s="80">
        <f>SUM(D450:D457)</f>
        <v>0</v>
      </c>
      <c r="E458" s="80">
        <f>SUM(E450:E457)</f>
        <v>0</v>
      </c>
      <c r="F458" s="80">
        <f>SUM(F450:F457)</f>
        <v>2679</v>
      </c>
      <c r="G458" s="80">
        <f t="shared" ref="G458" si="252">SUM(G450:G457)</f>
        <v>2994</v>
      </c>
      <c r="H458" s="80">
        <f t="shared" ref="H458" si="253">SUM(H450:H457)</f>
        <v>1941</v>
      </c>
      <c r="I458" s="80">
        <f t="shared" ref="I458" si="254">SUM(I450:I457)</f>
        <v>8740</v>
      </c>
      <c r="J458" s="80">
        <f t="shared" ref="J458" si="255">SUM(J450:J457)</f>
        <v>9825</v>
      </c>
      <c r="K458" s="80">
        <f t="shared" ref="K458" si="256">SUM(K450:K457)</f>
        <v>1598</v>
      </c>
      <c r="L458" s="80">
        <f t="shared" ref="L458" si="257">SUM(L450:L457)</f>
        <v>-9302</v>
      </c>
      <c r="M458" s="80">
        <f t="shared" ref="M458" si="258">SUM(M450:M457)</f>
        <v>2719</v>
      </c>
      <c r="N458" s="80">
        <f t="shared" ref="N458" si="259">SUM(N450:N457)</f>
        <v>2227</v>
      </c>
      <c r="O458" s="80">
        <f t="shared" ref="O458" si="260">SUM(O450:O457)</f>
        <v>2440</v>
      </c>
      <c r="P458" s="80">
        <f t="shared" ref="P458" si="261">SUM(P450:P457)</f>
        <v>25861</v>
      </c>
    </row>
  </sheetData>
  <pageMargins left="0.19" right="0.24" top="0.53" bottom="0.39" header="0.3" footer="0.5"/>
  <pageSetup scale="66" fitToHeight="5" orientation="landscape" r:id="rId1"/>
  <headerFooter alignWithMargins="0">
    <oddHeader>&amp;R2002 Monthly PIL Billing and Determinates by LDC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1"/>
  <sheetViews>
    <sheetView workbookViewId="0">
      <pane ySplit="220" topLeftCell="A221" activePane="bottomLeft" state="frozen"/>
      <selection pane="bottomLeft" activeCell="B288" sqref="B288"/>
    </sheetView>
  </sheetViews>
  <sheetFormatPr defaultRowHeight="12.75"/>
  <cols>
    <col min="1" max="1" width="9.140625" style="5"/>
    <col min="2" max="2" width="10.140625" style="5" bestFit="1" customWidth="1"/>
    <col min="3" max="3" width="10.5703125" style="5" bestFit="1" customWidth="1"/>
    <col min="4" max="15" width="12.7109375" style="5" customWidth="1"/>
    <col min="16" max="18" width="15.7109375" style="5" customWidth="1"/>
    <col min="19" max="16384" width="9.140625" style="5"/>
  </cols>
  <sheetData>
    <row r="1" spans="2:17">
      <c r="C1" s="4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</row>
    <row r="2" spans="2:17" hidden="1">
      <c r="B2" s="8" t="s">
        <v>13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2:17" hidden="1">
      <c r="B3" s="9" t="s">
        <v>14</v>
      </c>
      <c r="C3" s="9"/>
      <c r="D3" s="10">
        <v>-797063.60999999987</v>
      </c>
      <c r="E3" s="10">
        <v>-605968.29</v>
      </c>
      <c r="F3" s="10">
        <v>-626637.52999999991</v>
      </c>
      <c r="G3" s="10">
        <v>-662788.09000000008</v>
      </c>
      <c r="H3" s="10">
        <v>-710451.94</v>
      </c>
      <c r="I3" s="10">
        <v>-671891.25</v>
      </c>
      <c r="J3" s="10">
        <v>-667592.80000000005</v>
      </c>
      <c r="K3" s="10">
        <v>-639899.54</v>
      </c>
      <c r="L3" s="10">
        <v>-662705.26000000024</v>
      </c>
      <c r="M3" s="10">
        <v>563981.88999999978</v>
      </c>
      <c r="N3" s="10">
        <v>-524489.12</v>
      </c>
      <c r="O3" s="10">
        <v>-540956.46000000008</v>
      </c>
      <c r="P3" s="10">
        <f>SUM(D3:O3)</f>
        <v>-6546462.0000000009</v>
      </c>
      <c r="Q3" s="7">
        <f>P15+P27+P39</f>
        <v>-6546462</v>
      </c>
    </row>
    <row r="4" spans="2:17" hidden="1">
      <c r="B4" s="9" t="s">
        <v>15</v>
      </c>
      <c r="C4" s="9"/>
      <c r="D4" s="10">
        <v>0</v>
      </c>
      <c r="E4" s="10">
        <v>0</v>
      </c>
      <c r="F4" s="10">
        <v>0</v>
      </c>
      <c r="G4" s="10">
        <v>-6.87</v>
      </c>
      <c r="H4" s="10">
        <v>-6.87</v>
      </c>
      <c r="I4" s="10">
        <v>-6.87</v>
      </c>
      <c r="J4" s="10">
        <v>-11.38</v>
      </c>
      <c r="K4" s="10">
        <v>-29.92</v>
      </c>
      <c r="L4" s="10">
        <v>-92.070000000000007</v>
      </c>
      <c r="M4" s="10">
        <v>-1250279.4999999998</v>
      </c>
      <c r="N4" s="10">
        <v>-119445.73</v>
      </c>
      <c r="O4" s="10">
        <v>-123427.69</v>
      </c>
      <c r="P4" s="10">
        <f t="shared" ref="P4:P12" si="0">SUM(D4:O4)</f>
        <v>-1493306.8999999997</v>
      </c>
      <c r="Q4" s="7">
        <f t="shared" ref="Q4:Q12" si="1">P16+P28+P40</f>
        <v>-1493306.9</v>
      </c>
    </row>
    <row r="5" spans="2:17" hidden="1">
      <c r="B5" s="9" t="s">
        <v>16</v>
      </c>
      <c r="C5" s="9"/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f t="shared" si="0"/>
        <v>0</v>
      </c>
      <c r="Q5" s="7">
        <f t="shared" si="1"/>
        <v>0</v>
      </c>
    </row>
    <row r="6" spans="2:17" hidden="1">
      <c r="B6" s="9" t="s">
        <v>17</v>
      </c>
      <c r="C6" s="9"/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f t="shared" si="0"/>
        <v>0</v>
      </c>
      <c r="Q6" s="7">
        <f t="shared" si="1"/>
        <v>0</v>
      </c>
    </row>
    <row r="7" spans="2:17" hidden="1">
      <c r="B7" s="9" t="s">
        <v>18</v>
      </c>
      <c r="C7" s="9"/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f t="shared" si="0"/>
        <v>0</v>
      </c>
      <c r="Q7" s="7">
        <f t="shared" si="1"/>
        <v>0</v>
      </c>
    </row>
    <row r="8" spans="2:17" hidden="1">
      <c r="B8" s="9" t="s">
        <v>19</v>
      </c>
      <c r="C8" s="9"/>
      <c r="D8" s="10">
        <v>-596568.73</v>
      </c>
      <c r="E8" s="10">
        <v>-475292.04999999993</v>
      </c>
      <c r="F8" s="10">
        <v>-513641.93</v>
      </c>
      <c r="G8" s="10">
        <v>-477442.39999999997</v>
      </c>
      <c r="H8" s="10">
        <v>-450317.9499999999</v>
      </c>
      <c r="I8" s="10">
        <v>-375536.91999999987</v>
      </c>
      <c r="J8" s="10">
        <v>-399630.69999999995</v>
      </c>
      <c r="K8" s="10">
        <v>-406291.40999999992</v>
      </c>
      <c r="L8" s="10">
        <v>-408521.7699999999</v>
      </c>
      <c r="M8" s="10">
        <v>463876.11999999994</v>
      </c>
      <c r="N8" s="10">
        <v>-309718.5799999999</v>
      </c>
      <c r="O8" s="10">
        <v>-345521.18999999994</v>
      </c>
      <c r="P8" s="10">
        <f t="shared" si="0"/>
        <v>-4294607.51</v>
      </c>
      <c r="Q8" s="7">
        <f t="shared" si="1"/>
        <v>-4294607.5099999988</v>
      </c>
    </row>
    <row r="9" spans="2:17" hidden="1">
      <c r="B9" s="9" t="s">
        <v>20</v>
      </c>
      <c r="C9" s="9"/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f t="shared" si="0"/>
        <v>0</v>
      </c>
      <c r="Q9" s="7">
        <f t="shared" si="1"/>
        <v>0</v>
      </c>
    </row>
    <row r="10" spans="2:17" hidden="1">
      <c r="B10" s="9" t="s">
        <v>21</v>
      </c>
      <c r="C10" s="9"/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f t="shared" si="0"/>
        <v>0</v>
      </c>
      <c r="Q10" s="7">
        <f t="shared" si="1"/>
        <v>0</v>
      </c>
    </row>
    <row r="11" spans="2:17" hidden="1">
      <c r="B11" s="9" t="s">
        <v>22</v>
      </c>
      <c r="C11" s="9"/>
      <c r="D11" s="10">
        <v>0</v>
      </c>
      <c r="E11" s="10">
        <v>0</v>
      </c>
      <c r="F11" s="10">
        <v>0</v>
      </c>
      <c r="G11" s="10">
        <v>-0.21</v>
      </c>
      <c r="H11" s="10">
        <v>-0.17</v>
      </c>
      <c r="I11" s="10">
        <v>-0.14000000000000001</v>
      </c>
      <c r="J11" s="10">
        <v>-1.73</v>
      </c>
      <c r="K11" s="10">
        <v>-9.4499999999999993</v>
      </c>
      <c r="L11" s="10">
        <v>-32.4</v>
      </c>
      <c r="M11" s="10">
        <v>-854791.44</v>
      </c>
      <c r="N11" s="10">
        <v>-73658.009999999995</v>
      </c>
      <c r="O11" s="10">
        <v>-81851.090000000011</v>
      </c>
      <c r="P11" s="10">
        <f t="shared" si="0"/>
        <v>-1010344.6399999999</v>
      </c>
      <c r="Q11" s="7">
        <f t="shared" si="1"/>
        <v>-1010344.64</v>
      </c>
    </row>
    <row r="12" spans="2:17" hidden="1">
      <c r="B12" s="9" t="s">
        <v>23</v>
      </c>
      <c r="C12" s="9"/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si="0"/>
        <v>0</v>
      </c>
      <c r="Q12" s="7">
        <f t="shared" si="1"/>
        <v>0</v>
      </c>
    </row>
    <row r="13" spans="2:17" hidden="1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2:17" hidden="1">
      <c r="B14" s="8" t="s">
        <v>24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2:17" hidden="1">
      <c r="B15" s="9" t="s">
        <v>14</v>
      </c>
      <c r="C15" s="9"/>
      <c r="D15" s="10">
        <v>-759574.05999999982</v>
      </c>
      <c r="E15" s="10">
        <v>-568911.41</v>
      </c>
      <c r="F15" s="10">
        <v>-588722.47999999986</v>
      </c>
      <c r="G15" s="10">
        <v>-625556.77</v>
      </c>
      <c r="H15" s="10">
        <v>-673336.18999999983</v>
      </c>
      <c r="I15" s="10">
        <v>-634661.14999999991</v>
      </c>
      <c r="J15" s="10">
        <v>-630720.04</v>
      </c>
      <c r="K15" s="10">
        <v>-603105.49</v>
      </c>
      <c r="L15" s="10">
        <v>-625615.75000000012</v>
      </c>
      <c r="M15" s="10">
        <v>578651.68999999983</v>
      </c>
      <c r="N15" s="10">
        <v>-489392.20999999996</v>
      </c>
      <c r="O15" s="10">
        <v>-507001.97000000003</v>
      </c>
      <c r="P15" s="10">
        <f>SUM(D15:O15)</f>
        <v>-6127945.8300000001</v>
      </c>
    </row>
    <row r="16" spans="2:17" hidden="1">
      <c r="B16" s="9" t="s">
        <v>15</v>
      </c>
      <c r="C16" s="9"/>
      <c r="D16" s="10">
        <v>0</v>
      </c>
      <c r="E16" s="10">
        <v>0</v>
      </c>
      <c r="F16" s="10">
        <v>0</v>
      </c>
      <c r="G16" s="10">
        <v>-6.87</v>
      </c>
      <c r="H16" s="10">
        <v>-6.87</v>
      </c>
      <c r="I16" s="10">
        <v>-6.87</v>
      </c>
      <c r="J16" s="10">
        <v>-9.84</v>
      </c>
      <c r="K16" s="10">
        <v>-28.79</v>
      </c>
      <c r="L16" s="10">
        <v>-90.25</v>
      </c>
      <c r="M16" s="10">
        <v>-1227919.8199999998</v>
      </c>
      <c r="N16" s="10">
        <v>-117208.78</v>
      </c>
      <c r="O16" s="10">
        <v>-121259.59</v>
      </c>
      <c r="P16" s="10">
        <f t="shared" ref="P16:P24" si="2">SUM(D16:O16)</f>
        <v>-1466537.68</v>
      </c>
    </row>
    <row r="17" spans="2:16" hidden="1">
      <c r="B17" s="9" t="s">
        <v>16</v>
      </c>
      <c r="C17" s="9"/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 t="shared" si="2"/>
        <v>0</v>
      </c>
    </row>
    <row r="18" spans="2:16" hidden="1">
      <c r="B18" s="9" t="s">
        <v>17</v>
      </c>
      <c r="C18" s="9"/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f t="shared" si="2"/>
        <v>0</v>
      </c>
    </row>
    <row r="19" spans="2:16" hidden="1">
      <c r="B19" s="9" t="s">
        <v>18</v>
      </c>
      <c r="C19" s="9"/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f t="shared" si="2"/>
        <v>0</v>
      </c>
    </row>
    <row r="20" spans="2:16" hidden="1">
      <c r="B20" s="9" t="s">
        <v>19</v>
      </c>
      <c r="C20" s="9"/>
      <c r="D20" s="10">
        <v>-574370.25999999978</v>
      </c>
      <c r="E20" s="10">
        <v>-450465.65999999992</v>
      </c>
      <c r="F20" s="10">
        <v>-486606.74</v>
      </c>
      <c r="G20" s="10">
        <v>-455999.58</v>
      </c>
      <c r="H20" s="10">
        <v>-432562.13</v>
      </c>
      <c r="I20" s="10">
        <v>-359422.69999999995</v>
      </c>
      <c r="J20" s="10">
        <v>-383230.5</v>
      </c>
      <c r="K20" s="10">
        <v>-389999.6</v>
      </c>
      <c r="L20" s="10">
        <v>-392226.77999999997</v>
      </c>
      <c r="M20" s="10">
        <v>466810.88999999996</v>
      </c>
      <c r="N20" s="10">
        <v>-292896.07999999996</v>
      </c>
      <c r="O20" s="10">
        <v>-329131.14999999997</v>
      </c>
      <c r="P20" s="10">
        <f t="shared" si="2"/>
        <v>-4080100.2899999991</v>
      </c>
    </row>
    <row r="21" spans="2:16" hidden="1">
      <c r="B21" s="9" t="s">
        <v>20</v>
      </c>
      <c r="C21" s="9"/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f t="shared" si="2"/>
        <v>0</v>
      </c>
    </row>
    <row r="22" spans="2:16" hidden="1">
      <c r="B22" s="9" t="s">
        <v>21</v>
      </c>
      <c r="C22" s="9"/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f t="shared" si="2"/>
        <v>0</v>
      </c>
    </row>
    <row r="23" spans="2:16" hidden="1">
      <c r="B23" s="9" t="s">
        <v>22</v>
      </c>
      <c r="C23" s="9"/>
      <c r="D23" s="10">
        <v>0</v>
      </c>
      <c r="E23" s="10">
        <v>0</v>
      </c>
      <c r="F23" s="10">
        <v>0</v>
      </c>
      <c r="G23" s="10">
        <v>-0.21</v>
      </c>
      <c r="H23" s="10">
        <v>-0.17</v>
      </c>
      <c r="I23" s="10">
        <v>-0.14000000000000001</v>
      </c>
      <c r="J23" s="10">
        <v>-0.94</v>
      </c>
      <c r="K23" s="10">
        <v>-9.1</v>
      </c>
      <c r="L23" s="10">
        <v>-31.43</v>
      </c>
      <c r="M23" s="10">
        <v>-842529.48</v>
      </c>
      <c r="N23" s="10">
        <v>-72492.039999999994</v>
      </c>
      <c r="O23" s="10">
        <v>-80573.530000000013</v>
      </c>
      <c r="P23" s="10">
        <f t="shared" si="2"/>
        <v>-995637.04</v>
      </c>
    </row>
    <row r="24" spans="2:16" hidden="1">
      <c r="B24" s="9" t="s">
        <v>23</v>
      </c>
      <c r="C24" s="9"/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f t="shared" si="2"/>
        <v>0</v>
      </c>
    </row>
    <row r="25" spans="2:16" hidden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hidden="1">
      <c r="B26" s="8" t="s">
        <v>25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hidden="1">
      <c r="B27" s="9" t="s">
        <v>14</v>
      </c>
      <c r="C27" s="9"/>
      <c r="D27" s="10">
        <v>-6028.61</v>
      </c>
      <c r="E27" s="10">
        <v>-5795.21</v>
      </c>
      <c r="F27" s="10">
        <v>-5851.54</v>
      </c>
      <c r="G27" s="10">
        <v>-5819.93</v>
      </c>
      <c r="H27" s="10">
        <v>-5818.26</v>
      </c>
      <c r="I27" s="10">
        <v>-5835.36</v>
      </c>
      <c r="J27" s="10">
        <v>-5878.19</v>
      </c>
      <c r="K27" s="10">
        <v>-5499.64</v>
      </c>
      <c r="L27" s="10">
        <v>-5945.7499999999991</v>
      </c>
      <c r="M27" s="10">
        <v>-1919.36</v>
      </c>
      <c r="N27" s="10">
        <v>-5385.03</v>
      </c>
      <c r="O27" s="10">
        <v>-5412.04</v>
      </c>
      <c r="P27" s="10">
        <f>SUM(D27:O27)</f>
        <v>-65188.920000000006</v>
      </c>
    </row>
    <row r="28" spans="2:16" hidden="1">
      <c r="B28" s="9" t="s">
        <v>15</v>
      </c>
      <c r="C28" s="9"/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-0.47</v>
      </c>
      <c r="K28" s="10">
        <v>-0.21</v>
      </c>
      <c r="L28" s="10">
        <v>-0.9</v>
      </c>
      <c r="M28" s="10">
        <v>-3847.32</v>
      </c>
      <c r="N28" s="10">
        <v>-374.71000000000004</v>
      </c>
      <c r="O28" s="10">
        <v>-378.33000000000004</v>
      </c>
      <c r="P28" s="10">
        <f t="shared" ref="P28:P36" si="3">SUM(D28:O28)</f>
        <v>-4601.9400000000005</v>
      </c>
    </row>
    <row r="29" spans="2:16" hidden="1">
      <c r="B29" s="9" t="s">
        <v>16</v>
      </c>
      <c r="C29" s="9"/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f t="shared" si="3"/>
        <v>0</v>
      </c>
    </row>
    <row r="30" spans="2:16" hidden="1">
      <c r="B30" s="9" t="s">
        <v>17</v>
      </c>
      <c r="C30" s="9"/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f t="shared" si="3"/>
        <v>0</v>
      </c>
    </row>
    <row r="31" spans="2:16" hidden="1">
      <c r="B31" s="9" t="s">
        <v>18</v>
      </c>
      <c r="C31" s="9"/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f t="shared" si="3"/>
        <v>0</v>
      </c>
    </row>
    <row r="32" spans="2:16" hidden="1">
      <c r="B32" s="9" t="s">
        <v>19</v>
      </c>
      <c r="C32" s="9"/>
      <c r="D32" s="10">
        <v>-8128.0700000000006</v>
      </c>
      <c r="E32" s="10">
        <v>-9837.0300000000007</v>
      </c>
      <c r="F32" s="10">
        <v>-10561.76</v>
      </c>
      <c r="G32" s="10">
        <v>-8781.4500000000007</v>
      </c>
      <c r="H32" s="10">
        <v>-7553.04</v>
      </c>
      <c r="I32" s="10">
        <v>-6230.83</v>
      </c>
      <c r="J32" s="10">
        <v>-6351.3200000000006</v>
      </c>
      <c r="K32" s="10">
        <v>-5747.86</v>
      </c>
      <c r="L32" s="10">
        <v>-6752.8499999999995</v>
      </c>
      <c r="M32" s="10">
        <v>-309.96999999999997</v>
      </c>
      <c r="N32" s="10">
        <v>-5965.33</v>
      </c>
      <c r="O32" s="10">
        <v>-6989.2599999999993</v>
      </c>
      <c r="P32" s="10">
        <f t="shared" si="3"/>
        <v>-83208.77</v>
      </c>
    </row>
    <row r="33" spans="2:16" hidden="1">
      <c r="B33" s="9" t="s">
        <v>20</v>
      </c>
      <c r="C33" s="9"/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f t="shared" si="3"/>
        <v>0</v>
      </c>
    </row>
    <row r="34" spans="2:16" hidden="1">
      <c r="B34" s="9" t="s">
        <v>21</v>
      </c>
      <c r="C34" s="9"/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f t="shared" si="3"/>
        <v>0</v>
      </c>
    </row>
    <row r="35" spans="2:16" hidden="1">
      <c r="B35" s="9" t="s">
        <v>22</v>
      </c>
      <c r="C35" s="9"/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-0.7</v>
      </c>
      <c r="K35" s="10">
        <v>-0.25</v>
      </c>
      <c r="L35" s="10">
        <v>-0.93</v>
      </c>
      <c r="M35" s="10">
        <v>-5292.3500000000013</v>
      </c>
      <c r="N35" s="10">
        <v>-463.2</v>
      </c>
      <c r="O35" s="10">
        <v>-560.77</v>
      </c>
      <c r="P35" s="10">
        <f t="shared" si="3"/>
        <v>-6318.2000000000007</v>
      </c>
    </row>
    <row r="36" spans="2:16" hidden="1">
      <c r="B36" s="9" t="s">
        <v>23</v>
      </c>
      <c r="C36" s="9"/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f t="shared" si="3"/>
        <v>0</v>
      </c>
    </row>
    <row r="37" spans="2:16" hidden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 hidden="1">
      <c r="B38" s="8" t="s">
        <v>26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2:16" hidden="1">
      <c r="B39" s="9" t="s">
        <v>14</v>
      </c>
      <c r="C39" s="9"/>
      <c r="D39" s="10">
        <v>-31460.939999999995</v>
      </c>
      <c r="E39" s="10">
        <v>-31261.670000000002</v>
      </c>
      <c r="F39" s="10">
        <v>-32063.510000000002</v>
      </c>
      <c r="G39" s="10">
        <v>-31411.390000000003</v>
      </c>
      <c r="H39" s="10">
        <v>-31297.490000000005</v>
      </c>
      <c r="I39" s="10">
        <v>-31394.74</v>
      </c>
      <c r="J39" s="10">
        <v>-30994.570000000003</v>
      </c>
      <c r="K39" s="10">
        <v>-31294.410000000003</v>
      </c>
      <c r="L39" s="10">
        <v>-31143.760000000002</v>
      </c>
      <c r="M39" s="10">
        <v>-12750.44</v>
      </c>
      <c r="N39" s="10">
        <v>-29711.88</v>
      </c>
      <c r="O39" s="10">
        <v>-28542.450000000004</v>
      </c>
      <c r="P39" s="10">
        <f>SUM(D39:O39)</f>
        <v>-353327.25</v>
      </c>
    </row>
    <row r="40" spans="2:16" hidden="1">
      <c r="B40" s="9" t="s">
        <v>15</v>
      </c>
      <c r="C40" s="9"/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-1.07</v>
      </c>
      <c r="K40" s="10">
        <v>-0.92</v>
      </c>
      <c r="L40" s="10">
        <v>-0.92</v>
      </c>
      <c r="M40" s="10">
        <v>-18512.36</v>
      </c>
      <c r="N40" s="10">
        <v>-1862.24</v>
      </c>
      <c r="O40" s="10">
        <v>-1789.77</v>
      </c>
      <c r="P40" s="10">
        <f t="shared" ref="P40:P48" si="4">SUM(D40:O40)</f>
        <v>-22167.280000000002</v>
      </c>
    </row>
    <row r="41" spans="2:16" hidden="1">
      <c r="B41" s="9" t="s">
        <v>16</v>
      </c>
      <c r="C41" s="9"/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f t="shared" si="4"/>
        <v>0</v>
      </c>
    </row>
    <row r="42" spans="2:16" hidden="1">
      <c r="B42" s="9" t="s">
        <v>17</v>
      </c>
      <c r="C42" s="9"/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f t="shared" si="4"/>
        <v>0</v>
      </c>
    </row>
    <row r="43" spans="2:16" hidden="1">
      <c r="B43" s="9" t="s">
        <v>18</v>
      </c>
      <c r="C43" s="9"/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f t="shared" si="4"/>
        <v>0</v>
      </c>
    </row>
    <row r="44" spans="2:16" hidden="1">
      <c r="B44" s="9" t="s">
        <v>19</v>
      </c>
      <c r="C44" s="9"/>
      <c r="D44" s="10">
        <v>-14070.400000000001</v>
      </c>
      <c r="E44" s="10">
        <v>-14989.36</v>
      </c>
      <c r="F44" s="10">
        <v>-16473.43</v>
      </c>
      <c r="G44" s="10">
        <v>-12661.37</v>
      </c>
      <c r="H44" s="10">
        <v>-10202.780000000001</v>
      </c>
      <c r="I44" s="10">
        <v>-9883.3900000000012</v>
      </c>
      <c r="J44" s="10">
        <v>-10048.880000000001</v>
      </c>
      <c r="K44" s="10">
        <v>-10543.950000000003</v>
      </c>
      <c r="L44" s="10">
        <v>-9542.1400000000012</v>
      </c>
      <c r="M44" s="10">
        <v>-2624.8</v>
      </c>
      <c r="N44" s="10">
        <v>-10857.17</v>
      </c>
      <c r="O44" s="10">
        <v>-9400.7800000000007</v>
      </c>
      <c r="P44" s="10">
        <f t="shared" si="4"/>
        <v>-131298.45000000001</v>
      </c>
    </row>
    <row r="45" spans="2:16" hidden="1">
      <c r="B45" s="9" t="s">
        <v>20</v>
      </c>
      <c r="C45" s="9"/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f t="shared" si="4"/>
        <v>0</v>
      </c>
    </row>
    <row r="46" spans="2:16" hidden="1">
      <c r="B46" s="9" t="s">
        <v>21</v>
      </c>
      <c r="C46" s="9"/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f t="shared" si="4"/>
        <v>0</v>
      </c>
    </row>
    <row r="47" spans="2:16" hidden="1">
      <c r="B47" s="9" t="s">
        <v>22</v>
      </c>
      <c r="C47" s="9"/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-0.09</v>
      </c>
      <c r="K47" s="10">
        <v>-0.1</v>
      </c>
      <c r="L47" s="10">
        <v>-0.04</v>
      </c>
      <c r="M47" s="10">
        <v>-6969.61</v>
      </c>
      <c r="N47" s="10">
        <v>-702.77</v>
      </c>
      <c r="O47" s="10">
        <v>-716.79</v>
      </c>
      <c r="P47" s="10">
        <f t="shared" si="4"/>
        <v>-8389.3999999999978</v>
      </c>
    </row>
    <row r="48" spans="2:16" hidden="1">
      <c r="B48" s="9" t="s">
        <v>23</v>
      </c>
      <c r="C48" s="9"/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f t="shared" si="4"/>
        <v>0</v>
      </c>
    </row>
    <row r="49" spans="1:18" hidden="1">
      <c r="Q49" s="63">
        <v>37895</v>
      </c>
      <c r="R49" s="63">
        <v>37895</v>
      </c>
    </row>
    <row r="50" spans="1:18" hidden="1">
      <c r="Q50" s="6" t="s">
        <v>80</v>
      </c>
      <c r="R50" s="6" t="s">
        <v>81</v>
      </c>
    </row>
    <row r="51" spans="1:18" hidden="1">
      <c r="A51" s="11"/>
      <c r="B51" s="12" t="s">
        <v>27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58"/>
      <c r="R51" s="58"/>
    </row>
    <row r="52" spans="1:18" hidden="1">
      <c r="A52" s="11">
        <v>3601</v>
      </c>
      <c r="B52" s="13" t="s">
        <v>28</v>
      </c>
      <c r="C52" s="11"/>
      <c r="D52" s="14">
        <v>-495344.24</v>
      </c>
      <c r="E52" s="14">
        <v>-359707.75</v>
      </c>
      <c r="F52" s="14">
        <v>-372156.66</v>
      </c>
      <c r="G52" s="14">
        <v>-403075.95</v>
      </c>
      <c r="H52" s="14">
        <v>-434604.73</v>
      </c>
      <c r="I52" s="14">
        <v>-401713.3</v>
      </c>
      <c r="J52" s="14">
        <v>-414485.91</v>
      </c>
      <c r="K52" s="14">
        <v>-382624.09</v>
      </c>
      <c r="L52" s="14">
        <v>-402810.21</v>
      </c>
      <c r="M52" s="14">
        <f>384515.11</f>
        <v>384515.11</v>
      </c>
      <c r="N52" s="14">
        <v>-311203.05</v>
      </c>
      <c r="O52" s="14">
        <v>-325754.03999999998</v>
      </c>
      <c r="P52" s="14">
        <f t="shared" ref="P52:P59" si="5">SUM(D52:O52)</f>
        <v>-3918964.82</v>
      </c>
      <c r="Q52" s="59">
        <v>761709.52</v>
      </c>
      <c r="R52" s="59">
        <v>-3872072.72</v>
      </c>
    </row>
    <row r="53" spans="1:18" hidden="1">
      <c r="A53" s="11">
        <v>3603</v>
      </c>
      <c r="B53" s="13" t="s">
        <v>29</v>
      </c>
      <c r="C53" s="11"/>
      <c r="D53" s="14">
        <v>-125441.34</v>
      </c>
      <c r="E53" s="14">
        <v>-104307.06</v>
      </c>
      <c r="F53" s="14">
        <v>-107227.15</v>
      </c>
      <c r="G53" s="14">
        <v>-111596.39</v>
      </c>
      <c r="H53" s="14">
        <v>-116966.09</v>
      </c>
      <c r="I53" s="14">
        <v>-113752.24</v>
      </c>
      <c r="J53" s="14">
        <v>-108255.91</v>
      </c>
      <c r="K53" s="14">
        <v>-109129.56</v>
      </c>
      <c r="L53" s="14">
        <v>-110990.14</v>
      </c>
      <c r="M53" s="14">
        <f>118932.09</f>
        <v>118932.09</v>
      </c>
      <c r="N53" s="14">
        <v>-86336.74</v>
      </c>
      <c r="O53" s="14">
        <v>-87573.88</v>
      </c>
      <c r="P53" s="14">
        <f t="shared" si="5"/>
        <v>-1062644.4100000001</v>
      </c>
      <c r="Q53" s="59">
        <v>226347.58</v>
      </c>
      <c r="R53" s="59">
        <v>-1094818.72</v>
      </c>
    </row>
    <row r="54" spans="1:18" hidden="1">
      <c r="A54" s="11">
        <v>3604</v>
      </c>
      <c r="B54" s="13" t="s">
        <v>30</v>
      </c>
      <c r="C54" s="11"/>
      <c r="D54" s="14">
        <v>-105277.11</v>
      </c>
      <c r="E54" s="14">
        <v>-80751.990000000005</v>
      </c>
      <c r="F54" s="14">
        <v>-84976.87</v>
      </c>
      <c r="G54" s="14">
        <v>-86009.48</v>
      </c>
      <c r="H54" s="14">
        <v>-95990.84</v>
      </c>
      <c r="I54" s="14">
        <v>-93934.33</v>
      </c>
      <c r="J54" s="14">
        <v>-83548.509999999995</v>
      </c>
      <c r="K54" s="14">
        <v>-86809.66</v>
      </c>
      <c r="L54" s="14">
        <v>-86938.73</v>
      </c>
      <c r="M54" s="14">
        <f>64233.19</f>
        <v>64233.19</v>
      </c>
      <c r="N54" s="14">
        <v>-70485.820000000007</v>
      </c>
      <c r="O54" s="14">
        <v>-71933.350000000006</v>
      </c>
      <c r="P54" s="14">
        <f t="shared" si="5"/>
        <v>-882423.49999999988</v>
      </c>
      <c r="Q54" s="59">
        <v>152176.29</v>
      </c>
      <c r="R54" s="59">
        <v>-872590.18</v>
      </c>
    </row>
    <row r="55" spans="1:18" hidden="1">
      <c r="A55" s="11">
        <v>3605</v>
      </c>
      <c r="B55" s="13" t="s">
        <v>31</v>
      </c>
      <c r="C55" s="11"/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5"/>
        <v>0</v>
      </c>
      <c r="Q55" s="59">
        <v>0</v>
      </c>
      <c r="R55" s="59">
        <v>0</v>
      </c>
    </row>
    <row r="56" spans="1:18" hidden="1">
      <c r="A56" s="11">
        <v>3606</v>
      </c>
      <c r="B56" s="13" t="s">
        <v>32</v>
      </c>
      <c r="C56" s="11"/>
      <c r="D56" s="14">
        <v>-10645.64</v>
      </c>
      <c r="E56" s="14">
        <v>-10645.64</v>
      </c>
      <c r="F56" s="14">
        <v>-10645.64</v>
      </c>
      <c r="G56" s="14">
        <v>-10645.64</v>
      </c>
      <c r="H56" s="14">
        <v>-10823.07</v>
      </c>
      <c r="I56" s="14">
        <v>-10645.64</v>
      </c>
      <c r="J56" s="14">
        <v>-10645.64</v>
      </c>
      <c r="K56" s="14">
        <v>-10645.64</v>
      </c>
      <c r="L56" s="14">
        <v>-10645.64</v>
      </c>
      <c r="M56" s="14">
        <v>9956.82</v>
      </c>
      <c r="N56" s="14">
        <v>-8588.82</v>
      </c>
      <c r="O56" s="14">
        <v>-8588.82</v>
      </c>
      <c r="P56" s="14">
        <f t="shared" si="5"/>
        <v>-103209.01000000001</v>
      </c>
      <c r="Q56" s="59">
        <v>20602.46</v>
      </c>
      <c r="R56" s="59">
        <v>-106633.83</v>
      </c>
    </row>
    <row r="57" spans="1:18" hidden="1">
      <c r="A57" s="11">
        <v>3607</v>
      </c>
      <c r="B57" s="13" t="s">
        <v>33</v>
      </c>
      <c r="C57" s="11"/>
      <c r="D57" s="14">
        <v>-13952.48</v>
      </c>
      <c r="E57" s="14">
        <v>-6976.24</v>
      </c>
      <c r="F57" s="14">
        <v>-6976.24</v>
      </c>
      <c r="G57" s="14">
        <v>-6976.24</v>
      </c>
      <c r="H57" s="14">
        <v>-6976.24</v>
      </c>
      <c r="I57" s="14">
        <v>-6976.24</v>
      </c>
      <c r="J57" s="14">
        <v>-6976.24</v>
      </c>
      <c r="K57" s="14">
        <v>-6976.24</v>
      </c>
      <c r="L57" s="14">
        <v>-6976.24</v>
      </c>
      <c r="M57" s="14">
        <v>7608.86</v>
      </c>
      <c r="N57" s="14">
        <v>-5771.22</v>
      </c>
      <c r="O57" s="14">
        <v>-5771.22</v>
      </c>
      <c r="P57" s="14">
        <f t="shared" si="5"/>
        <v>-73695.98</v>
      </c>
      <c r="Q57" s="59">
        <v>14785.89</v>
      </c>
      <c r="R57" s="59">
        <v>-76939.429999999993</v>
      </c>
    </row>
    <row r="58" spans="1:18" hidden="1">
      <c r="A58" s="11">
        <v>3608</v>
      </c>
      <c r="B58" s="13" t="s">
        <v>34</v>
      </c>
      <c r="C58" s="11"/>
      <c r="D58" s="14">
        <v>-609.46</v>
      </c>
      <c r="E58" s="14">
        <v>-445</v>
      </c>
      <c r="F58" s="14">
        <v>-448.29</v>
      </c>
      <c r="G58" s="14">
        <v>-443.1</v>
      </c>
      <c r="H58" s="14">
        <v>-510.15</v>
      </c>
      <c r="I58" s="14">
        <v>-501.45</v>
      </c>
      <c r="J58" s="14">
        <v>-447.16</v>
      </c>
      <c r="K58" s="14">
        <v>-443.1</v>
      </c>
      <c r="L58" s="14">
        <v>-447.24</v>
      </c>
      <c r="M58" s="14">
        <v>500.88</v>
      </c>
      <c r="N58" s="14">
        <v>-426.69</v>
      </c>
      <c r="O58" s="14">
        <v>-502.26</v>
      </c>
      <c r="P58" s="14">
        <f t="shared" si="5"/>
        <v>-4723.0199999999995</v>
      </c>
      <c r="Q58" s="59">
        <v>883.18</v>
      </c>
      <c r="R58" s="59">
        <v>-4579.2</v>
      </c>
    </row>
    <row r="59" spans="1:18" hidden="1">
      <c r="A59" s="11">
        <v>3609</v>
      </c>
      <c r="B59" s="13" t="s">
        <v>35</v>
      </c>
      <c r="C59" s="11"/>
      <c r="D59" s="14">
        <v>-8291.69</v>
      </c>
      <c r="E59" s="14">
        <v>-6082.45</v>
      </c>
      <c r="F59" s="14">
        <v>-6294.94</v>
      </c>
      <c r="G59" s="14">
        <v>-6809.97</v>
      </c>
      <c r="H59" s="14">
        <v>-7465.07</v>
      </c>
      <c r="I59" s="14">
        <v>-7137.95</v>
      </c>
      <c r="J59" s="14">
        <v>-6360.67</v>
      </c>
      <c r="K59" s="14">
        <v>-6477.2</v>
      </c>
      <c r="L59" s="14">
        <v>-6807.55</v>
      </c>
      <c r="M59" s="14">
        <v>-7095.26</v>
      </c>
      <c r="N59" s="14">
        <v>-6579.87</v>
      </c>
      <c r="O59" s="14">
        <v>-6878.4</v>
      </c>
      <c r="P59" s="14">
        <f t="shared" si="5"/>
        <v>-82281.019999999975</v>
      </c>
      <c r="Q59" s="59"/>
      <c r="R59" s="59"/>
    </row>
    <row r="60" spans="1:18" hidden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59"/>
      <c r="R60" s="59"/>
    </row>
    <row r="61" spans="1:18" hidden="1">
      <c r="A61" s="11"/>
      <c r="B61" s="12" t="s">
        <v>36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59"/>
      <c r="R61" s="59"/>
    </row>
    <row r="62" spans="1:18" hidden="1">
      <c r="A62" s="11">
        <v>3685</v>
      </c>
      <c r="B62" s="13" t="s">
        <v>28</v>
      </c>
      <c r="C62" s="11"/>
      <c r="D62" s="14">
        <v>4.26</v>
      </c>
      <c r="E62" s="14">
        <v>4.72</v>
      </c>
      <c r="F62" s="14">
        <v>3.31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ref="P62:P66" si="6">SUM(D62:O62)</f>
        <v>12.290000000000001</v>
      </c>
      <c r="Q62" s="59"/>
      <c r="R62" s="59"/>
    </row>
    <row r="63" spans="1:18" hidden="1">
      <c r="A63" s="11">
        <v>3686</v>
      </c>
      <c r="B63" s="13" t="s">
        <v>29</v>
      </c>
      <c r="C63" s="11"/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6"/>
        <v>0</v>
      </c>
      <c r="Q63" s="59"/>
      <c r="R63" s="59"/>
    </row>
    <row r="64" spans="1:18" hidden="1">
      <c r="A64" s="11">
        <v>3687</v>
      </c>
      <c r="B64" s="13" t="s">
        <v>30</v>
      </c>
      <c r="C64" s="11"/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f t="shared" si="6"/>
        <v>0</v>
      </c>
      <c r="Q64" s="59"/>
      <c r="R64" s="59"/>
    </row>
    <row r="65" spans="1:18" hidden="1">
      <c r="A65" s="11">
        <v>3688</v>
      </c>
      <c r="B65" s="13" t="s">
        <v>31</v>
      </c>
      <c r="C65" s="11"/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6"/>
        <v>0</v>
      </c>
      <c r="Q65" s="59"/>
      <c r="R65" s="59"/>
    </row>
    <row r="66" spans="1:18" hidden="1">
      <c r="A66" s="11">
        <v>3691</v>
      </c>
      <c r="B66" s="13" t="s">
        <v>34</v>
      </c>
      <c r="C66" s="11"/>
      <c r="D66" s="14">
        <v>-16.36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6"/>
        <v>-16.36</v>
      </c>
      <c r="Q66" s="59"/>
      <c r="R66" s="59"/>
    </row>
    <row r="67" spans="1:18" hidden="1">
      <c r="A67" s="11"/>
      <c r="B67" s="13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59"/>
      <c r="R67" s="59"/>
    </row>
    <row r="68" spans="1:18" hidden="1">
      <c r="A68" s="11"/>
      <c r="B68" s="12" t="s">
        <v>46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59"/>
      <c r="R68" s="59"/>
    </row>
    <row r="69" spans="1:18" hidden="1">
      <c r="A69" s="11">
        <v>3626</v>
      </c>
      <c r="B69" s="13" t="s">
        <v>28</v>
      </c>
      <c r="C69" s="11"/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-2.97</v>
      </c>
      <c r="K69" s="14">
        <v>-19.399999999999999</v>
      </c>
      <c r="L69" s="14">
        <v>-62.77</v>
      </c>
      <c r="M69" s="14">
        <v>-803616.37</v>
      </c>
      <c r="N69" s="14">
        <v>-76126.929999999993</v>
      </c>
      <c r="O69" s="14">
        <v>-79658.2</v>
      </c>
      <c r="P69" s="14">
        <f t="shared" ref="P69:P74" si="7">SUM(D69:O69)</f>
        <v>-959486.6399999999</v>
      </c>
      <c r="Q69" s="59">
        <f>-Q52</f>
        <v>-761709.52</v>
      </c>
      <c r="R69" s="59"/>
    </row>
    <row r="70" spans="1:18" hidden="1">
      <c r="A70" s="11">
        <v>3628</v>
      </c>
      <c r="B70" s="13" t="s">
        <v>29</v>
      </c>
      <c r="C70" s="11"/>
      <c r="D70" s="14">
        <v>0</v>
      </c>
      <c r="E70" s="14">
        <v>0</v>
      </c>
      <c r="F70" s="14">
        <v>0</v>
      </c>
      <c r="G70" s="14">
        <v>-6.87</v>
      </c>
      <c r="H70" s="14">
        <v>-6.87</v>
      </c>
      <c r="I70" s="14">
        <v>-6.87</v>
      </c>
      <c r="J70" s="14">
        <v>-6.87</v>
      </c>
      <c r="K70" s="14">
        <v>-9.39</v>
      </c>
      <c r="L70" s="14">
        <v>-27.48</v>
      </c>
      <c r="M70" s="14">
        <v>-231634.04</v>
      </c>
      <c r="N70" s="14">
        <v>-22553.77</v>
      </c>
      <c r="O70" s="14">
        <v>-22823.79</v>
      </c>
      <c r="P70" s="14">
        <f t="shared" si="7"/>
        <v>-277075.95</v>
      </c>
      <c r="Q70" s="59">
        <f t="shared" ref="Q70:Q71" si="8">-Q53</f>
        <v>-226347.58</v>
      </c>
      <c r="R70" s="59"/>
    </row>
    <row r="71" spans="1:18" hidden="1">
      <c r="A71" s="11">
        <v>3629</v>
      </c>
      <c r="B71" s="13" t="s">
        <v>30</v>
      </c>
      <c r="C71" s="11"/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-156369.15</v>
      </c>
      <c r="N71" s="14">
        <v>-14948.23</v>
      </c>
      <c r="O71" s="14">
        <v>-15195.84</v>
      </c>
      <c r="P71" s="14">
        <f t="shared" si="7"/>
        <v>-186513.22</v>
      </c>
      <c r="Q71" s="59">
        <f t="shared" si="8"/>
        <v>-152176.29</v>
      </c>
      <c r="R71" s="59"/>
    </row>
    <row r="72" spans="1:18" hidden="1">
      <c r="A72" s="11">
        <v>3632</v>
      </c>
      <c r="B72" s="13" t="s">
        <v>32</v>
      </c>
      <c r="C72" s="11"/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-20602.46</v>
      </c>
      <c r="N72" s="14">
        <v>-2056.8200000000002</v>
      </c>
      <c r="O72" s="14">
        <v>-2056.8200000000002</v>
      </c>
      <c r="P72" s="14">
        <f t="shared" si="7"/>
        <v>-24716.1</v>
      </c>
      <c r="Q72" s="59">
        <f>-Q56</f>
        <v>-20602.46</v>
      </c>
      <c r="R72" s="59"/>
    </row>
    <row r="73" spans="1:18" hidden="1">
      <c r="A73" s="11">
        <v>3633</v>
      </c>
      <c r="B73" s="13" t="s">
        <v>33</v>
      </c>
      <c r="C73" s="11"/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-14785.89</v>
      </c>
      <c r="N73" s="14">
        <v>-1405.81</v>
      </c>
      <c r="O73" s="14">
        <v>-1405.81</v>
      </c>
      <c r="P73" s="14">
        <f t="shared" si="7"/>
        <v>-17597.509999999998</v>
      </c>
      <c r="Q73" s="59">
        <f t="shared" ref="Q73:Q74" si="9">-Q57</f>
        <v>-14785.89</v>
      </c>
      <c r="R73" s="59"/>
    </row>
    <row r="74" spans="1:18" hidden="1">
      <c r="A74" s="11">
        <v>3634</v>
      </c>
      <c r="B74" s="13" t="s">
        <v>34</v>
      </c>
      <c r="C74" s="11"/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-911.91</v>
      </c>
      <c r="N74" s="14">
        <v>-117.22</v>
      </c>
      <c r="O74" s="14">
        <v>-119.13</v>
      </c>
      <c r="P74" s="14">
        <f t="shared" si="7"/>
        <v>-1148.2599999999998</v>
      </c>
      <c r="Q74" s="59">
        <f t="shared" si="9"/>
        <v>-883.18</v>
      </c>
      <c r="R74" s="59"/>
    </row>
    <row r="75" spans="1:18" hidden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59"/>
      <c r="R75" s="59"/>
    </row>
    <row r="76" spans="1:18" hidden="1">
      <c r="A76" s="11"/>
      <c r="B76" s="12" t="s">
        <v>37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59"/>
      <c r="R76" s="59"/>
    </row>
    <row r="77" spans="1:18" hidden="1">
      <c r="A77" s="11">
        <v>3611</v>
      </c>
      <c r="B77" s="13" t="s">
        <v>28</v>
      </c>
      <c r="C77" s="11"/>
      <c r="D77" s="14">
        <v>-332655.61</v>
      </c>
      <c r="E77" s="14">
        <v>-256638.03</v>
      </c>
      <c r="F77" s="14">
        <v>-281041.40000000002</v>
      </c>
      <c r="G77" s="14">
        <v>-257789.9</v>
      </c>
      <c r="H77" s="14">
        <v>-221496.07</v>
      </c>
      <c r="I77" s="14">
        <v>-177234.79</v>
      </c>
      <c r="J77" s="14">
        <v>-203630.87</v>
      </c>
      <c r="K77" s="14">
        <v>-195070.74</v>
      </c>
      <c r="L77" s="14">
        <v>-203421.98</v>
      </c>
      <c r="M77" s="14">
        <v>260449.25</v>
      </c>
      <c r="N77" s="14">
        <v>-152754.87</v>
      </c>
      <c r="O77" s="14">
        <v>-186849.44</v>
      </c>
      <c r="P77" s="14">
        <f>SUM(D77:O77)</f>
        <v>-2208134.4500000002</v>
      </c>
      <c r="Q77" s="59">
        <v>429503.12</v>
      </c>
      <c r="R77" s="59">
        <v>-2218690.54</v>
      </c>
    </row>
    <row r="78" spans="1:18" hidden="1">
      <c r="A78" s="11">
        <v>3613</v>
      </c>
      <c r="B78" s="13" t="s">
        <v>29</v>
      </c>
      <c r="C78" s="11"/>
      <c r="D78" s="14">
        <v>-80576.289999999994</v>
      </c>
      <c r="E78" s="14">
        <v>-71442.31</v>
      </c>
      <c r="F78" s="14">
        <v>-76134.350000000006</v>
      </c>
      <c r="G78" s="14">
        <v>-72333.39</v>
      </c>
      <c r="H78" s="14">
        <v>-68591.360000000001</v>
      </c>
      <c r="I78" s="14">
        <v>-59094.59</v>
      </c>
      <c r="J78" s="14">
        <v>-59150.49</v>
      </c>
      <c r="K78" s="14">
        <v>-66801.55</v>
      </c>
      <c r="L78" s="14">
        <v>-64395.9</v>
      </c>
      <c r="M78" s="14">
        <v>68405.89</v>
      </c>
      <c r="N78" s="14">
        <v>-48896.86</v>
      </c>
      <c r="O78" s="14">
        <v>-50445.71</v>
      </c>
      <c r="P78" s="14">
        <f t="shared" ref="P78:P85" si="10">SUM(D78:O78)</f>
        <v>-649456.90999999992</v>
      </c>
      <c r="Q78" s="59">
        <v>127865.66</v>
      </c>
      <c r="R78" s="59">
        <v>-667146.48</v>
      </c>
    </row>
    <row r="79" spans="1:18" hidden="1">
      <c r="A79" s="11">
        <v>3614</v>
      </c>
      <c r="B79" s="13" t="s">
        <v>30</v>
      </c>
      <c r="C79" s="11"/>
      <c r="D79" s="14">
        <v>-154127.78</v>
      </c>
      <c r="E79" s="14">
        <v>-118957.92</v>
      </c>
      <c r="F79" s="14">
        <v>-126081.21</v>
      </c>
      <c r="G79" s="14">
        <v>-122573.1</v>
      </c>
      <c r="H79" s="14">
        <v>-132613.96</v>
      </c>
      <c r="I79" s="14">
        <v>-119579.61</v>
      </c>
      <c r="J79" s="14">
        <v>-117230.3</v>
      </c>
      <c r="K79" s="14">
        <v>-124816.13</v>
      </c>
      <c r="L79" s="14">
        <v>-121116.47</v>
      </c>
      <c r="M79" s="14">
        <v>119907.09</v>
      </c>
      <c r="N79" s="14">
        <v>-89835.63</v>
      </c>
      <c r="O79" s="14">
        <v>-90528.11</v>
      </c>
      <c r="P79" s="14">
        <f t="shared" si="10"/>
        <v>-1197553.1300000001</v>
      </c>
      <c r="Q79" s="59">
        <v>238370.16</v>
      </c>
      <c r="R79" s="59">
        <v>-1238310.94</v>
      </c>
    </row>
    <row r="80" spans="1:18" hidden="1">
      <c r="A80" s="11">
        <v>3615</v>
      </c>
      <c r="B80" s="13" t="s">
        <v>31</v>
      </c>
      <c r="C80" s="11"/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f t="shared" si="10"/>
        <v>0</v>
      </c>
      <c r="Q80" s="59">
        <v>0</v>
      </c>
      <c r="R80" s="59">
        <v>0</v>
      </c>
    </row>
    <row r="81" spans="1:18" hidden="1">
      <c r="A81" s="11">
        <v>3616</v>
      </c>
      <c r="B81" s="13" t="s">
        <v>32</v>
      </c>
      <c r="C81" s="11"/>
      <c r="D81" s="14">
        <f>903.8-6613.1</f>
        <v>-5709.3</v>
      </c>
      <c r="E81" s="14">
        <f>930.58-6809.15</f>
        <v>-5878.57</v>
      </c>
      <c r="F81" s="14">
        <f>942.28-6894.73</f>
        <v>-5952.45</v>
      </c>
      <c r="G81" s="14">
        <f>988.18-7230.57</f>
        <v>-6242.3899999999994</v>
      </c>
      <c r="H81" s="14">
        <v>-5474.74</v>
      </c>
      <c r="I81" s="14">
        <f>867.03-6344.09</f>
        <v>-5477.06</v>
      </c>
      <c r="J81" s="14">
        <f>931.88-6818.61</f>
        <v>-5886.73</v>
      </c>
      <c r="K81" s="14">
        <f>911.52-6669.62</f>
        <v>-5758.1</v>
      </c>
      <c r="L81" s="14">
        <f>911-6665.9</f>
        <v>-5754.9</v>
      </c>
      <c r="M81" s="14">
        <f>13334.23-6609.39</f>
        <v>6724.8399999999992</v>
      </c>
      <c r="N81" s="14">
        <v>2052.9499999999998</v>
      </c>
      <c r="O81" s="14">
        <v>2076.96</v>
      </c>
      <c r="P81" s="14">
        <f t="shared" si="10"/>
        <v>-41279.49</v>
      </c>
      <c r="Q81" s="59">
        <v>12430.95</v>
      </c>
      <c r="R81" s="59">
        <v>-64404.89</v>
      </c>
    </row>
    <row r="82" spans="1:18" hidden="1">
      <c r="A82" s="11">
        <v>3617</v>
      </c>
      <c r="B82" s="13" t="s">
        <v>33</v>
      </c>
      <c r="C82" s="11"/>
      <c r="D82" s="14">
        <v>-6685.2</v>
      </c>
      <c r="E82" s="14">
        <v>-3375.38</v>
      </c>
      <c r="F82" s="14">
        <v>-3375.38</v>
      </c>
      <c r="G82" s="14">
        <v>-3375.38</v>
      </c>
      <c r="H82" s="14">
        <v>-3342.6</v>
      </c>
      <c r="I82" s="14">
        <v>-3342.6</v>
      </c>
      <c r="J82" s="14">
        <v>-3309.84</v>
      </c>
      <c r="K82" s="14">
        <v>-3309.83</v>
      </c>
      <c r="L82" s="14">
        <v>-3309.83</v>
      </c>
      <c r="M82" s="14">
        <v>3781.06</v>
      </c>
      <c r="N82" s="14">
        <v>-2750</v>
      </c>
      <c r="O82" s="14">
        <v>-2750</v>
      </c>
      <c r="P82" s="14">
        <f t="shared" si="10"/>
        <v>-35144.979999999996</v>
      </c>
      <c r="Q82" s="59">
        <v>7090.89</v>
      </c>
      <c r="R82" s="59">
        <v>-36735.870000000003</v>
      </c>
    </row>
    <row r="83" spans="1:18" hidden="1">
      <c r="A83" s="11">
        <v>3618</v>
      </c>
      <c r="B83" s="13" t="s">
        <v>34</v>
      </c>
      <c r="C83" s="11"/>
      <c r="D83" s="14">
        <v>-1199.1099999999999</v>
      </c>
      <c r="E83" s="14">
        <v>-984.11</v>
      </c>
      <c r="F83" s="14">
        <v>-918.02</v>
      </c>
      <c r="G83" s="14">
        <v>-915.99</v>
      </c>
      <c r="H83" s="14">
        <v>-1043.4000000000001</v>
      </c>
      <c r="I83" s="14">
        <v>-1038.1400000000001</v>
      </c>
      <c r="J83" s="14">
        <v>-840.88</v>
      </c>
      <c r="K83" s="14">
        <v>-912.87</v>
      </c>
      <c r="L83" s="14">
        <v>-893.6</v>
      </c>
      <c r="M83" s="14">
        <v>933.37</v>
      </c>
      <c r="N83" s="14">
        <v>-711.67</v>
      </c>
      <c r="O83" s="14">
        <v>-634.85</v>
      </c>
      <c r="P83" s="14">
        <f t="shared" si="10"/>
        <v>-9159.2699999999986</v>
      </c>
      <c r="Q83" s="59">
        <v>1827.82</v>
      </c>
      <c r="R83" s="59">
        <v>-9469.16</v>
      </c>
    </row>
    <row r="84" spans="1:18" hidden="1">
      <c r="A84" s="11">
        <v>3620</v>
      </c>
      <c r="B84" s="13" t="s">
        <v>38</v>
      </c>
      <c r="C84" s="11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0"/>
        <v>0</v>
      </c>
      <c r="Q84" s="59"/>
      <c r="R84" s="59"/>
    </row>
    <row r="85" spans="1:18" hidden="1">
      <c r="A85" s="11">
        <v>3625</v>
      </c>
      <c r="B85" s="13" t="s">
        <v>39</v>
      </c>
      <c r="C85" s="11"/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f t="shared" si="10"/>
        <v>0</v>
      </c>
      <c r="Q85" s="59"/>
      <c r="R85" s="59"/>
    </row>
    <row r="86" spans="1:18" hidden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59"/>
      <c r="R86" s="59"/>
    </row>
    <row r="87" spans="1:18" hidden="1">
      <c r="A87" s="11"/>
      <c r="B87" s="12" t="s">
        <v>47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59"/>
      <c r="R87" s="59"/>
    </row>
    <row r="88" spans="1:18" hidden="1">
      <c r="A88" s="11">
        <v>3692</v>
      </c>
      <c r="B88" s="13" t="s">
        <v>28</v>
      </c>
      <c r="C88" s="11"/>
      <c r="D88" s="14">
        <v>6.37</v>
      </c>
      <c r="E88" s="14">
        <v>1.51</v>
      </c>
      <c r="F88" s="14">
        <v>1.34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f t="shared" ref="P88:P92" si="11">SUM(D88:O88)</f>
        <v>9.2200000000000006</v>
      </c>
      <c r="Q88" s="59"/>
      <c r="R88" s="59"/>
    </row>
    <row r="89" spans="1:18" hidden="1">
      <c r="A89" s="11">
        <v>3693</v>
      </c>
      <c r="B89" s="13" t="s">
        <v>29</v>
      </c>
      <c r="C89" s="11"/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f t="shared" si="11"/>
        <v>0</v>
      </c>
      <c r="Q89" s="59"/>
      <c r="R89" s="59"/>
    </row>
    <row r="90" spans="1:18" hidden="1">
      <c r="A90" s="11">
        <v>3694</v>
      </c>
      <c r="B90" s="13" t="s">
        <v>30</v>
      </c>
      <c r="C90" s="11"/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f t="shared" si="11"/>
        <v>0</v>
      </c>
      <c r="Q90" s="59"/>
      <c r="R90" s="59"/>
    </row>
    <row r="91" spans="1:18" hidden="1">
      <c r="A91" s="11">
        <v>3695</v>
      </c>
      <c r="B91" s="13" t="s">
        <v>31</v>
      </c>
      <c r="C91" s="11"/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f t="shared" si="11"/>
        <v>0</v>
      </c>
      <c r="Q91" s="59"/>
      <c r="R91" s="59"/>
    </row>
    <row r="92" spans="1:18" hidden="1">
      <c r="A92" s="11">
        <v>3698</v>
      </c>
      <c r="B92" s="13" t="s">
        <v>34</v>
      </c>
      <c r="C92" s="11"/>
      <c r="D92" s="14">
        <v>-36.44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f t="shared" si="11"/>
        <v>-36.44</v>
      </c>
      <c r="Q92" s="59"/>
      <c r="R92" s="59"/>
    </row>
    <row r="93" spans="1:18" hidden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59"/>
      <c r="R93" s="59"/>
    </row>
    <row r="94" spans="1:18" hidden="1">
      <c r="A94" s="11"/>
      <c r="B94" s="12" t="s">
        <v>48</v>
      </c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59"/>
      <c r="R94" s="59"/>
    </row>
    <row r="95" spans="1:18" hidden="1">
      <c r="A95" s="11">
        <v>3635</v>
      </c>
      <c r="B95" s="13" t="s">
        <v>28</v>
      </c>
      <c r="C95" s="11"/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-0.82</v>
      </c>
      <c r="K95" s="14">
        <v>-8.83</v>
      </c>
      <c r="L95" s="14">
        <v>-30.03</v>
      </c>
      <c r="M95" s="14">
        <v>-447873.12</v>
      </c>
      <c r="N95" s="14">
        <v>-35438.449999999997</v>
      </c>
      <c r="O95" s="14">
        <v>-42344</v>
      </c>
      <c r="P95" s="14">
        <f t="shared" ref="P95:P100" si="12">SUM(D95:O95)</f>
        <v>-525695.25</v>
      </c>
      <c r="Q95" s="59">
        <f>-Q77</f>
        <v>-429503.12</v>
      </c>
      <c r="R95" s="59"/>
    </row>
    <row r="96" spans="1:18" hidden="1">
      <c r="A96" s="11">
        <v>3637</v>
      </c>
      <c r="B96" s="13" t="s">
        <v>29</v>
      </c>
      <c r="C96" s="11"/>
      <c r="D96" s="14">
        <v>0</v>
      </c>
      <c r="E96" s="14">
        <v>0</v>
      </c>
      <c r="F96" s="14">
        <v>0</v>
      </c>
      <c r="G96" s="14">
        <v>-0.21</v>
      </c>
      <c r="H96" s="14">
        <v>-0.17</v>
      </c>
      <c r="I96" s="14">
        <v>-0.14000000000000001</v>
      </c>
      <c r="J96" s="14">
        <v>-0.12</v>
      </c>
      <c r="K96" s="14">
        <v>-0.27</v>
      </c>
      <c r="L96" s="14">
        <v>-1.4</v>
      </c>
      <c r="M96" s="14">
        <v>-130423.89</v>
      </c>
      <c r="N96" s="14">
        <v>-11356.13</v>
      </c>
      <c r="O96" s="14">
        <v>-11759.22</v>
      </c>
      <c r="P96" s="14">
        <f t="shared" si="12"/>
        <v>-153541.54999999999</v>
      </c>
      <c r="Q96" s="59">
        <f t="shared" ref="Q96:Q97" si="13">-Q78</f>
        <v>-127865.66</v>
      </c>
      <c r="R96" s="59"/>
    </row>
    <row r="97" spans="1:18" hidden="1">
      <c r="A97" s="11">
        <v>3638</v>
      </c>
      <c r="B97" s="13" t="s">
        <v>30</v>
      </c>
      <c r="C97" s="11"/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-242841.31</v>
      </c>
      <c r="N97" s="14">
        <v>-23740.47</v>
      </c>
      <c r="O97" s="14">
        <v>-24499.86</v>
      </c>
      <c r="P97" s="14">
        <f t="shared" si="12"/>
        <v>-291081.64</v>
      </c>
      <c r="Q97" s="59">
        <f t="shared" si="13"/>
        <v>-238370.16</v>
      </c>
      <c r="R97" s="59"/>
    </row>
    <row r="98" spans="1:18" hidden="1">
      <c r="A98" s="11">
        <v>3667</v>
      </c>
      <c r="B98" s="13" t="s">
        <v>32</v>
      </c>
      <c r="C98" s="11"/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-12430.95</v>
      </c>
      <c r="N98" s="14">
        <v>-1127.99</v>
      </c>
      <c r="O98" s="14">
        <v>-1141.19</v>
      </c>
      <c r="P98" s="14">
        <f t="shared" si="12"/>
        <v>-14700.130000000001</v>
      </c>
      <c r="Q98" s="59">
        <f>-Q81</f>
        <v>-12430.95</v>
      </c>
      <c r="R98" s="59"/>
    </row>
    <row r="99" spans="1:18" hidden="1">
      <c r="A99" s="11">
        <v>3668</v>
      </c>
      <c r="B99" s="13" t="s">
        <v>33</v>
      </c>
      <c r="C99" s="11"/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-7090.89</v>
      </c>
      <c r="N99" s="14">
        <v>-657.85</v>
      </c>
      <c r="O99" s="14">
        <v>-657.85</v>
      </c>
      <c r="P99" s="14">
        <f t="shared" si="12"/>
        <v>-8406.59</v>
      </c>
      <c r="Q99" s="59">
        <f t="shared" ref="Q99:Q100" si="14">-Q82</f>
        <v>-7090.89</v>
      </c>
      <c r="R99" s="59"/>
    </row>
    <row r="100" spans="1:18" hidden="1">
      <c r="A100" s="11">
        <v>3669</v>
      </c>
      <c r="B100" s="13" t="s">
        <v>34</v>
      </c>
      <c r="C100" s="11"/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-1869.32</v>
      </c>
      <c r="N100" s="14">
        <v>-171.15</v>
      </c>
      <c r="O100" s="14">
        <v>-171.41</v>
      </c>
      <c r="P100" s="14">
        <f t="shared" si="12"/>
        <v>-2211.88</v>
      </c>
      <c r="Q100" s="59">
        <f t="shared" si="14"/>
        <v>-1827.82</v>
      </c>
      <c r="R100" s="59"/>
    </row>
    <row r="101" spans="1:18" hidden="1">
      <c r="Q101" s="59"/>
      <c r="R101" s="59"/>
    </row>
    <row r="102" spans="1:18" hidden="1">
      <c r="Q102" s="59"/>
      <c r="R102" s="59"/>
    </row>
    <row r="103" spans="1:18" hidden="1">
      <c r="Q103" s="59"/>
      <c r="R103" s="59"/>
    </row>
    <row r="104" spans="1:18" hidden="1">
      <c r="A104" s="15"/>
      <c r="B104" s="16" t="s">
        <v>40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59"/>
      <c r="R104" s="59"/>
    </row>
    <row r="105" spans="1:18" hidden="1">
      <c r="A105" s="15">
        <v>3601</v>
      </c>
      <c r="B105" s="17" t="s">
        <v>28</v>
      </c>
      <c r="C105" s="15"/>
      <c r="D105" s="18">
        <v>-3729.87</v>
      </c>
      <c r="E105" s="18">
        <v>-3707.2</v>
      </c>
      <c r="F105" s="18">
        <v>-3748.68</v>
      </c>
      <c r="G105" s="18">
        <v>-3716.07</v>
      </c>
      <c r="H105" s="18">
        <v>-3729</v>
      </c>
      <c r="I105" s="18">
        <v>-3738.95</v>
      </c>
      <c r="J105" s="18">
        <v>-3716.47</v>
      </c>
      <c r="K105" s="18">
        <v>-3690.4</v>
      </c>
      <c r="L105" s="18">
        <v>-3742.85</v>
      </c>
      <c r="M105" s="18">
        <v>-1149.8699999999999</v>
      </c>
      <c r="N105" s="18">
        <v>-3455.46</v>
      </c>
      <c r="O105" s="18">
        <v>-3469.7</v>
      </c>
      <c r="P105" s="18">
        <f t="shared" ref="P105:P112" si="15">SUM(D105:O105)</f>
        <v>-41594.520000000004</v>
      </c>
      <c r="Q105" s="59">
        <v>2559.46</v>
      </c>
      <c r="R105" s="59">
        <v>-37197.379999999997</v>
      </c>
    </row>
    <row r="106" spans="1:18" hidden="1">
      <c r="A106" s="15">
        <v>3603</v>
      </c>
      <c r="B106" s="17" t="s">
        <v>29</v>
      </c>
      <c r="C106" s="15"/>
      <c r="D106" s="18">
        <v>-1302.99</v>
      </c>
      <c r="E106" s="18">
        <v>-1288.1400000000001</v>
      </c>
      <c r="F106" s="18">
        <v>-1300.74</v>
      </c>
      <c r="G106" s="18">
        <v>-1300.74</v>
      </c>
      <c r="H106" s="18">
        <v>-1285.8900000000001</v>
      </c>
      <c r="I106" s="18">
        <v>-1289.04</v>
      </c>
      <c r="J106" s="18">
        <v>-1259.79</v>
      </c>
      <c r="K106" s="18">
        <v>-1230.99</v>
      </c>
      <c r="L106" s="18">
        <v>-1286.79</v>
      </c>
      <c r="M106" s="18">
        <v>-416.83</v>
      </c>
      <c r="N106" s="18">
        <v>-1165.77</v>
      </c>
      <c r="O106" s="18">
        <v>-1185.56</v>
      </c>
      <c r="P106" s="18">
        <f t="shared" si="15"/>
        <v>-14313.27</v>
      </c>
      <c r="Q106" s="59">
        <v>836.69</v>
      </c>
      <c r="R106" s="59">
        <v>-12799.5</v>
      </c>
    </row>
    <row r="107" spans="1:18" hidden="1">
      <c r="A107" s="15">
        <v>3604</v>
      </c>
      <c r="B107" s="17" t="s">
        <v>30</v>
      </c>
      <c r="C107" s="15"/>
      <c r="D107" s="18">
        <v>-661.86</v>
      </c>
      <c r="E107" s="18">
        <v>-551.54999999999995</v>
      </c>
      <c r="F107" s="18">
        <v>-551.54999999999995</v>
      </c>
      <c r="G107" s="18">
        <v>-551.54999999999995</v>
      </c>
      <c r="H107" s="18">
        <v>-551.54999999999995</v>
      </c>
      <c r="I107" s="18">
        <v>-551.54999999999995</v>
      </c>
      <c r="J107" s="18">
        <v>-661.86</v>
      </c>
      <c r="K107" s="18">
        <v>-330.93</v>
      </c>
      <c r="L107" s="18">
        <v>-665.54</v>
      </c>
      <c r="M107" s="18">
        <v>-165.86</v>
      </c>
      <c r="N107" s="18">
        <v>-521.63</v>
      </c>
      <c r="O107" s="18">
        <v>-513.95000000000005</v>
      </c>
      <c r="P107" s="18">
        <f t="shared" si="15"/>
        <v>-6279.3799999999992</v>
      </c>
      <c r="Q107" s="59">
        <v>385.69</v>
      </c>
      <c r="R107" s="59">
        <v>-5629.49</v>
      </c>
    </row>
    <row r="108" spans="1:18" hidden="1">
      <c r="A108" s="15">
        <v>3605</v>
      </c>
      <c r="B108" s="17" t="s">
        <v>31</v>
      </c>
      <c r="C108" s="15"/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f t="shared" si="15"/>
        <v>0</v>
      </c>
      <c r="Q108" s="59">
        <v>0</v>
      </c>
      <c r="R108" s="59">
        <v>0</v>
      </c>
    </row>
    <row r="109" spans="1:18" hidden="1">
      <c r="A109" s="15">
        <v>3606</v>
      </c>
      <c r="B109" s="17" t="s">
        <v>32</v>
      </c>
      <c r="C109" s="15"/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f t="shared" si="15"/>
        <v>0</v>
      </c>
      <c r="Q109" s="59">
        <v>0</v>
      </c>
      <c r="R109" s="59">
        <v>0</v>
      </c>
    </row>
    <row r="110" spans="1:18" hidden="1">
      <c r="A110" s="15">
        <v>3607</v>
      </c>
      <c r="B110" s="17" t="s">
        <v>33</v>
      </c>
      <c r="C110" s="15"/>
      <c r="D110" s="18">
        <v>-165.64</v>
      </c>
      <c r="E110" s="18">
        <v>-82.82</v>
      </c>
      <c r="F110" s="18">
        <v>-82.82</v>
      </c>
      <c r="G110" s="18">
        <v>-82.82</v>
      </c>
      <c r="H110" s="18">
        <v>-82.82</v>
      </c>
      <c r="I110" s="18">
        <v>-82.82</v>
      </c>
      <c r="J110" s="18">
        <v>-82.82</v>
      </c>
      <c r="K110" s="18">
        <v>-82.82</v>
      </c>
      <c r="L110" s="18">
        <v>-82.82</v>
      </c>
      <c r="M110" s="18">
        <v>-20.05</v>
      </c>
      <c r="N110" s="18">
        <v>-76.760000000000005</v>
      </c>
      <c r="O110" s="18">
        <v>-76.760000000000005</v>
      </c>
      <c r="P110" s="18">
        <f t="shared" si="15"/>
        <v>-1001.7699999999998</v>
      </c>
      <c r="Q110" s="59">
        <v>62.77</v>
      </c>
      <c r="R110" s="59">
        <v>-911.02</v>
      </c>
    </row>
    <row r="111" spans="1:18" hidden="1">
      <c r="A111" s="15">
        <v>3608</v>
      </c>
      <c r="B111" s="17" t="s">
        <v>34</v>
      </c>
      <c r="C111" s="15"/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f t="shared" si="15"/>
        <v>0</v>
      </c>
      <c r="Q111" s="59">
        <v>0</v>
      </c>
      <c r="R111" s="59">
        <v>0</v>
      </c>
    </row>
    <row r="112" spans="1:18" hidden="1">
      <c r="A112" s="15">
        <v>3609</v>
      </c>
      <c r="B112" s="17" t="s">
        <v>35</v>
      </c>
      <c r="C112" s="15"/>
      <c r="D112" s="18">
        <v>-168.25</v>
      </c>
      <c r="E112" s="18">
        <v>-165.5</v>
      </c>
      <c r="F112" s="18">
        <v>-167.75</v>
      </c>
      <c r="G112" s="18">
        <v>-168.75</v>
      </c>
      <c r="H112" s="18">
        <v>-169</v>
      </c>
      <c r="I112" s="18">
        <v>-173</v>
      </c>
      <c r="J112" s="18">
        <v>-157.25</v>
      </c>
      <c r="K112" s="18">
        <v>-164.5</v>
      </c>
      <c r="L112" s="18">
        <v>-167.75</v>
      </c>
      <c r="M112" s="18">
        <v>-166.75</v>
      </c>
      <c r="N112" s="18">
        <v>-165.41</v>
      </c>
      <c r="O112" s="18">
        <v>-166.07</v>
      </c>
      <c r="P112" s="18">
        <f t="shared" si="15"/>
        <v>-1999.98</v>
      </c>
      <c r="Q112" s="59">
        <v>0</v>
      </c>
      <c r="R112" s="59">
        <v>0</v>
      </c>
    </row>
    <row r="113" spans="1:18" hidden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59"/>
      <c r="R113" s="59"/>
    </row>
    <row r="114" spans="1:18" hidden="1">
      <c r="A114" s="15"/>
      <c r="B114" s="16" t="s">
        <v>41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59"/>
      <c r="R114" s="59"/>
    </row>
    <row r="115" spans="1:18" hidden="1">
      <c r="A115" s="15">
        <v>3685</v>
      </c>
      <c r="B115" s="17" t="s">
        <v>28</v>
      </c>
      <c r="C115" s="15"/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f t="shared" ref="P115:P119" si="16">SUM(D115:O115)</f>
        <v>0</v>
      </c>
      <c r="Q115" s="59"/>
      <c r="R115" s="59"/>
    </row>
    <row r="116" spans="1:18" hidden="1">
      <c r="A116" s="15">
        <v>3686</v>
      </c>
      <c r="B116" s="17" t="s">
        <v>29</v>
      </c>
      <c r="C116" s="15"/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f t="shared" si="16"/>
        <v>0</v>
      </c>
      <c r="Q116" s="59"/>
      <c r="R116" s="59"/>
    </row>
    <row r="117" spans="1:18" hidden="1">
      <c r="A117" s="15">
        <v>3687</v>
      </c>
      <c r="B117" s="17" t="s">
        <v>30</v>
      </c>
      <c r="C117" s="15"/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f t="shared" si="16"/>
        <v>0</v>
      </c>
      <c r="Q117" s="59"/>
      <c r="R117" s="59"/>
    </row>
    <row r="118" spans="1:18" hidden="1">
      <c r="A118" s="15">
        <v>3688</v>
      </c>
      <c r="B118" s="17" t="s">
        <v>31</v>
      </c>
      <c r="C118" s="15"/>
      <c r="D118" s="18">
        <v>0</v>
      </c>
      <c r="E118" s="18">
        <v>0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f t="shared" si="16"/>
        <v>0</v>
      </c>
      <c r="Q118" s="59"/>
      <c r="R118" s="59"/>
    </row>
    <row r="119" spans="1:18" hidden="1">
      <c r="A119" s="15">
        <v>3691</v>
      </c>
      <c r="B119" s="17" t="s">
        <v>34</v>
      </c>
      <c r="C119" s="15"/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f t="shared" si="16"/>
        <v>0</v>
      </c>
      <c r="Q119" s="59"/>
      <c r="R119" s="59"/>
    </row>
    <row r="120" spans="1:18" hidden="1">
      <c r="A120" s="15"/>
      <c r="B120" s="17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59"/>
      <c r="R120" s="59"/>
    </row>
    <row r="121" spans="1:18" hidden="1">
      <c r="A121" s="15"/>
      <c r="B121" s="16" t="s">
        <v>49</v>
      </c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59"/>
      <c r="R121" s="59"/>
    </row>
    <row r="122" spans="1:18" hidden="1">
      <c r="A122" s="15">
        <v>3626</v>
      </c>
      <c r="B122" s="17" t="s">
        <v>28</v>
      </c>
      <c r="C122" s="15"/>
      <c r="D122" s="18">
        <v>0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8">
        <v>-0.47</v>
      </c>
      <c r="K122" s="18">
        <v>-0.21</v>
      </c>
      <c r="L122" s="18">
        <v>-0.9</v>
      </c>
      <c r="M122" s="18">
        <v>-2561.29</v>
      </c>
      <c r="N122" s="18">
        <v>-257.43</v>
      </c>
      <c r="O122" s="18">
        <v>-253.24</v>
      </c>
      <c r="P122" s="18">
        <f t="shared" ref="P122:P127" si="17">SUM(D122:O122)</f>
        <v>-3073.54</v>
      </c>
      <c r="Q122" s="59">
        <f>-Q105</f>
        <v>-2559.46</v>
      </c>
      <c r="R122" s="59"/>
    </row>
    <row r="123" spans="1:18" hidden="1">
      <c r="A123" s="15">
        <v>3628</v>
      </c>
      <c r="B123" s="17" t="s">
        <v>29</v>
      </c>
      <c r="C123" s="15"/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-837.57</v>
      </c>
      <c r="N123" s="18">
        <v>-80.98</v>
      </c>
      <c r="O123" s="18">
        <v>-81.430000000000007</v>
      </c>
      <c r="P123" s="18">
        <f t="shared" si="17"/>
        <v>-999.98</v>
      </c>
      <c r="Q123" s="59">
        <f t="shared" ref="Q123:Q124" si="18">-Q106</f>
        <v>-836.69</v>
      </c>
      <c r="R123" s="59"/>
    </row>
    <row r="124" spans="1:18" hidden="1">
      <c r="A124" s="15">
        <v>3629</v>
      </c>
      <c r="B124" s="17" t="s">
        <v>30</v>
      </c>
      <c r="C124" s="15"/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-385.69</v>
      </c>
      <c r="N124" s="18">
        <v>-30.24</v>
      </c>
      <c r="O124" s="18">
        <v>-37.6</v>
      </c>
      <c r="P124" s="18">
        <f t="shared" si="17"/>
        <v>-453.53000000000003</v>
      </c>
      <c r="Q124" s="59">
        <f t="shared" si="18"/>
        <v>-385.69</v>
      </c>
      <c r="R124" s="59"/>
    </row>
    <row r="125" spans="1:18" hidden="1">
      <c r="A125" s="15">
        <v>3632</v>
      </c>
      <c r="B125" s="17" t="s">
        <v>32</v>
      </c>
      <c r="C125" s="15"/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f t="shared" si="17"/>
        <v>0</v>
      </c>
      <c r="Q125" s="59">
        <f>-Q109</f>
        <v>0</v>
      </c>
      <c r="R125" s="59"/>
    </row>
    <row r="126" spans="1:18" hidden="1">
      <c r="A126" s="15">
        <v>3633</v>
      </c>
      <c r="B126" s="17" t="s">
        <v>33</v>
      </c>
      <c r="C126" s="15"/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-62.77</v>
      </c>
      <c r="N126" s="18">
        <v>-6.06</v>
      </c>
      <c r="O126" s="18">
        <v>-6.06</v>
      </c>
      <c r="P126" s="18">
        <f t="shared" si="17"/>
        <v>-74.89</v>
      </c>
      <c r="Q126" s="59">
        <f t="shared" ref="Q126:Q127" si="19">-Q110</f>
        <v>-62.77</v>
      </c>
      <c r="R126" s="59"/>
    </row>
    <row r="127" spans="1:18" hidden="1">
      <c r="A127" s="15">
        <v>3634</v>
      </c>
      <c r="B127" s="17" t="s">
        <v>34</v>
      </c>
      <c r="C127" s="15"/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f t="shared" si="17"/>
        <v>0</v>
      </c>
      <c r="Q127" s="59">
        <f t="shared" si="19"/>
        <v>0</v>
      </c>
      <c r="R127" s="59"/>
    </row>
    <row r="128" spans="1:18" hidden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59"/>
      <c r="R128" s="59"/>
    </row>
    <row r="129" spans="1:18" hidden="1">
      <c r="A129" s="15"/>
      <c r="B129" s="16" t="s">
        <v>42</v>
      </c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59"/>
      <c r="R129" s="59"/>
    </row>
    <row r="130" spans="1:18" hidden="1">
      <c r="A130" s="15">
        <v>3611</v>
      </c>
      <c r="B130" s="17" t="s">
        <v>28</v>
      </c>
      <c r="C130" s="15"/>
      <c r="D130" s="18">
        <v>-5225.41</v>
      </c>
      <c r="E130" s="18">
        <v>-6295.21</v>
      </c>
      <c r="F130" s="18">
        <v>-6803.85</v>
      </c>
      <c r="G130" s="18">
        <v>-5570.54</v>
      </c>
      <c r="H130" s="18">
        <v>-4726.5</v>
      </c>
      <c r="I130" s="18">
        <v>-3768.62</v>
      </c>
      <c r="J130" s="18">
        <v>-3463.17</v>
      </c>
      <c r="K130" s="18">
        <v>-3849.53</v>
      </c>
      <c r="L130" s="18">
        <v>-4002.24</v>
      </c>
      <c r="M130" s="18">
        <v>-112.36</v>
      </c>
      <c r="N130" s="18">
        <v>-3673.14</v>
      </c>
      <c r="O130" s="18">
        <v>-4398.43</v>
      </c>
      <c r="P130" s="18">
        <f>SUM(D130:O130)</f>
        <v>-51889</v>
      </c>
      <c r="Q130" s="59">
        <v>3254.97</v>
      </c>
      <c r="R130" s="59">
        <f>-47042.08</f>
        <v>-47042.080000000002</v>
      </c>
    </row>
    <row r="131" spans="1:18" hidden="1">
      <c r="A131" s="15">
        <v>3613</v>
      </c>
      <c r="B131" s="17" t="s">
        <v>29</v>
      </c>
      <c r="C131" s="15"/>
      <c r="D131" s="18">
        <v>-2077.5100000000002</v>
      </c>
      <c r="E131" s="18">
        <v>-2442.06</v>
      </c>
      <c r="F131" s="18">
        <v>-2622.88</v>
      </c>
      <c r="G131" s="18">
        <v>-2112.62</v>
      </c>
      <c r="H131" s="18">
        <v>-1774.6</v>
      </c>
      <c r="I131" s="18">
        <v>-1563.13</v>
      </c>
      <c r="J131" s="18">
        <v>-1659.14</v>
      </c>
      <c r="K131" s="18">
        <v>-1665.86</v>
      </c>
      <c r="L131" s="18">
        <v>-1930.22</v>
      </c>
      <c r="M131" s="18">
        <v>-188.9</v>
      </c>
      <c r="N131" s="18">
        <v>-1521.97</v>
      </c>
      <c r="O131" s="18">
        <v>-1764.81</v>
      </c>
      <c r="P131" s="18">
        <f t="shared" ref="P131:P138" si="20">SUM(D131:O131)</f>
        <v>-21323.700000000004</v>
      </c>
      <c r="Q131" s="59">
        <v>1409.49</v>
      </c>
      <c r="R131" s="59">
        <f>-19446.95</f>
        <v>-19446.95</v>
      </c>
    </row>
    <row r="132" spans="1:18" hidden="1">
      <c r="A132" s="15">
        <v>3614</v>
      </c>
      <c r="B132" s="17" t="s">
        <v>30</v>
      </c>
      <c r="C132" s="15"/>
      <c r="D132" s="18">
        <v>-664.35</v>
      </c>
      <c r="E132" s="18">
        <v>-1018.57</v>
      </c>
      <c r="F132" s="18">
        <v>-1053.8399999999999</v>
      </c>
      <c r="G132" s="18">
        <v>-1017.1</v>
      </c>
      <c r="H132" s="18">
        <v>-971.54</v>
      </c>
      <c r="I132" s="18">
        <v>-818.68</v>
      </c>
      <c r="J132" s="18">
        <v>-1149.4000000000001</v>
      </c>
      <c r="K132" s="18">
        <v>-152.86000000000001</v>
      </c>
      <c r="L132" s="18">
        <v>-740.78</v>
      </c>
      <c r="M132" s="18">
        <v>9.85</v>
      </c>
      <c r="N132" s="18">
        <v>-695.35</v>
      </c>
      <c r="O132" s="18">
        <v>-751.15</v>
      </c>
      <c r="P132" s="18">
        <f t="shared" si="20"/>
        <v>-9023.7699999999986</v>
      </c>
      <c r="Q132" s="59">
        <v>565.44000000000005</v>
      </c>
      <c r="R132" s="59">
        <f>-8142.71</f>
        <v>-8142.71</v>
      </c>
    </row>
    <row r="133" spans="1:18" hidden="1">
      <c r="A133" s="15">
        <v>3615</v>
      </c>
      <c r="B133" s="17" t="s">
        <v>31</v>
      </c>
      <c r="C133" s="15"/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f t="shared" si="20"/>
        <v>0</v>
      </c>
      <c r="Q133" s="59">
        <v>0</v>
      </c>
      <c r="R133" s="59">
        <v>0</v>
      </c>
    </row>
    <row r="134" spans="1:18" hidden="1">
      <c r="A134" s="15">
        <v>3616</v>
      </c>
      <c r="B134" s="17" t="s">
        <v>32</v>
      </c>
      <c r="C134" s="15"/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f t="shared" si="20"/>
        <v>0</v>
      </c>
      <c r="Q134" s="59">
        <v>0</v>
      </c>
      <c r="R134" s="59">
        <v>0</v>
      </c>
    </row>
    <row r="135" spans="1:18" hidden="1">
      <c r="A135" s="15">
        <v>3617</v>
      </c>
      <c r="B135" s="17" t="s">
        <v>33</v>
      </c>
      <c r="C135" s="15"/>
      <c r="D135" s="18">
        <v>-160.80000000000001</v>
      </c>
      <c r="E135" s="18">
        <v>-81.19</v>
      </c>
      <c r="F135" s="18">
        <v>-81.19</v>
      </c>
      <c r="G135" s="18">
        <v>-81.19</v>
      </c>
      <c r="H135" s="18">
        <v>-80.400000000000006</v>
      </c>
      <c r="I135" s="18">
        <v>-80.400000000000006</v>
      </c>
      <c r="J135" s="18">
        <v>-79.61</v>
      </c>
      <c r="K135" s="18">
        <v>-79.61</v>
      </c>
      <c r="L135" s="18">
        <v>-79.61</v>
      </c>
      <c r="M135" s="18">
        <v>-18.559999999999999</v>
      </c>
      <c r="N135" s="18">
        <v>-74.87</v>
      </c>
      <c r="O135" s="18">
        <v>-74.87</v>
      </c>
      <c r="P135" s="18">
        <f t="shared" si="20"/>
        <v>-972.3</v>
      </c>
      <c r="Q135" s="59">
        <v>61.05</v>
      </c>
      <c r="R135" s="59">
        <f>-883.61</f>
        <v>-883.61</v>
      </c>
    </row>
    <row r="136" spans="1:18" hidden="1">
      <c r="A136" s="15">
        <v>3618</v>
      </c>
      <c r="B136" s="17" t="s">
        <v>34</v>
      </c>
      <c r="C136" s="15"/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f t="shared" si="20"/>
        <v>0</v>
      </c>
      <c r="Q136" s="59">
        <v>0</v>
      </c>
      <c r="R136" s="59">
        <v>0</v>
      </c>
    </row>
    <row r="137" spans="1:18" hidden="1">
      <c r="A137" s="15">
        <v>3620</v>
      </c>
      <c r="B137" s="17" t="s">
        <v>38</v>
      </c>
      <c r="C137" s="15"/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f t="shared" si="20"/>
        <v>0</v>
      </c>
      <c r="Q137" s="59"/>
      <c r="R137" s="59"/>
    </row>
    <row r="138" spans="1:18" hidden="1">
      <c r="A138" s="15">
        <v>3625</v>
      </c>
      <c r="B138" s="17" t="s">
        <v>39</v>
      </c>
      <c r="C138" s="15"/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f t="shared" si="20"/>
        <v>0</v>
      </c>
      <c r="Q138" s="59"/>
      <c r="R138" s="59"/>
    </row>
    <row r="139" spans="1:18" hidden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59"/>
      <c r="R139" s="59"/>
    </row>
    <row r="140" spans="1:18" hidden="1">
      <c r="A140" s="15"/>
      <c r="B140" s="16" t="s">
        <v>50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59"/>
      <c r="R140" s="59"/>
    </row>
    <row r="141" spans="1:18" hidden="1">
      <c r="A141" s="15">
        <v>3692</v>
      </c>
      <c r="B141" s="17" t="s">
        <v>28</v>
      </c>
      <c r="C141" s="15"/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8">
        <f t="shared" ref="P141:P145" si="21">SUM(D141:O141)</f>
        <v>0</v>
      </c>
      <c r="Q141" s="59"/>
      <c r="R141" s="59"/>
    </row>
    <row r="142" spans="1:18" hidden="1">
      <c r="A142" s="15">
        <v>3693</v>
      </c>
      <c r="B142" s="17" t="s">
        <v>29</v>
      </c>
      <c r="C142" s="15"/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f t="shared" si="21"/>
        <v>0</v>
      </c>
      <c r="Q142" s="59"/>
      <c r="R142" s="59"/>
    </row>
    <row r="143" spans="1:18" hidden="1">
      <c r="A143" s="15">
        <v>3694</v>
      </c>
      <c r="B143" s="17" t="s">
        <v>30</v>
      </c>
      <c r="C143" s="15"/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f t="shared" si="21"/>
        <v>0</v>
      </c>
      <c r="Q143" s="59"/>
      <c r="R143" s="59"/>
    </row>
    <row r="144" spans="1:18" hidden="1">
      <c r="A144" s="15">
        <v>3695</v>
      </c>
      <c r="B144" s="17" t="s">
        <v>31</v>
      </c>
      <c r="C144" s="15"/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f t="shared" si="21"/>
        <v>0</v>
      </c>
      <c r="Q144" s="59"/>
      <c r="R144" s="59"/>
    </row>
    <row r="145" spans="1:18" hidden="1">
      <c r="A145" s="15">
        <v>3698</v>
      </c>
      <c r="B145" s="17" t="s">
        <v>34</v>
      </c>
      <c r="C145" s="15"/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18">
        <f t="shared" si="21"/>
        <v>0</v>
      </c>
      <c r="Q145" s="59"/>
      <c r="R145" s="59"/>
    </row>
    <row r="146" spans="1:18" hidden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59"/>
      <c r="R146" s="59"/>
    </row>
    <row r="147" spans="1:18" hidden="1">
      <c r="A147" s="15"/>
      <c r="B147" s="16" t="s">
        <v>51</v>
      </c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59"/>
      <c r="R147" s="59"/>
    </row>
    <row r="148" spans="1:18" hidden="1">
      <c r="A148" s="15">
        <v>3635</v>
      </c>
      <c r="B148" s="17" t="s">
        <v>28</v>
      </c>
      <c r="C148" s="15"/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8">
        <v>-0.7</v>
      </c>
      <c r="K148" s="18">
        <v>-0.25</v>
      </c>
      <c r="L148" s="18">
        <v>-0.93</v>
      </c>
      <c r="M148" s="18">
        <v>-3256.34</v>
      </c>
      <c r="N148" s="18">
        <v>-293.81</v>
      </c>
      <c r="O148" s="18">
        <v>-357.29</v>
      </c>
      <c r="P148" s="18">
        <f t="shared" ref="P148:P153" si="22">SUM(D148:O148)</f>
        <v>-3909.32</v>
      </c>
      <c r="Q148" s="59">
        <f>-Q130</f>
        <v>-3254.97</v>
      </c>
      <c r="R148" s="59"/>
    </row>
    <row r="149" spans="1:18" hidden="1">
      <c r="A149" s="15">
        <v>3637</v>
      </c>
      <c r="B149" s="17" t="s">
        <v>29</v>
      </c>
      <c r="C149" s="15"/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18">
        <v>-1409.52</v>
      </c>
      <c r="N149" s="18">
        <v>-122.61</v>
      </c>
      <c r="O149" s="18">
        <v>-142.16999999999999</v>
      </c>
      <c r="P149" s="18">
        <f t="shared" si="22"/>
        <v>-1674.3</v>
      </c>
      <c r="Q149" s="59">
        <f t="shared" ref="Q149:Q150" si="23">-Q131</f>
        <v>-1409.49</v>
      </c>
      <c r="R149" s="59"/>
    </row>
    <row r="150" spans="1:18" hidden="1">
      <c r="A150" s="15">
        <v>3638</v>
      </c>
      <c r="B150" s="17" t="s">
        <v>30</v>
      </c>
      <c r="C150" s="15"/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18">
        <v>-565.44000000000005</v>
      </c>
      <c r="N150" s="18">
        <v>-41.25</v>
      </c>
      <c r="O150" s="18">
        <v>-55.78</v>
      </c>
      <c r="P150" s="18">
        <f t="shared" si="22"/>
        <v>-662.47</v>
      </c>
      <c r="Q150" s="59">
        <f t="shared" si="23"/>
        <v>-565.44000000000005</v>
      </c>
      <c r="R150" s="59"/>
    </row>
    <row r="151" spans="1:18" hidden="1">
      <c r="A151" s="15">
        <v>3667</v>
      </c>
      <c r="B151" s="17" t="s">
        <v>32</v>
      </c>
      <c r="C151" s="15"/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18">
        <f t="shared" si="22"/>
        <v>0</v>
      </c>
      <c r="Q151" s="59">
        <f>-Q134</f>
        <v>0</v>
      </c>
      <c r="R151" s="59"/>
    </row>
    <row r="152" spans="1:18" hidden="1">
      <c r="A152" s="15">
        <v>3668</v>
      </c>
      <c r="B152" s="17" t="s">
        <v>33</v>
      </c>
      <c r="C152" s="15"/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-61.05</v>
      </c>
      <c r="N152" s="18">
        <v>-5.53</v>
      </c>
      <c r="O152" s="18">
        <v>-5.53</v>
      </c>
      <c r="P152" s="18">
        <f t="shared" si="22"/>
        <v>-72.11</v>
      </c>
      <c r="Q152" s="59">
        <f t="shared" ref="Q152:Q153" si="24">-Q135</f>
        <v>-61.05</v>
      </c>
      <c r="R152" s="59"/>
    </row>
    <row r="153" spans="1:18" hidden="1">
      <c r="A153" s="15">
        <v>3669</v>
      </c>
      <c r="B153" s="17" t="s">
        <v>34</v>
      </c>
      <c r="C153" s="15"/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18">
        <f t="shared" si="22"/>
        <v>0</v>
      </c>
      <c r="Q153" s="59">
        <f t="shared" si="24"/>
        <v>0</v>
      </c>
      <c r="R153" s="59"/>
    </row>
    <row r="154" spans="1:18" hidden="1">
      <c r="A154" s="19"/>
      <c r="B154" s="19"/>
      <c r="C154" s="19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59"/>
      <c r="R154" s="59"/>
    </row>
    <row r="155" spans="1:18" hidden="1">
      <c r="A155" s="19"/>
      <c r="B155" s="19"/>
      <c r="C155" s="19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59"/>
      <c r="R155" s="59"/>
    </row>
    <row r="156" spans="1:18" hidden="1">
      <c r="A156" s="19"/>
      <c r="B156" s="19"/>
      <c r="C156" s="19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59"/>
      <c r="R156" s="59"/>
    </row>
    <row r="157" spans="1:18" hidden="1">
      <c r="A157" s="21"/>
      <c r="B157" s="22" t="s">
        <v>43</v>
      </c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59"/>
      <c r="R157" s="59"/>
    </row>
    <row r="158" spans="1:18" hidden="1">
      <c r="A158" s="21">
        <v>3601</v>
      </c>
      <c r="B158" s="23" t="s">
        <v>28</v>
      </c>
      <c r="C158" s="21"/>
      <c r="D158" s="24">
        <v>-17465.599999999999</v>
      </c>
      <c r="E158" s="24">
        <v>-17531.28</v>
      </c>
      <c r="F158" s="24">
        <v>-17549.73</v>
      </c>
      <c r="G158" s="24">
        <v>-17547.150000000001</v>
      </c>
      <c r="H158" s="24">
        <v>-17493.810000000001</v>
      </c>
      <c r="I158" s="24">
        <v>-17508.14</v>
      </c>
      <c r="J158" s="24">
        <v>-17461.46</v>
      </c>
      <c r="K158" s="24">
        <v>-17534.47</v>
      </c>
      <c r="L158" s="24">
        <v>-17552.419999999998</v>
      </c>
      <c r="M158" s="24">
        <v>-7115.81</v>
      </c>
      <c r="N158" s="24">
        <v>-16457.97</v>
      </c>
      <c r="O158" s="24">
        <v>-16508.18</v>
      </c>
      <c r="P158" s="24">
        <f t="shared" ref="P158:P165" si="25">SUM(D158:O158)</f>
        <v>-197726.02</v>
      </c>
      <c r="Q158" s="59">
        <v>9447.09</v>
      </c>
      <c r="R158" s="59">
        <f>-157699.78</f>
        <v>-157699.78</v>
      </c>
    </row>
    <row r="159" spans="1:18" hidden="1">
      <c r="A159" s="21">
        <v>3603</v>
      </c>
      <c r="B159" s="23" t="s">
        <v>29</v>
      </c>
      <c r="C159" s="21"/>
      <c r="D159" s="24">
        <v>-6776.8</v>
      </c>
      <c r="E159" s="24">
        <v>-6278.95</v>
      </c>
      <c r="F159" s="24">
        <v>-6635.86</v>
      </c>
      <c r="G159" s="24">
        <v>-6410.8</v>
      </c>
      <c r="H159" s="24">
        <v>-6345.99</v>
      </c>
      <c r="I159" s="24">
        <v>-6422.16</v>
      </c>
      <c r="J159" s="24">
        <v>-6101.63</v>
      </c>
      <c r="K159" s="24">
        <v>-6308.5</v>
      </c>
      <c r="L159" s="24">
        <v>-6139.15</v>
      </c>
      <c r="M159" s="24">
        <v>-2388.17</v>
      </c>
      <c r="N159" s="24">
        <v>-5821.76</v>
      </c>
      <c r="O159" s="24">
        <v>-5817.51</v>
      </c>
      <c r="P159" s="24">
        <f t="shared" si="25"/>
        <v>-71447.279999999984</v>
      </c>
      <c r="Q159" s="59">
        <v>3430.95</v>
      </c>
      <c r="R159" s="59">
        <f>-57308.45</f>
        <v>-57308.45</v>
      </c>
    </row>
    <row r="160" spans="1:18" hidden="1">
      <c r="A160" s="21">
        <v>3604</v>
      </c>
      <c r="B160" s="23" t="s">
        <v>30</v>
      </c>
      <c r="C160" s="21"/>
      <c r="D160" s="24">
        <v>-6264.39</v>
      </c>
      <c r="E160" s="24">
        <v>-6799.68</v>
      </c>
      <c r="F160" s="24">
        <v>-7224.66</v>
      </c>
      <c r="G160" s="24">
        <v>-6799.68</v>
      </c>
      <c r="H160" s="24">
        <v>-6799.68</v>
      </c>
      <c r="I160" s="24">
        <v>-6799.68</v>
      </c>
      <c r="J160" s="24">
        <v>-6799.68</v>
      </c>
      <c r="K160" s="24">
        <v>-6799.68</v>
      </c>
      <c r="L160" s="24">
        <v>-6799.68</v>
      </c>
      <c r="M160" s="24">
        <v>-2790.01</v>
      </c>
      <c r="N160" s="24">
        <v>-6801.53</v>
      </c>
      <c r="O160" s="24">
        <v>-5601.26</v>
      </c>
      <c r="P160" s="24">
        <f t="shared" si="25"/>
        <v>-76279.61</v>
      </c>
      <c r="Q160" s="59">
        <v>3611.43</v>
      </c>
      <c r="R160" s="59">
        <f>-61086.81</f>
        <v>-61086.81</v>
      </c>
    </row>
    <row r="161" spans="1:18" hidden="1">
      <c r="A161" s="21">
        <v>3605</v>
      </c>
      <c r="B161" s="23" t="s">
        <v>31</v>
      </c>
      <c r="C161" s="21"/>
      <c r="D161" s="24">
        <v>0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f t="shared" si="25"/>
        <v>0</v>
      </c>
      <c r="Q161" s="59">
        <v>0</v>
      </c>
      <c r="R161" s="59">
        <v>0</v>
      </c>
    </row>
    <row r="162" spans="1:18" hidden="1">
      <c r="A162" s="21">
        <v>3606</v>
      </c>
      <c r="B162" s="23" t="s">
        <v>32</v>
      </c>
      <c r="C162" s="21"/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f t="shared" si="25"/>
        <v>0</v>
      </c>
      <c r="Q162" s="59">
        <v>0</v>
      </c>
      <c r="R162" s="59">
        <v>0</v>
      </c>
    </row>
    <row r="163" spans="1:18" hidden="1">
      <c r="A163" s="21">
        <v>3607</v>
      </c>
      <c r="B163" s="23" t="s">
        <v>33</v>
      </c>
      <c r="C163" s="21"/>
      <c r="D163" s="24">
        <v>-604.44000000000005</v>
      </c>
      <c r="E163" s="24">
        <v>-302.22000000000003</v>
      </c>
      <c r="F163" s="24">
        <v>-302.22000000000003</v>
      </c>
      <c r="G163" s="24">
        <v>-302.22000000000003</v>
      </c>
      <c r="H163" s="24">
        <v>-302.22000000000003</v>
      </c>
      <c r="I163" s="24">
        <v>-302.22000000000003</v>
      </c>
      <c r="J163" s="24">
        <v>-302.22000000000003</v>
      </c>
      <c r="K163" s="24">
        <v>-302.22000000000003</v>
      </c>
      <c r="L163" s="24">
        <v>-302.22000000000003</v>
      </c>
      <c r="M163" s="24">
        <v>-104.58</v>
      </c>
      <c r="N163" s="24">
        <v>-281.52</v>
      </c>
      <c r="O163" s="24">
        <v>-281.52</v>
      </c>
      <c r="P163" s="24">
        <f t="shared" si="25"/>
        <v>-3689.8200000000006</v>
      </c>
      <c r="Q163" s="59">
        <v>197.64</v>
      </c>
      <c r="R163" s="59">
        <f>-3324.42</f>
        <v>-3324.42</v>
      </c>
    </row>
    <row r="164" spans="1:18" hidden="1">
      <c r="A164" s="21">
        <v>3608</v>
      </c>
      <c r="B164" s="23" t="s">
        <v>34</v>
      </c>
      <c r="C164" s="21"/>
      <c r="D164" s="24">
        <v>-37.29</v>
      </c>
      <c r="E164" s="24">
        <v>-37.29</v>
      </c>
      <c r="F164" s="24">
        <v>-37.29</v>
      </c>
      <c r="G164" s="24">
        <v>-37.29</v>
      </c>
      <c r="H164" s="24">
        <v>-37.29</v>
      </c>
      <c r="I164" s="24">
        <v>-37.29</v>
      </c>
      <c r="J164" s="24">
        <v>-37.29</v>
      </c>
      <c r="K164" s="24">
        <v>-37.29</v>
      </c>
      <c r="L164" s="24">
        <v>-37.29</v>
      </c>
      <c r="M164" s="24">
        <v>-37.29</v>
      </c>
      <c r="N164" s="24">
        <v>-39.17</v>
      </c>
      <c r="O164" s="24">
        <v>-23.88</v>
      </c>
      <c r="P164" s="24">
        <f t="shared" si="25"/>
        <v>-435.95000000000005</v>
      </c>
      <c r="Q164" s="59">
        <v>0</v>
      </c>
      <c r="R164" s="59">
        <v>0</v>
      </c>
    </row>
    <row r="165" spans="1:18" hidden="1">
      <c r="A165" s="21">
        <v>3609</v>
      </c>
      <c r="B165" s="23" t="s">
        <v>35</v>
      </c>
      <c r="C165" s="21"/>
      <c r="D165" s="24">
        <v>-312.42</v>
      </c>
      <c r="E165" s="24">
        <v>-312.25</v>
      </c>
      <c r="F165" s="24">
        <v>-313.75</v>
      </c>
      <c r="G165" s="24">
        <v>-314.25</v>
      </c>
      <c r="H165" s="24">
        <v>-318.5</v>
      </c>
      <c r="I165" s="24">
        <v>-325.25</v>
      </c>
      <c r="J165" s="24">
        <v>-292.29000000000002</v>
      </c>
      <c r="K165" s="24">
        <v>-312.25</v>
      </c>
      <c r="L165" s="24">
        <v>-313</v>
      </c>
      <c r="M165" s="24">
        <v>-314.58</v>
      </c>
      <c r="N165" s="24">
        <v>-309.93</v>
      </c>
      <c r="O165" s="24">
        <v>-310.10000000000002</v>
      </c>
      <c r="P165" s="24">
        <f t="shared" si="25"/>
        <v>-3748.5699999999997</v>
      </c>
      <c r="Q165" s="59"/>
      <c r="R165" s="59"/>
    </row>
    <row r="166" spans="1:18" hidden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59"/>
      <c r="R166" s="59"/>
    </row>
    <row r="167" spans="1:18" hidden="1">
      <c r="A167" s="21"/>
      <c r="B167" s="22" t="s">
        <v>44</v>
      </c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59"/>
      <c r="R167" s="59"/>
    </row>
    <row r="168" spans="1:18" hidden="1">
      <c r="A168" s="21">
        <v>3685</v>
      </c>
      <c r="B168" s="23" t="s">
        <v>28</v>
      </c>
      <c r="C168" s="21"/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f t="shared" ref="P168:P172" si="26">SUM(D168:O168)</f>
        <v>0</v>
      </c>
      <c r="Q168" s="59"/>
      <c r="R168" s="59"/>
    </row>
    <row r="169" spans="1:18" hidden="1">
      <c r="A169" s="21">
        <v>3686</v>
      </c>
      <c r="B169" s="23" t="s">
        <v>29</v>
      </c>
      <c r="C169" s="21"/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f t="shared" si="26"/>
        <v>0</v>
      </c>
      <c r="Q169" s="59"/>
      <c r="R169" s="59"/>
    </row>
    <row r="170" spans="1:18" hidden="1">
      <c r="A170" s="21">
        <v>3687</v>
      </c>
      <c r="B170" s="23" t="s">
        <v>30</v>
      </c>
      <c r="C170" s="21"/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f t="shared" si="26"/>
        <v>0</v>
      </c>
      <c r="Q170" s="59"/>
      <c r="R170" s="59"/>
    </row>
    <row r="171" spans="1:18" hidden="1">
      <c r="A171" s="21">
        <v>3688</v>
      </c>
      <c r="B171" s="23" t="s">
        <v>31</v>
      </c>
      <c r="C171" s="21"/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f t="shared" si="26"/>
        <v>0</v>
      </c>
      <c r="Q171" s="59"/>
      <c r="R171" s="59"/>
    </row>
    <row r="172" spans="1:18" hidden="1">
      <c r="A172" s="21">
        <v>3691</v>
      </c>
      <c r="B172" s="23" t="s">
        <v>34</v>
      </c>
      <c r="C172" s="21"/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f t="shared" si="26"/>
        <v>0</v>
      </c>
      <c r="Q172" s="59"/>
      <c r="R172" s="59"/>
    </row>
    <row r="173" spans="1:18" hidden="1">
      <c r="A173" s="21"/>
      <c r="B173" s="23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59"/>
      <c r="R173" s="59"/>
    </row>
    <row r="174" spans="1:18" hidden="1">
      <c r="A174" s="21"/>
      <c r="B174" s="22" t="s">
        <v>52</v>
      </c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59"/>
      <c r="R174" s="59"/>
    </row>
    <row r="175" spans="1:18" hidden="1">
      <c r="A175" s="21">
        <v>3626</v>
      </c>
      <c r="B175" s="23" t="s">
        <v>28</v>
      </c>
      <c r="C175" s="21"/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-1.07</v>
      </c>
      <c r="K175" s="24">
        <v>-0.92</v>
      </c>
      <c r="L175" s="24">
        <v>-0.92</v>
      </c>
      <c r="M175" s="24">
        <v>-10492.98</v>
      </c>
      <c r="N175" s="24">
        <v>-1045.6600000000001</v>
      </c>
      <c r="O175" s="24">
        <v>-1048.8699999999999</v>
      </c>
      <c r="P175" s="24">
        <f t="shared" ref="P175:P180" si="27">SUM(D175:O175)</f>
        <v>-12590.419999999998</v>
      </c>
      <c r="Q175" s="59">
        <f>-Q158</f>
        <v>-9447.09</v>
      </c>
      <c r="R175" s="59"/>
    </row>
    <row r="176" spans="1:18" hidden="1">
      <c r="A176" s="21">
        <v>3628</v>
      </c>
      <c r="B176" s="23" t="s">
        <v>29</v>
      </c>
      <c r="C176" s="21"/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-3808.07</v>
      </c>
      <c r="N176" s="24">
        <v>-368.5</v>
      </c>
      <c r="O176" s="24">
        <v>-368.24</v>
      </c>
      <c r="P176" s="24">
        <f t="shared" si="27"/>
        <v>-4544.8099999999995</v>
      </c>
      <c r="Q176" s="59">
        <f t="shared" ref="Q176:Q177" si="28">-Q159</f>
        <v>-3430.95</v>
      </c>
      <c r="R176" s="59"/>
    </row>
    <row r="177" spans="1:18" hidden="1">
      <c r="A177" s="21">
        <v>3629</v>
      </c>
      <c r="B177" s="23" t="s">
        <v>30</v>
      </c>
      <c r="C177" s="21"/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-4013.67</v>
      </c>
      <c r="N177" s="24">
        <v>-427.38</v>
      </c>
      <c r="O177" s="24">
        <v>-351.96</v>
      </c>
      <c r="P177" s="24">
        <f t="shared" si="27"/>
        <v>-4793.01</v>
      </c>
      <c r="Q177" s="59">
        <f t="shared" si="28"/>
        <v>-3611.43</v>
      </c>
      <c r="R177" s="59"/>
    </row>
    <row r="178" spans="1:18" hidden="1">
      <c r="A178" s="21">
        <v>3632</v>
      </c>
      <c r="B178" s="23" t="s">
        <v>32</v>
      </c>
      <c r="C178" s="21"/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f t="shared" si="27"/>
        <v>0</v>
      </c>
      <c r="Q178" s="59">
        <f>-Q162</f>
        <v>0</v>
      </c>
      <c r="R178" s="59"/>
    </row>
    <row r="179" spans="1:18" hidden="1">
      <c r="A179" s="21">
        <v>3633</v>
      </c>
      <c r="B179" s="23" t="s">
        <v>33</v>
      </c>
      <c r="C179" s="21"/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-197.64</v>
      </c>
      <c r="N179" s="24">
        <v>0</v>
      </c>
      <c r="O179" s="24">
        <v>0</v>
      </c>
      <c r="P179" s="24">
        <f t="shared" si="27"/>
        <v>-197.64</v>
      </c>
      <c r="Q179" s="59">
        <f t="shared" ref="Q179:Q180" si="29">-Q163</f>
        <v>-197.64</v>
      </c>
      <c r="R179" s="59"/>
    </row>
    <row r="180" spans="1:18" hidden="1">
      <c r="A180" s="21">
        <v>3634</v>
      </c>
      <c r="B180" s="23" t="s">
        <v>34</v>
      </c>
      <c r="C180" s="21"/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-20.7</v>
      </c>
      <c r="O180" s="24">
        <v>-20.7</v>
      </c>
      <c r="P180" s="24">
        <f t="shared" si="27"/>
        <v>-41.4</v>
      </c>
      <c r="Q180" s="59">
        <f t="shared" si="29"/>
        <v>0</v>
      </c>
      <c r="R180" s="59"/>
    </row>
    <row r="181" spans="1:18" hidden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59"/>
      <c r="R181" s="59"/>
    </row>
    <row r="182" spans="1:18" hidden="1">
      <c r="A182" s="21"/>
      <c r="B182" s="22" t="s">
        <v>45</v>
      </c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59"/>
      <c r="R182" s="59"/>
    </row>
    <row r="183" spans="1:18" hidden="1">
      <c r="A183" s="21">
        <v>3611</v>
      </c>
      <c r="B183" s="23" t="s">
        <v>28</v>
      </c>
      <c r="C183" s="21"/>
      <c r="D183" s="24">
        <v>-9405.56</v>
      </c>
      <c r="E183" s="24">
        <v>-10082.209999999999</v>
      </c>
      <c r="F183" s="24">
        <v>-10835.38</v>
      </c>
      <c r="G183" s="24">
        <v>-8189.72</v>
      </c>
      <c r="H183" s="24">
        <v>-6244.7</v>
      </c>
      <c r="I183" s="24">
        <v>-5956.6</v>
      </c>
      <c r="J183" s="24">
        <v>-6119.48</v>
      </c>
      <c r="K183" s="24">
        <v>-6395.3</v>
      </c>
      <c r="L183" s="24">
        <v>-5590.13</v>
      </c>
      <c r="M183" s="24">
        <v>-1159.43</v>
      </c>
      <c r="N183" s="24">
        <v>-6899.88</v>
      </c>
      <c r="O183" s="24">
        <v>-7704.1</v>
      </c>
      <c r="P183" s="24">
        <f>SUM(D183:O183)</f>
        <v>-84582.49</v>
      </c>
      <c r="Q183" s="59">
        <v>4033.6</v>
      </c>
      <c r="R183" s="59">
        <f>-68835.35</f>
        <v>-68835.350000000006</v>
      </c>
    </row>
    <row r="184" spans="1:18" hidden="1">
      <c r="A184" s="21">
        <v>3613</v>
      </c>
      <c r="B184" s="23" t="s">
        <v>29</v>
      </c>
      <c r="C184" s="21"/>
      <c r="D184" s="24">
        <v>-2852.68</v>
      </c>
      <c r="E184" s="24">
        <v>-2995.85</v>
      </c>
      <c r="F184" s="24">
        <v>-3536.45</v>
      </c>
      <c r="G184" s="24">
        <v>-2637.88</v>
      </c>
      <c r="H184" s="24">
        <v>-2204.9699999999998</v>
      </c>
      <c r="I184" s="24">
        <v>-2374.79</v>
      </c>
      <c r="J184" s="24">
        <v>-2432.66</v>
      </c>
      <c r="K184" s="24">
        <v>-2731.92</v>
      </c>
      <c r="L184" s="24">
        <v>-2294.31</v>
      </c>
      <c r="M184" s="24">
        <v>-787.15</v>
      </c>
      <c r="N184" s="24">
        <v>-2328.04</v>
      </c>
      <c r="O184" s="24">
        <v>-2586.7600000000002</v>
      </c>
      <c r="P184" s="24">
        <f t="shared" ref="P184:P191" si="30">SUM(D184:O184)</f>
        <v>-29763.46</v>
      </c>
      <c r="Q184" s="59">
        <v>1413.88</v>
      </c>
      <c r="R184" s="59">
        <f>-24097.75</f>
        <v>-24097.75</v>
      </c>
    </row>
    <row r="185" spans="1:18" hidden="1">
      <c r="A185" s="21">
        <v>3614</v>
      </c>
      <c r="B185" s="23" t="s">
        <v>30</v>
      </c>
      <c r="C185" s="21"/>
      <c r="D185" s="24">
        <v>-1535.17</v>
      </c>
      <c r="E185" s="24">
        <v>-1758.93</v>
      </c>
      <c r="F185" s="24">
        <v>-1949.23</v>
      </c>
      <c r="G185" s="24">
        <v>-1681.4</v>
      </c>
      <c r="H185" s="24">
        <v>-1601.97</v>
      </c>
      <c r="I185" s="24">
        <v>-1400.86</v>
      </c>
      <c r="J185" s="24">
        <v>-1346.83</v>
      </c>
      <c r="K185" s="24">
        <v>-1266.82</v>
      </c>
      <c r="L185" s="24">
        <v>-1507.79</v>
      </c>
      <c r="M185" s="24">
        <v>-610.26</v>
      </c>
      <c r="N185" s="24">
        <v>-1484.88</v>
      </c>
      <c r="O185" s="24">
        <v>1023.46</v>
      </c>
      <c r="P185" s="24">
        <f t="shared" si="30"/>
        <v>-15120.68</v>
      </c>
      <c r="Q185" s="59">
        <v>850.26</v>
      </c>
      <c r="R185" s="59">
        <f>-14049</f>
        <v>-14049</v>
      </c>
    </row>
    <row r="186" spans="1:18" hidden="1">
      <c r="A186" s="21">
        <v>3615</v>
      </c>
      <c r="B186" s="23" t="s">
        <v>31</v>
      </c>
      <c r="C186" s="21"/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f t="shared" si="30"/>
        <v>0</v>
      </c>
      <c r="Q186" s="59">
        <v>0</v>
      </c>
      <c r="R186" s="59">
        <v>0</v>
      </c>
    </row>
    <row r="187" spans="1:18" hidden="1">
      <c r="A187" s="21">
        <v>3616</v>
      </c>
      <c r="B187" s="23" t="s">
        <v>32</v>
      </c>
      <c r="C187" s="21"/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f t="shared" si="30"/>
        <v>0</v>
      </c>
      <c r="Q187" s="59">
        <v>0</v>
      </c>
      <c r="R187" s="59">
        <v>0</v>
      </c>
    </row>
    <row r="188" spans="1:18" hidden="1">
      <c r="A188" s="21">
        <v>3617</v>
      </c>
      <c r="B188" s="23" t="s">
        <v>33</v>
      </c>
      <c r="C188" s="21"/>
      <c r="D188" s="24">
        <v>-251.7</v>
      </c>
      <c r="E188" s="24">
        <v>-127.08</v>
      </c>
      <c r="F188" s="24">
        <v>-127.08</v>
      </c>
      <c r="G188" s="24">
        <v>-127.08</v>
      </c>
      <c r="H188" s="24">
        <v>-125.85</v>
      </c>
      <c r="I188" s="24">
        <v>-125.85</v>
      </c>
      <c r="J188" s="24">
        <v>-124.62</v>
      </c>
      <c r="K188" s="24">
        <v>-124.62</v>
      </c>
      <c r="L188" s="24">
        <v>-124.62</v>
      </c>
      <c r="M188" s="24">
        <v>-42.67</v>
      </c>
      <c r="N188" s="24">
        <v>-119.08</v>
      </c>
      <c r="O188" s="24">
        <v>-119.08</v>
      </c>
      <c r="P188" s="24">
        <f t="shared" si="30"/>
        <v>-1539.33</v>
      </c>
      <c r="Q188" s="59">
        <v>82.66</v>
      </c>
      <c r="R188" s="59">
        <f>-1383.83</f>
        <v>-1383.83</v>
      </c>
    </row>
    <row r="189" spans="1:18" hidden="1">
      <c r="A189" s="21">
        <v>3618</v>
      </c>
      <c r="B189" s="23" t="s">
        <v>34</v>
      </c>
      <c r="C189" s="21"/>
      <c r="D189" s="24">
        <v>-25.29</v>
      </c>
      <c r="E189" s="24">
        <v>-25.29</v>
      </c>
      <c r="F189" s="24">
        <v>-25.29</v>
      </c>
      <c r="G189" s="24">
        <v>-25.29</v>
      </c>
      <c r="H189" s="24">
        <v>-25.29</v>
      </c>
      <c r="I189" s="24">
        <v>-25.29</v>
      </c>
      <c r="J189" s="24">
        <v>-25.29</v>
      </c>
      <c r="K189" s="24">
        <v>-25.29</v>
      </c>
      <c r="L189" s="24">
        <v>-25.29</v>
      </c>
      <c r="M189" s="24">
        <v>-25.29</v>
      </c>
      <c r="N189" s="24">
        <v>-25.29</v>
      </c>
      <c r="O189" s="24">
        <v>-14.3</v>
      </c>
      <c r="P189" s="24">
        <f t="shared" si="30"/>
        <v>-292.48999999999995</v>
      </c>
      <c r="Q189" s="59">
        <v>0</v>
      </c>
      <c r="R189" s="59">
        <v>0</v>
      </c>
    </row>
    <row r="190" spans="1:18" hidden="1">
      <c r="A190" s="21">
        <v>3620</v>
      </c>
      <c r="B190" s="23" t="s">
        <v>38</v>
      </c>
      <c r="C190" s="21"/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f t="shared" si="30"/>
        <v>0</v>
      </c>
      <c r="Q190" s="59"/>
      <c r="R190" s="59"/>
    </row>
    <row r="191" spans="1:18" hidden="1">
      <c r="A191" s="21">
        <v>3625</v>
      </c>
      <c r="B191" s="23" t="s">
        <v>39</v>
      </c>
      <c r="C191" s="21"/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f t="shared" si="30"/>
        <v>0</v>
      </c>
      <c r="Q191" s="59"/>
      <c r="R191" s="59"/>
    </row>
    <row r="192" spans="1:18" hidden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59"/>
      <c r="R192" s="59"/>
    </row>
    <row r="193" spans="1:18" hidden="1">
      <c r="A193" s="21"/>
      <c r="B193" s="22" t="s">
        <v>53</v>
      </c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59"/>
      <c r="R193" s="59"/>
    </row>
    <row r="194" spans="1:18" hidden="1">
      <c r="A194" s="21">
        <v>3692</v>
      </c>
      <c r="B194" s="23" t="s">
        <v>28</v>
      </c>
      <c r="C194" s="21"/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f t="shared" ref="P194:P198" si="31">SUM(D194:O194)</f>
        <v>0</v>
      </c>
      <c r="Q194" s="59"/>
      <c r="R194" s="59"/>
    </row>
    <row r="195" spans="1:18" hidden="1">
      <c r="A195" s="21">
        <v>3693</v>
      </c>
      <c r="B195" s="23" t="s">
        <v>29</v>
      </c>
      <c r="C195" s="21"/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f t="shared" si="31"/>
        <v>0</v>
      </c>
      <c r="Q195" s="59"/>
      <c r="R195" s="59"/>
    </row>
    <row r="196" spans="1:18" hidden="1">
      <c r="A196" s="21">
        <v>3694</v>
      </c>
      <c r="B196" s="23" t="s">
        <v>30</v>
      </c>
      <c r="C196" s="21"/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f t="shared" si="31"/>
        <v>0</v>
      </c>
      <c r="Q196" s="59"/>
      <c r="R196" s="59"/>
    </row>
    <row r="197" spans="1:18" hidden="1">
      <c r="A197" s="21">
        <v>3695</v>
      </c>
      <c r="B197" s="23" t="s">
        <v>31</v>
      </c>
      <c r="C197" s="21"/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f t="shared" si="31"/>
        <v>0</v>
      </c>
      <c r="Q197" s="59"/>
      <c r="R197" s="59"/>
    </row>
    <row r="198" spans="1:18" hidden="1">
      <c r="A198" s="21">
        <v>3698</v>
      </c>
      <c r="B198" s="23" t="s">
        <v>34</v>
      </c>
      <c r="C198" s="21"/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f t="shared" si="31"/>
        <v>0</v>
      </c>
      <c r="Q198" s="59"/>
      <c r="R198" s="59"/>
    </row>
    <row r="199" spans="1:18" hidden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59"/>
      <c r="R199" s="59"/>
    </row>
    <row r="200" spans="1:18" hidden="1">
      <c r="A200" s="21"/>
      <c r="B200" s="22" t="s">
        <v>54</v>
      </c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59"/>
      <c r="R200" s="59"/>
    </row>
    <row r="201" spans="1:18" hidden="1">
      <c r="A201" s="21">
        <v>3635</v>
      </c>
      <c r="B201" s="23" t="s">
        <v>28</v>
      </c>
      <c r="C201" s="21"/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-0.09</v>
      </c>
      <c r="K201" s="24">
        <v>-0.1</v>
      </c>
      <c r="L201" s="24">
        <v>-0.04</v>
      </c>
      <c r="M201" s="24">
        <v>-4329.08</v>
      </c>
      <c r="N201" s="24">
        <v>-394.33</v>
      </c>
      <c r="O201" s="24">
        <v>-440.24</v>
      </c>
      <c r="P201" s="24">
        <f t="shared" ref="P201:P206" si="32">SUM(D201:O201)</f>
        <v>-5163.8799999999992</v>
      </c>
      <c r="Q201" s="59">
        <f>-Q183</f>
        <v>-4033.6</v>
      </c>
      <c r="R201" s="59"/>
    </row>
    <row r="202" spans="1:18" hidden="1">
      <c r="A202" s="21">
        <v>3637</v>
      </c>
      <c r="B202" s="23" t="s">
        <v>29</v>
      </c>
      <c r="C202" s="21"/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-1529.82</v>
      </c>
      <c r="N202" s="24">
        <v>-124.78</v>
      </c>
      <c r="O202" s="24">
        <v>-138.6</v>
      </c>
      <c r="P202" s="24">
        <f t="shared" si="32"/>
        <v>-1793.1999999999998</v>
      </c>
      <c r="Q202" s="59">
        <f t="shared" ref="Q202:Q203" si="33">-Q184</f>
        <v>-1413.88</v>
      </c>
      <c r="R202" s="59"/>
    </row>
    <row r="203" spans="1:18" hidden="1">
      <c r="A203" s="21">
        <v>3638</v>
      </c>
      <c r="B203" s="23" t="s">
        <v>30</v>
      </c>
      <c r="C203" s="21"/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-1028.05</v>
      </c>
      <c r="N203" s="24">
        <v>-176.1</v>
      </c>
      <c r="O203" s="24">
        <v>-130.38999999999999</v>
      </c>
      <c r="P203" s="24">
        <f t="shared" si="32"/>
        <v>-1334.54</v>
      </c>
      <c r="Q203" s="59">
        <f t="shared" si="33"/>
        <v>-850.26</v>
      </c>
      <c r="R203" s="59"/>
    </row>
    <row r="204" spans="1:18" hidden="1">
      <c r="A204" s="21">
        <v>3667</v>
      </c>
      <c r="B204" s="23" t="s">
        <v>32</v>
      </c>
      <c r="C204" s="21"/>
      <c r="D204" s="24">
        <v>0</v>
      </c>
      <c r="E204" s="24">
        <v>0</v>
      </c>
      <c r="F204" s="24">
        <v>0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f t="shared" si="32"/>
        <v>0</v>
      </c>
      <c r="Q204" s="59">
        <f>-Q187</f>
        <v>0</v>
      </c>
      <c r="R204" s="59"/>
    </row>
    <row r="205" spans="1:18" hidden="1">
      <c r="A205" s="21">
        <v>3668</v>
      </c>
      <c r="B205" s="23" t="s">
        <v>33</v>
      </c>
      <c r="C205" s="21"/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-82.66</v>
      </c>
      <c r="N205" s="24">
        <v>-7.56</v>
      </c>
      <c r="O205" s="24">
        <v>-7.56</v>
      </c>
      <c r="P205" s="24">
        <f t="shared" si="32"/>
        <v>-97.78</v>
      </c>
      <c r="Q205" s="59">
        <f t="shared" ref="Q205:Q206" si="34">-Q188</f>
        <v>-82.66</v>
      </c>
      <c r="R205" s="59"/>
    </row>
    <row r="206" spans="1:18" hidden="1">
      <c r="A206" s="21">
        <v>3669</v>
      </c>
      <c r="B206" s="23" t="s">
        <v>34</v>
      </c>
      <c r="C206" s="21"/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f t="shared" si="32"/>
        <v>0</v>
      </c>
      <c r="Q206" s="59">
        <f t="shared" si="34"/>
        <v>0</v>
      </c>
      <c r="R206" s="59"/>
    </row>
    <row r="207" spans="1:18" hidden="1"/>
    <row r="208" spans="1:18" hidden="1"/>
    <row r="209" spans="1:17" hidden="1"/>
    <row r="210" spans="1:17">
      <c r="B210" s="90">
        <v>2003</v>
      </c>
      <c r="C210" s="45"/>
      <c r="D210" s="53" t="s">
        <v>24</v>
      </c>
      <c r="E210" s="53" t="s">
        <v>24</v>
      </c>
      <c r="F210" s="53" t="s">
        <v>24</v>
      </c>
      <c r="G210" s="53" t="s">
        <v>24</v>
      </c>
      <c r="H210" s="54" t="s">
        <v>25</v>
      </c>
      <c r="I210" s="54" t="s">
        <v>25</v>
      </c>
      <c r="J210" s="54" t="s">
        <v>25</v>
      </c>
      <c r="K210" s="54" t="s">
        <v>25</v>
      </c>
      <c r="L210" s="57" t="s">
        <v>26</v>
      </c>
      <c r="M210" s="57" t="s">
        <v>26</v>
      </c>
      <c r="N210" s="57" t="s">
        <v>26</v>
      </c>
      <c r="O210" s="57" t="s">
        <v>26</v>
      </c>
    </row>
    <row r="211" spans="1:17">
      <c r="B211" s="46" t="s">
        <v>64</v>
      </c>
      <c r="C211" s="45"/>
      <c r="D211" s="53" t="s">
        <v>62</v>
      </c>
      <c r="E211" s="53" t="s">
        <v>62</v>
      </c>
      <c r="F211" s="53" t="s">
        <v>63</v>
      </c>
      <c r="G211" s="53" t="s">
        <v>63</v>
      </c>
      <c r="H211" s="54" t="s">
        <v>62</v>
      </c>
      <c r="I211" s="54" t="s">
        <v>62</v>
      </c>
      <c r="J211" s="54" t="s">
        <v>63</v>
      </c>
      <c r="K211" s="54" t="s">
        <v>63</v>
      </c>
      <c r="L211" s="57" t="s">
        <v>62</v>
      </c>
      <c r="M211" s="57" t="s">
        <v>62</v>
      </c>
      <c r="N211" s="57" t="s">
        <v>63</v>
      </c>
      <c r="O211" s="57" t="s">
        <v>63</v>
      </c>
    </row>
    <row r="212" spans="1:17">
      <c r="B212" s="45"/>
      <c r="C212" s="45"/>
      <c r="D212" s="53" t="s">
        <v>60</v>
      </c>
      <c r="E212" s="53" t="s">
        <v>61</v>
      </c>
      <c r="F212" s="53" t="s">
        <v>60</v>
      </c>
      <c r="G212" s="53" t="s">
        <v>61</v>
      </c>
      <c r="H212" s="54" t="s">
        <v>60</v>
      </c>
      <c r="I212" s="54" t="s">
        <v>61</v>
      </c>
      <c r="J212" s="54" t="s">
        <v>60</v>
      </c>
      <c r="K212" s="54" t="s">
        <v>61</v>
      </c>
      <c r="L212" s="57" t="s">
        <v>60</v>
      </c>
      <c r="M212" s="57" t="s">
        <v>61</v>
      </c>
      <c r="N212" s="57" t="s">
        <v>60</v>
      </c>
      <c r="O212" s="57" t="s">
        <v>61</v>
      </c>
    </row>
    <row r="213" spans="1:17">
      <c r="B213" s="47" t="s">
        <v>28</v>
      </c>
      <c r="C213" s="45"/>
      <c r="D213" s="28">
        <v>15.12</v>
      </c>
      <c r="E213" s="28">
        <v>2.98</v>
      </c>
      <c r="F213" s="28">
        <v>1.01E-2</v>
      </c>
      <c r="G213" s="28">
        <v>2E-3</v>
      </c>
      <c r="H213" s="32">
        <v>6.49</v>
      </c>
      <c r="I213" s="32">
        <v>0.45</v>
      </c>
      <c r="J213" s="32">
        <v>8.0999999999999996E-3</v>
      </c>
      <c r="K213" s="32">
        <v>5.9999999999999995E-4</v>
      </c>
      <c r="L213" s="38">
        <v>15.4</v>
      </c>
      <c r="M213" s="38">
        <v>0.92</v>
      </c>
      <c r="N213" s="38">
        <v>7.4000000000000003E-3</v>
      </c>
      <c r="O213" s="38">
        <v>4.0000000000000002E-4</v>
      </c>
    </row>
    <row r="214" spans="1:17">
      <c r="B214" s="47" t="s">
        <v>29</v>
      </c>
      <c r="C214" s="45"/>
      <c r="D214" s="28">
        <v>33.270000000000003</v>
      </c>
      <c r="E214" s="28">
        <v>6.88</v>
      </c>
      <c r="F214" s="28">
        <v>6.8999999999999999E-3</v>
      </c>
      <c r="G214" s="28">
        <v>1.2999999999999999E-3</v>
      </c>
      <c r="H214" s="32">
        <v>13.51</v>
      </c>
      <c r="I214" s="32">
        <v>0.88</v>
      </c>
      <c r="J214" s="32">
        <v>6.7000000000000002E-3</v>
      </c>
      <c r="K214" s="32">
        <v>5.0000000000000001E-4</v>
      </c>
      <c r="L214" s="38">
        <v>34.119999999999997</v>
      </c>
      <c r="M214" s="38">
        <v>2.04</v>
      </c>
      <c r="N214" s="38">
        <v>5.8999999999999999E-3</v>
      </c>
      <c r="O214" s="38">
        <v>2.9999999999999997E-4</v>
      </c>
    </row>
    <row r="215" spans="1:17">
      <c r="B215" s="47" t="s">
        <v>30</v>
      </c>
      <c r="C215" s="45"/>
      <c r="D215" s="28">
        <v>258.14</v>
      </c>
      <c r="E215" s="28">
        <v>45.019100000000002</v>
      </c>
      <c r="F215" s="28">
        <v>2.1533000000000002</v>
      </c>
      <c r="G215" s="28">
        <v>0.41449999999999998</v>
      </c>
      <c r="H215" s="32">
        <v>110.39</v>
      </c>
      <c r="I215" s="32">
        <v>7.56</v>
      </c>
      <c r="J215" s="32">
        <v>1.4709000000000001</v>
      </c>
      <c r="K215" s="32">
        <v>0.1021</v>
      </c>
      <c r="L215" s="38">
        <v>425.23</v>
      </c>
      <c r="M215" s="38">
        <v>25.14</v>
      </c>
      <c r="N215" s="38">
        <v>1.0768</v>
      </c>
      <c r="O215" s="38">
        <v>6.5199999999999994E-2</v>
      </c>
    </row>
    <row r="216" spans="1:17">
      <c r="B216" s="47" t="s">
        <v>32</v>
      </c>
      <c r="C216" s="45"/>
      <c r="D216" s="28">
        <v>5322.82</v>
      </c>
      <c r="E216" s="28">
        <v>1028.4100000000001</v>
      </c>
      <c r="F216" s="28">
        <v>0.51800000000000002</v>
      </c>
      <c r="G216" s="28">
        <v>0.1</v>
      </c>
      <c r="H216" s="32">
        <v>0</v>
      </c>
      <c r="I216" s="32">
        <v>0</v>
      </c>
      <c r="J216" s="32">
        <v>0</v>
      </c>
      <c r="K216" s="32">
        <v>0</v>
      </c>
      <c r="L216" s="38">
        <v>0</v>
      </c>
      <c r="M216" s="38">
        <v>0</v>
      </c>
      <c r="N216" s="38">
        <v>0</v>
      </c>
      <c r="O216" s="38">
        <v>0</v>
      </c>
    </row>
    <row r="217" spans="1:17">
      <c r="B217" s="47" t="s">
        <v>33</v>
      </c>
      <c r="C217" s="45"/>
      <c r="D217" s="28">
        <v>0.97</v>
      </c>
      <c r="E217" s="28">
        <v>0.19</v>
      </c>
      <c r="F217" s="28">
        <v>2.6347</v>
      </c>
      <c r="G217" s="28">
        <v>0.50860000000000005</v>
      </c>
      <c r="H217" s="32">
        <v>0.41</v>
      </c>
      <c r="I217" s="32">
        <v>0.03</v>
      </c>
      <c r="J217" s="32">
        <v>2.8313999999999999</v>
      </c>
      <c r="K217" s="32">
        <v>0.1956</v>
      </c>
      <c r="L217" s="38">
        <v>0.73</v>
      </c>
      <c r="M217" s="38">
        <v>0.04</v>
      </c>
      <c r="N217" s="38">
        <v>2.0285000000000002</v>
      </c>
      <c r="O217" s="38">
        <v>0.1212</v>
      </c>
    </row>
    <row r="218" spans="1:17">
      <c r="B218" s="47" t="s">
        <v>34</v>
      </c>
      <c r="C218" s="45"/>
      <c r="D218" s="28">
        <v>1.05</v>
      </c>
      <c r="E218" s="28">
        <v>0.2</v>
      </c>
      <c r="F218" s="28">
        <v>4.2148000000000003</v>
      </c>
      <c r="G218" s="28">
        <v>0.81359999999999999</v>
      </c>
      <c r="H218" s="32">
        <v>0</v>
      </c>
      <c r="I218" s="32">
        <v>0</v>
      </c>
      <c r="J218" s="32">
        <v>0</v>
      </c>
      <c r="K218" s="32">
        <v>0</v>
      </c>
      <c r="L218" s="38">
        <v>1.1299999999999999</v>
      </c>
      <c r="M218" s="38">
        <v>0</v>
      </c>
      <c r="N218" s="38">
        <v>2.7852999999999999</v>
      </c>
      <c r="O218" s="38">
        <v>0</v>
      </c>
    </row>
    <row r="220" spans="1:17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</row>
    <row r="221" spans="1:17" s="60" customFormat="1"/>
    <row r="222" spans="1:17" s="60" customFormat="1">
      <c r="B222" s="62"/>
    </row>
    <row r="224" spans="1:17">
      <c r="A224" s="11"/>
      <c r="B224" s="12" t="s">
        <v>65</v>
      </c>
      <c r="C224" s="11"/>
      <c r="D224" s="53" t="s">
        <v>83</v>
      </c>
      <c r="E224" s="53" t="s">
        <v>84</v>
      </c>
      <c r="F224" s="53" t="s">
        <v>85</v>
      </c>
      <c r="G224" s="53" t="s">
        <v>86</v>
      </c>
      <c r="H224" s="53" t="s">
        <v>87</v>
      </c>
      <c r="I224" s="53" t="s">
        <v>88</v>
      </c>
      <c r="J224" s="53" t="s">
        <v>89</v>
      </c>
      <c r="K224" s="53" t="s">
        <v>90</v>
      </c>
      <c r="L224" s="53" t="s">
        <v>91</v>
      </c>
      <c r="M224" s="53" t="s">
        <v>92</v>
      </c>
      <c r="N224" s="53" t="s">
        <v>93</v>
      </c>
      <c r="O224" s="53" t="s">
        <v>94</v>
      </c>
      <c r="P224" s="53" t="s">
        <v>12</v>
      </c>
      <c r="Q224" s="58"/>
    </row>
    <row r="225" spans="1:17">
      <c r="A225" s="11">
        <v>3626</v>
      </c>
      <c r="B225" s="13" t="s">
        <v>28</v>
      </c>
      <c r="C225" s="11"/>
      <c r="D225" s="14">
        <f>-ROUND((D52/$R52*$Q52),2)+D69</f>
        <v>-97443.53</v>
      </c>
      <c r="E225" s="14">
        <f t="shared" ref="E225:L225" si="35">-ROUND((E52/$R52*$Q52),2)+E69</f>
        <v>-70761.279999999999</v>
      </c>
      <c r="F225" s="14">
        <f t="shared" si="35"/>
        <v>-73210.210000000006</v>
      </c>
      <c r="G225" s="14">
        <f t="shared" si="35"/>
        <v>-79292.62</v>
      </c>
      <c r="H225" s="14">
        <f t="shared" si="35"/>
        <v>-85494.92</v>
      </c>
      <c r="I225" s="14">
        <f t="shared" si="35"/>
        <v>-79024.56</v>
      </c>
      <c r="J225" s="14">
        <f t="shared" si="35"/>
        <v>-81540.14</v>
      </c>
      <c r="K225" s="14">
        <f t="shared" si="35"/>
        <v>-75288.75</v>
      </c>
      <c r="L225" s="14">
        <f t="shared" si="35"/>
        <v>-79303.11</v>
      </c>
      <c r="M225" s="14">
        <f t="shared" ref="M225:M230" si="36">Q225-SUM(D225:L225)+M69-Q69</f>
        <v>-82257.25</v>
      </c>
      <c r="N225" s="14">
        <f>N69</f>
        <v>-76126.929999999993</v>
      </c>
      <c r="O225" s="14">
        <f>O69</f>
        <v>-79658.2</v>
      </c>
      <c r="P225" s="14">
        <f t="shared" ref="P225:P230" si="37">SUM(D225:O225)</f>
        <v>-959401.5</v>
      </c>
      <c r="Q225" s="59">
        <f>-Q52</f>
        <v>-761709.52</v>
      </c>
    </row>
    <row r="226" spans="1:17">
      <c r="A226" s="11">
        <v>3628</v>
      </c>
      <c r="B226" s="13" t="s">
        <v>29</v>
      </c>
      <c r="C226" s="11"/>
      <c r="D226" s="14">
        <f t="shared" ref="D226:L227" si="38">-ROUND((D53/$R53*$Q53),2)+D70</f>
        <v>-25934.29</v>
      </c>
      <c r="E226" s="14">
        <f t="shared" si="38"/>
        <v>-21564.89</v>
      </c>
      <c r="F226" s="14">
        <f t="shared" si="38"/>
        <v>-22168.61</v>
      </c>
      <c r="G226" s="14">
        <f t="shared" si="38"/>
        <v>-23078.789999999997</v>
      </c>
      <c r="H226" s="14">
        <f t="shared" si="38"/>
        <v>-24188.95</v>
      </c>
      <c r="I226" s="14">
        <f t="shared" si="38"/>
        <v>-23524.5</v>
      </c>
      <c r="J226" s="14">
        <f t="shared" si="38"/>
        <v>-22388.17</v>
      </c>
      <c r="K226" s="14">
        <f t="shared" si="38"/>
        <v>-22571.309999999998</v>
      </c>
      <c r="L226" s="14">
        <f t="shared" si="38"/>
        <v>-22974.06</v>
      </c>
      <c r="M226" s="14">
        <f t="shared" si="36"/>
        <v>-23240.47</v>
      </c>
      <c r="N226" s="14">
        <f t="shared" ref="N226:O229" si="39">N70</f>
        <v>-22553.77</v>
      </c>
      <c r="O226" s="14">
        <f t="shared" si="39"/>
        <v>-22823.79</v>
      </c>
      <c r="P226" s="14">
        <f t="shared" ref="P226:P228" si="40">SUM(D226:O226)</f>
        <v>-277011.59999999998</v>
      </c>
      <c r="Q226" s="59">
        <f t="shared" ref="Q226:Q227" si="41">-Q53</f>
        <v>-226347.58</v>
      </c>
    </row>
    <row r="227" spans="1:17">
      <c r="A227" s="11">
        <v>3629</v>
      </c>
      <c r="B227" s="13" t="s">
        <v>30</v>
      </c>
      <c r="C227" s="11"/>
      <c r="D227" s="14">
        <f t="shared" si="38"/>
        <v>-18359.91</v>
      </c>
      <c r="E227" s="14">
        <f t="shared" si="38"/>
        <v>-14082.83</v>
      </c>
      <c r="F227" s="14">
        <f t="shared" si="38"/>
        <v>-14819.63</v>
      </c>
      <c r="G227" s="14">
        <f t="shared" si="38"/>
        <v>-14999.71</v>
      </c>
      <c r="H227" s="14">
        <f t="shared" si="38"/>
        <v>-16740.419999999998</v>
      </c>
      <c r="I227" s="14">
        <f t="shared" si="38"/>
        <v>-16381.78</v>
      </c>
      <c r="J227" s="14">
        <f t="shared" si="38"/>
        <v>-14570.53</v>
      </c>
      <c r="K227" s="14">
        <f t="shared" si="38"/>
        <v>-15139.26</v>
      </c>
      <c r="L227" s="14">
        <f t="shared" si="38"/>
        <v>-15161.77</v>
      </c>
      <c r="M227" s="14">
        <f t="shared" si="36"/>
        <v>-16113.309999999998</v>
      </c>
      <c r="N227" s="14">
        <f t="shared" si="39"/>
        <v>-14948.23</v>
      </c>
      <c r="O227" s="14">
        <f t="shared" si="39"/>
        <v>-15195.84</v>
      </c>
      <c r="P227" s="14">
        <f t="shared" si="40"/>
        <v>-186513.22</v>
      </c>
      <c r="Q227" s="59">
        <f t="shared" si="41"/>
        <v>-152176.29</v>
      </c>
    </row>
    <row r="228" spans="1:17">
      <c r="A228" s="11">
        <v>3632</v>
      </c>
      <c r="B228" s="13" t="s">
        <v>32</v>
      </c>
      <c r="C228" s="11"/>
      <c r="D228" s="14">
        <f>-ROUND((D56/$R56*$Q56),2)+D73</f>
        <v>-2056.8200000000002</v>
      </c>
      <c r="E228" s="14">
        <f t="shared" ref="E228:L228" si="42">-ROUND((E56/$R56*$Q56),2)+E73</f>
        <v>-2056.8200000000002</v>
      </c>
      <c r="F228" s="14">
        <f t="shared" si="42"/>
        <v>-2056.8200000000002</v>
      </c>
      <c r="G228" s="14">
        <f t="shared" si="42"/>
        <v>-2056.8200000000002</v>
      </c>
      <c r="H228" s="14">
        <f t="shared" si="42"/>
        <v>-2091.1</v>
      </c>
      <c r="I228" s="14">
        <f t="shared" si="42"/>
        <v>-2056.8200000000002</v>
      </c>
      <c r="J228" s="14">
        <f t="shared" si="42"/>
        <v>-2056.8200000000002</v>
      </c>
      <c r="K228" s="14">
        <f t="shared" si="42"/>
        <v>-2056.8200000000002</v>
      </c>
      <c r="L228" s="14">
        <f t="shared" si="42"/>
        <v>-2056.8200000000002</v>
      </c>
      <c r="M228" s="14">
        <f t="shared" si="36"/>
        <v>-2056.7999999999993</v>
      </c>
      <c r="N228" s="14">
        <f t="shared" si="39"/>
        <v>-2056.8200000000002</v>
      </c>
      <c r="O228" s="14">
        <f t="shared" si="39"/>
        <v>-2056.8200000000002</v>
      </c>
      <c r="P228" s="14">
        <f t="shared" si="40"/>
        <v>-24716.1</v>
      </c>
      <c r="Q228" s="59">
        <f>-Q56</f>
        <v>-20602.46</v>
      </c>
    </row>
    <row r="229" spans="1:17">
      <c r="A229" s="11">
        <v>3633</v>
      </c>
      <c r="B229" s="13" t="s">
        <v>33</v>
      </c>
      <c r="C229" s="11"/>
      <c r="D229" s="14">
        <f>-ROUND((D57/$R57*$Q57),2)+D74</f>
        <v>-2681.33</v>
      </c>
      <c r="E229" s="14">
        <f t="shared" ref="E229:L229" si="43">-ROUND((E57/$R57*$Q57),2)+E74</f>
        <v>-1340.66</v>
      </c>
      <c r="F229" s="14">
        <f t="shared" si="43"/>
        <v>-1340.66</v>
      </c>
      <c r="G229" s="14">
        <f t="shared" si="43"/>
        <v>-1340.66</v>
      </c>
      <c r="H229" s="14">
        <f t="shared" si="43"/>
        <v>-1340.66</v>
      </c>
      <c r="I229" s="14">
        <f t="shared" si="43"/>
        <v>-1340.66</v>
      </c>
      <c r="J229" s="14">
        <f t="shared" si="43"/>
        <v>-1340.66</v>
      </c>
      <c r="K229" s="14">
        <f t="shared" si="43"/>
        <v>-1340.66</v>
      </c>
      <c r="L229" s="14">
        <f t="shared" si="43"/>
        <v>-1340.66</v>
      </c>
      <c r="M229" s="14">
        <f t="shared" si="36"/>
        <v>-1379.2800000000007</v>
      </c>
      <c r="N229" s="14">
        <f t="shared" si="39"/>
        <v>-1405.81</v>
      </c>
      <c r="O229" s="14">
        <f t="shared" si="39"/>
        <v>-1405.81</v>
      </c>
      <c r="P229" s="14">
        <f t="shared" si="37"/>
        <v>-17597.509999999998</v>
      </c>
      <c r="Q229" s="59">
        <f t="shared" ref="Q229" si="44">-Q57</f>
        <v>-14785.89</v>
      </c>
    </row>
    <row r="230" spans="1:17">
      <c r="A230" s="11">
        <v>3634</v>
      </c>
      <c r="B230" s="13" t="s">
        <v>34</v>
      </c>
      <c r="C230" s="11"/>
      <c r="D230" s="14">
        <f>-ROUND((D58/$R58*$Q58),2)+D75</f>
        <v>-117.55</v>
      </c>
      <c r="E230" s="14">
        <f t="shared" ref="E230:L230" si="45">-ROUND((E58/$R58*$Q58),2)+E75</f>
        <v>-85.83</v>
      </c>
      <c r="F230" s="14">
        <f t="shared" si="45"/>
        <v>-86.46</v>
      </c>
      <c r="G230" s="14">
        <f t="shared" si="45"/>
        <v>-85.46</v>
      </c>
      <c r="H230" s="14">
        <f t="shared" si="45"/>
        <v>-98.39</v>
      </c>
      <c r="I230" s="14">
        <f t="shared" si="45"/>
        <v>-96.71</v>
      </c>
      <c r="J230" s="14">
        <f t="shared" si="45"/>
        <v>-86.24</v>
      </c>
      <c r="K230" s="14">
        <f t="shared" si="45"/>
        <v>-85.46</v>
      </c>
      <c r="L230" s="14">
        <f t="shared" si="45"/>
        <v>-86.26</v>
      </c>
      <c r="M230" s="14">
        <f t="shared" si="36"/>
        <v>-83.549999999999955</v>
      </c>
      <c r="N230" s="14">
        <f>N74</f>
        <v>-117.22</v>
      </c>
      <c r="O230" s="14">
        <f>O74</f>
        <v>-119.13</v>
      </c>
      <c r="P230" s="14">
        <f t="shared" si="37"/>
        <v>-1148.2599999999998</v>
      </c>
      <c r="Q230" s="59">
        <f>-Q58</f>
        <v>-883.18</v>
      </c>
    </row>
    <row r="231" spans="1:17">
      <c r="A231" s="11"/>
      <c r="B231" s="13"/>
      <c r="C231" s="11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59"/>
    </row>
    <row r="232" spans="1:17">
      <c r="A232" s="11"/>
      <c r="B232" s="13"/>
      <c r="C232" s="11"/>
      <c r="D232" s="64">
        <f>SUM(D225:D231)</f>
        <v>-146593.43</v>
      </c>
      <c r="E232" s="64">
        <f t="shared" ref="E232:P232" si="46">SUM(E225:E231)</f>
        <v>-109892.31000000001</v>
      </c>
      <c r="F232" s="64">
        <f t="shared" si="46"/>
        <v>-113682.39000000003</v>
      </c>
      <c r="G232" s="64">
        <f t="shared" si="46"/>
        <v>-120854.06000000001</v>
      </c>
      <c r="H232" s="64">
        <f t="shared" si="46"/>
        <v>-129954.44</v>
      </c>
      <c r="I232" s="64">
        <f t="shared" si="46"/>
        <v>-122425.03000000001</v>
      </c>
      <c r="J232" s="64">
        <f t="shared" si="46"/>
        <v>-121982.56000000001</v>
      </c>
      <c r="K232" s="64">
        <f t="shared" si="46"/>
        <v>-116482.26000000001</v>
      </c>
      <c r="L232" s="64">
        <f t="shared" si="46"/>
        <v>-120922.68000000001</v>
      </c>
      <c r="M232" s="64">
        <f t="shared" si="46"/>
        <v>-125130.66</v>
      </c>
      <c r="N232" s="64">
        <f t="shared" si="46"/>
        <v>-117208.78</v>
      </c>
      <c r="O232" s="64">
        <f t="shared" si="46"/>
        <v>-121259.59</v>
      </c>
      <c r="P232" s="64">
        <f t="shared" si="46"/>
        <v>-1466388.1900000002</v>
      </c>
      <c r="Q232" s="59"/>
    </row>
    <row r="234" spans="1:17">
      <c r="A234" s="11"/>
      <c r="B234" s="12" t="s">
        <v>66</v>
      </c>
      <c r="C234" s="11"/>
      <c r="D234" s="53" t="s">
        <v>83</v>
      </c>
      <c r="E234" s="53" t="s">
        <v>84</v>
      </c>
      <c r="F234" s="53" t="s">
        <v>85</v>
      </c>
      <c r="G234" s="53" t="s">
        <v>86</v>
      </c>
      <c r="H234" s="53" t="s">
        <v>87</v>
      </c>
      <c r="I234" s="53" t="s">
        <v>88</v>
      </c>
      <c r="J234" s="53" t="s">
        <v>89</v>
      </c>
      <c r="K234" s="53" t="s">
        <v>90</v>
      </c>
      <c r="L234" s="53" t="s">
        <v>91</v>
      </c>
      <c r="M234" s="53" t="s">
        <v>92</v>
      </c>
      <c r="N234" s="53" t="s">
        <v>93</v>
      </c>
      <c r="O234" s="53" t="s">
        <v>94</v>
      </c>
      <c r="P234" s="53" t="s">
        <v>12</v>
      </c>
      <c r="Q234" s="59"/>
    </row>
    <row r="235" spans="1:17">
      <c r="A235" s="11">
        <v>3635</v>
      </c>
      <c r="B235" s="13" t="s">
        <v>28</v>
      </c>
      <c r="C235" s="11"/>
      <c r="D235" s="14">
        <f>-ROUND((D77/$R77*$Q77),2)+D95</f>
        <v>-64396.82</v>
      </c>
      <c r="E235" s="14">
        <f t="shared" ref="E235:L235" si="47">-ROUND((E77/$R77*$Q77),2)+E95</f>
        <v>-49681.03</v>
      </c>
      <c r="F235" s="14">
        <f t="shared" si="47"/>
        <v>-54405.13</v>
      </c>
      <c r="G235" s="14">
        <f t="shared" si="47"/>
        <v>-49904.02</v>
      </c>
      <c r="H235" s="14">
        <f t="shared" si="47"/>
        <v>-42878.11</v>
      </c>
      <c r="I235" s="14">
        <f t="shared" si="47"/>
        <v>-34309.83</v>
      </c>
      <c r="J235" s="14">
        <f t="shared" si="47"/>
        <v>-39420.51</v>
      </c>
      <c r="K235" s="14">
        <f t="shared" si="47"/>
        <v>-37771.42</v>
      </c>
      <c r="L235" s="14">
        <f t="shared" si="47"/>
        <v>-39409.279999999999</v>
      </c>
      <c r="M235" s="14">
        <f t="shared" ref="M235:M240" si="48">Q235-SUM(D235:L235)+M95-Q235</f>
        <v>-35696.969999999972</v>
      </c>
      <c r="N235" s="14">
        <f>N95</f>
        <v>-35438.449999999997</v>
      </c>
      <c r="O235" s="14">
        <f>O95-191.48</f>
        <v>-42535.48</v>
      </c>
      <c r="P235" s="14">
        <f t="shared" ref="P235:P240" si="49">SUM(D235:O235)</f>
        <v>-525847.05000000005</v>
      </c>
      <c r="Q235" s="59">
        <f>-Q77</f>
        <v>-429503.12</v>
      </c>
    </row>
    <row r="236" spans="1:17">
      <c r="A236" s="11">
        <v>3637</v>
      </c>
      <c r="B236" s="13" t="s">
        <v>29</v>
      </c>
      <c r="C236" s="11"/>
      <c r="D236" s="14">
        <f>-ROUND((D78/$R78*$Q78),2)+D96</f>
        <v>-15443.3</v>
      </c>
      <c r="E236" s="14">
        <f t="shared" ref="E236:L236" si="50">-ROUND((E78/$R78*$Q78),2)+E96</f>
        <v>-13692.67</v>
      </c>
      <c r="F236" s="14">
        <f t="shared" si="50"/>
        <v>-14591.95</v>
      </c>
      <c r="G236" s="14">
        <f t="shared" si="50"/>
        <v>-13863.669999999998</v>
      </c>
      <c r="H236" s="14">
        <f t="shared" si="50"/>
        <v>-13146.43</v>
      </c>
      <c r="I236" s="14">
        <f t="shared" si="50"/>
        <v>-11326.24</v>
      </c>
      <c r="J236" s="14">
        <f t="shared" si="50"/>
        <v>-11336.94</v>
      </c>
      <c r="K236" s="14">
        <f t="shared" si="50"/>
        <v>-12803.49</v>
      </c>
      <c r="L236" s="14">
        <f t="shared" si="50"/>
        <v>-12343.55</v>
      </c>
      <c r="M236" s="14">
        <f t="shared" si="48"/>
        <v>-11875.649999999994</v>
      </c>
      <c r="N236" s="14">
        <f t="shared" ref="N236:O240" si="51">N96</f>
        <v>-11356.13</v>
      </c>
      <c r="O236" s="14">
        <f t="shared" si="51"/>
        <v>-11759.22</v>
      </c>
      <c r="P236" s="14">
        <f t="shared" si="49"/>
        <v>-153539.24</v>
      </c>
      <c r="Q236" s="59">
        <f t="shared" ref="Q236:Q237" si="52">-Q78</f>
        <v>-127865.66</v>
      </c>
    </row>
    <row r="237" spans="1:17">
      <c r="A237" s="11">
        <v>3638</v>
      </c>
      <c r="B237" s="13" t="s">
        <v>30</v>
      </c>
      <c r="C237" s="11"/>
      <c r="D237" s="14">
        <f>-ROUND((D79/$R79*$Q79),2)+D97</f>
        <v>-29669.01</v>
      </c>
      <c r="E237" s="14">
        <f t="shared" ref="E237:L237" si="53">-ROUND((E79/$R79*$Q79),2)+E97</f>
        <v>-22898.95</v>
      </c>
      <c r="F237" s="14">
        <f t="shared" si="53"/>
        <v>-24270.15</v>
      </c>
      <c r="G237" s="14">
        <f t="shared" si="53"/>
        <v>-23594.86</v>
      </c>
      <c r="H237" s="14">
        <f t="shared" si="53"/>
        <v>-25527.68</v>
      </c>
      <c r="I237" s="14">
        <f t="shared" si="53"/>
        <v>-23018.62</v>
      </c>
      <c r="J237" s="14">
        <f t="shared" si="53"/>
        <v>-22566.39</v>
      </c>
      <c r="K237" s="14">
        <f t="shared" si="53"/>
        <v>-24026.63</v>
      </c>
      <c r="L237" s="14">
        <f t="shared" si="53"/>
        <v>-23314.46</v>
      </c>
      <c r="M237" s="14">
        <f t="shared" si="48"/>
        <v>-23954.560000000027</v>
      </c>
      <c r="N237" s="14">
        <f t="shared" si="51"/>
        <v>-23740.47</v>
      </c>
      <c r="O237" s="14">
        <f t="shared" si="51"/>
        <v>-24499.86</v>
      </c>
      <c r="P237" s="14">
        <f t="shared" si="49"/>
        <v>-291081.64</v>
      </c>
      <c r="Q237" s="59">
        <f t="shared" si="52"/>
        <v>-238370.16</v>
      </c>
    </row>
    <row r="238" spans="1:17">
      <c r="A238" s="11">
        <v>3667</v>
      </c>
      <c r="B238" s="13" t="s">
        <v>32</v>
      </c>
      <c r="C238" s="11"/>
      <c r="D238" s="14">
        <f>-ROUND((D81/$R81*$Q81),2)+D98</f>
        <v>-1101.97</v>
      </c>
      <c r="E238" s="14">
        <f t="shared" ref="E238:L238" si="54">-ROUND((E81/$R81*$Q81),2)+E98</f>
        <v>-1134.6400000000001</v>
      </c>
      <c r="F238" s="14">
        <f t="shared" si="54"/>
        <v>-1148.9000000000001</v>
      </c>
      <c r="G238" s="14">
        <f t="shared" si="54"/>
        <v>-1204.8599999999999</v>
      </c>
      <c r="H238" s="14">
        <f t="shared" si="54"/>
        <v>-1056.69</v>
      </c>
      <c r="I238" s="14">
        <f t="shared" si="54"/>
        <v>-1057.1400000000001</v>
      </c>
      <c r="J238" s="14">
        <f t="shared" si="54"/>
        <v>-1136.21</v>
      </c>
      <c r="K238" s="14">
        <f t="shared" si="54"/>
        <v>-1111.3900000000001</v>
      </c>
      <c r="L238" s="14">
        <f t="shared" si="54"/>
        <v>-1110.77</v>
      </c>
      <c r="M238" s="14">
        <f t="shared" si="48"/>
        <v>-2368.380000000001</v>
      </c>
      <c r="N238" s="14">
        <f t="shared" si="51"/>
        <v>-1127.99</v>
      </c>
      <c r="O238" s="14">
        <f t="shared" si="51"/>
        <v>-1141.19</v>
      </c>
      <c r="P238" s="14">
        <f t="shared" si="49"/>
        <v>-14700.130000000001</v>
      </c>
      <c r="Q238" s="59">
        <f>-Q81</f>
        <v>-12430.95</v>
      </c>
    </row>
    <row r="239" spans="1:17">
      <c r="A239" s="11">
        <v>3668</v>
      </c>
      <c r="B239" s="13" t="s">
        <v>33</v>
      </c>
      <c r="C239" s="11"/>
      <c r="D239" s="14">
        <f>-ROUND((D82/$R82*$Q82),2)+D99</f>
        <v>-1290.4000000000001</v>
      </c>
      <c r="E239" s="14">
        <f t="shared" ref="E239:L239" si="55">-ROUND((E82/$R82*$Q82),2)+E99</f>
        <v>-651.53</v>
      </c>
      <c r="F239" s="14">
        <f t="shared" si="55"/>
        <v>-651.53</v>
      </c>
      <c r="G239" s="14">
        <f t="shared" si="55"/>
        <v>-651.53</v>
      </c>
      <c r="H239" s="14">
        <f t="shared" si="55"/>
        <v>-645.20000000000005</v>
      </c>
      <c r="I239" s="14">
        <f t="shared" si="55"/>
        <v>-645.20000000000005</v>
      </c>
      <c r="J239" s="14">
        <f t="shared" si="55"/>
        <v>-638.88</v>
      </c>
      <c r="K239" s="14">
        <f t="shared" si="55"/>
        <v>-638.88</v>
      </c>
      <c r="L239" s="14">
        <f t="shared" si="55"/>
        <v>-638.88</v>
      </c>
      <c r="M239" s="14">
        <f t="shared" si="48"/>
        <v>-638.86000000000058</v>
      </c>
      <c r="N239" s="14">
        <f t="shared" si="51"/>
        <v>-657.85</v>
      </c>
      <c r="O239" s="14">
        <f t="shared" si="51"/>
        <v>-657.85</v>
      </c>
      <c r="P239" s="14">
        <f t="shared" si="49"/>
        <v>-8406.59</v>
      </c>
      <c r="Q239" s="59">
        <f t="shared" ref="Q239:Q240" si="56">-Q82</f>
        <v>-7090.89</v>
      </c>
    </row>
    <row r="240" spans="1:17">
      <c r="A240" s="11">
        <v>3669</v>
      </c>
      <c r="B240" s="13" t="s">
        <v>34</v>
      </c>
      <c r="C240" s="11"/>
      <c r="D240" s="14">
        <f>-ROUND((D83/$R83*$Q83),2)+D100</f>
        <v>-231.46</v>
      </c>
      <c r="E240" s="14">
        <f t="shared" ref="E240:L240" si="57">-ROUND((E83/$R83*$Q83),2)+E100</f>
        <v>-189.96</v>
      </c>
      <c r="F240" s="14">
        <f t="shared" si="57"/>
        <v>-177.2</v>
      </c>
      <c r="G240" s="14">
        <f t="shared" si="57"/>
        <v>-176.81</v>
      </c>
      <c r="H240" s="14">
        <f t="shared" si="57"/>
        <v>-201.41</v>
      </c>
      <c r="I240" s="14">
        <f t="shared" si="57"/>
        <v>-200.39</v>
      </c>
      <c r="J240" s="14">
        <f t="shared" si="57"/>
        <v>-162.31</v>
      </c>
      <c r="K240" s="14">
        <f t="shared" si="57"/>
        <v>-176.21</v>
      </c>
      <c r="L240" s="14">
        <f t="shared" si="57"/>
        <v>-172.49</v>
      </c>
      <c r="M240" s="14">
        <f t="shared" si="48"/>
        <v>-181.07999999999993</v>
      </c>
      <c r="N240" s="14">
        <f t="shared" si="51"/>
        <v>-171.15</v>
      </c>
      <c r="O240" s="14">
        <f t="shared" si="51"/>
        <v>-171.41</v>
      </c>
      <c r="P240" s="14">
        <f t="shared" si="49"/>
        <v>-2211.88</v>
      </c>
      <c r="Q240" s="59">
        <f t="shared" si="56"/>
        <v>-1827.82</v>
      </c>
    </row>
    <row r="241" spans="1:18">
      <c r="A241" s="11"/>
      <c r="B241" s="13"/>
      <c r="C241" s="11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59"/>
    </row>
    <row r="242" spans="1:18">
      <c r="A242" s="11"/>
      <c r="B242" s="13"/>
      <c r="C242" s="11"/>
      <c r="D242" s="64">
        <f>SUM(D235:D241)</f>
        <v>-112132.95999999999</v>
      </c>
      <c r="E242" s="64">
        <f t="shared" ref="E242:P242" si="58">SUM(E235:E241)</f>
        <v>-88248.78</v>
      </c>
      <c r="F242" s="64">
        <f t="shared" si="58"/>
        <v>-95244.86</v>
      </c>
      <c r="G242" s="64">
        <f t="shared" si="58"/>
        <v>-89395.749999999985</v>
      </c>
      <c r="H242" s="64">
        <f t="shared" si="58"/>
        <v>-83455.520000000004</v>
      </c>
      <c r="I242" s="64">
        <f t="shared" si="58"/>
        <v>-70557.42</v>
      </c>
      <c r="J242" s="64">
        <f t="shared" si="58"/>
        <v>-75261.240000000005</v>
      </c>
      <c r="K242" s="64">
        <f t="shared" si="58"/>
        <v>-76528.02</v>
      </c>
      <c r="L242" s="64">
        <f t="shared" si="58"/>
        <v>-76989.430000000022</v>
      </c>
      <c r="M242" s="64">
        <f t="shared" si="58"/>
        <v>-74715.5</v>
      </c>
      <c r="N242" s="64">
        <f t="shared" si="58"/>
        <v>-72492.039999999994</v>
      </c>
      <c r="O242" s="64">
        <f t="shared" si="58"/>
        <v>-80765.010000000009</v>
      </c>
      <c r="P242" s="64">
        <f t="shared" si="58"/>
        <v>-995786.53</v>
      </c>
      <c r="Q242" s="59"/>
    </row>
    <row r="244" spans="1:18">
      <c r="A244" s="11"/>
      <c r="B244" s="12" t="s">
        <v>67</v>
      </c>
      <c r="C244" s="11"/>
      <c r="D244" s="53" t="s">
        <v>83</v>
      </c>
      <c r="E244" s="53" t="s">
        <v>84</v>
      </c>
      <c r="F244" s="53" t="s">
        <v>85</v>
      </c>
      <c r="G244" s="53" t="s">
        <v>86</v>
      </c>
      <c r="H244" s="53" t="s">
        <v>87</v>
      </c>
      <c r="I244" s="53" t="s">
        <v>88</v>
      </c>
      <c r="J244" s="53" t="s">
        <v>89</v>
      </c>
      <c r="K244" s="53" t="s">
        <v>90</v>
      </c>
      <c r="L244" s="53" t="s">
        <v>91</v>
      </c>
      <c r="M244" s="53" t="s">
        <v>92</v>
      </c>
      <c r="N244" s="53" t="s">
        <v>93</v>
      </c>
      <c r="O244" s="53" t="s">
        <v>94</v>
      </c>
      <c r="P244" s="53" t="s">
        <v>12</v>
      </c>
    </row>
    <row r="245" spans="1:18">
      <c r="A245" s="11"/>
      <c r="B245" s="13" t="s">
        <v>28</v>
      </c>
      <c r="C245" s="11"/>
      <c r="D245" s="14">
        <f>D225+D235</f>
        <v>-161840.35</v>
      </c>
      <c r="E245" s="14">
        <f t="shared" ref="E245:O245" si="59">E225+E235</f>
        <v>-120442.31</v>
      </c>
      <c r="F245" s="14">
        <f t="shared" si="59"/>
        <v>-127615.34</v>
      </c>
      <c r="G245" s="14">
        <f t="shared" si="59"/>
        <v>-129196.63999999998</v>
      </c>
      <c r="H245" s="14">
        <f t="shared" si="59"/>
        <v>-128373.03</v>
      </c>
      <c r="I245" s="14">
        <f t="shared" si="59"/>
        <v>-113334.39</v>
      </c>
      <c r="J245" s="14">
        <f t="shared" si="59"/>
        <v>-120960.65</v>
      </c>
      <c r="K245" s="14">
        <f t="shared" si="59"/>
        <v>-113060.17</v>
      </c>
      <c r="L245" s="14">
        <f t="shared" si="59"/>
        <v>-118712.39</v>
      </c>
      <c r="M245" s="14">
        <f t="shared" si="59"/>
        <v>-117954.21999999997</v>
      </c>
      <c r="N245" s="14">
        <f t="shared" si="59"/>
        <v>-111565.37999999999</v>
      </c>
      <c r="O245" s="14">
        <f t="shared" si="59"/>
        <v>-122193.68</v>
      </c>
      <c r="P245" s="14">
        <f t="shared" ref="P245:P250" si="60">SUM(D245:O245)</f>
        <v>-1485248.5499999998</v>
      </c>
    </row>
    <row r="246" spans="1:18">
      <c r="A246" s="11"/>
      <c r="B246" s="13" t="s">
        <v>29</v>
      </c>
      <c r="C246" s="11"/>
      <c r="D246" s="14">
        <f t="shared" ref="D246:O250" si="61">D226+D236</f>
        <v>-41377.589999999997</v>
      </c>
      <c r="E246" s="14">
        <f t="shared" si="61"/>
        <v>-35257.56</v>
      </c>
      <c r="F246" s="14">
        <f t="shared" si="61"/>
        <v>-36760.559999999998</v>
      </c>
      <c r="G246" s="14">
        <f t="shared" si="61"/>
        <v>-36942.459999999992</v>
      </c>
      <c r="H246" s="14">
        <f t="shared" si="61"/>
        <v>-37335.380000000005</v>
      </c>
      <c r="I246" s="14">
        <f t="shared" si="61"/>
        <v>-34850.74</v>
      </c>
      <c r="J246" s="14">
        <f t="shared" si="61"/>
        <v>-33725.11</v>
      </c>
      <c r="K246" s="14">
        <f t="shared" si="61"/>
        <v>-35374.799999999996</v>
      </c>
      <c r="L246" s="14">
        <f t="shared" si="61"/>
        <v>-35317.61</v>
      </c>
      <c r="M246" s="14">
        <f t="shared" si="61"/>
        <v>-35116.119999999995</v>
      </c>
      <c r="N246" s="14">
        <f t="shared" si="61"/>
        <v>-33909.9</v>
      </c>
      <c r="O246" s="14">
        <f t="shared" si="61"/>
        <v>-34583.01</v>
      </c>
      <c r="P246" s="14">
        <f t="shared" si="60"/>
        <v>-430550.83999999997</v>
      </c>
    </row>
    <row r="247" spans="1:18">
      <c r="A247" s="11"/>
      <c r="B247" s="13" t="s">
        <v>30</v>
      </c>
      <c r="C247" s="11"/>
      <c r="D247" s="14">
        <f t="shared" si="61"/>
        <v>-48028.92</v>
      </c>
      <c r="E247" s="14">
        <f t="shared" si="61"/>
        <v>-36981.78</v>
      </c>
      <c r="F247" s="14">
        <f t="shared" si="61"/>
        <v>-39089.78</v>
      </c>
      <c r="G247" s="14">
        <f t="shared" si="61"/>
        <v>-38594.57</v>
      </c>
      <c r="H247" s="14">
        <f t="shared" si="61"/>
        <v>-42268.1</v>
      </c>
      <c r="I247" s="14">
        <f t="shared" si="61"/>
        <v>-39400.400000000001</v>
      </c>
      <c r="J247" s="14">
        <f t="shared" si="61"/>
        <v>-37136.92</v>
      </c>
      <c r="K247" s="14">
        <f t="shared" si="61"/>
        <v>-39165.89</v>
      </c>
      <c r="L247" s="14">
        <f t="shared" si="61"/>
        <v>-38476.229999999996</v>
      </c>
      <c r="M247" s="14">
        <f t="shared" si="61"/>
        <v>-40067.870000000024</v>
      </c>
      <c r="N247" s="14">
        <f t="shared" si="61"/>
        <v>-38688.699999999997</v>
      </c>
      <c r="O247" s="14">
        <f t="shared" si="61"/>
        <v>-39695.699999999997</v>
      </c>
      <c r="P247" s="14">
        <f t="shared" si="60"/>
        <v>-477594.86</v>
      </c>
    </row>
    <row r="248" spans="1:18">
      <c r="A248" s="11"/>
      <c r="B248" s="13" t="s">
        <v>32</v>
      </c>
      <c r="C248" s="11"/>
      <c r="D248" s="14">
        <f t="shared" si="61"/>
        <v>-3158.79</v>
      </c>
      <c r="E248" s="14">
        <f t="shared" si="61"/>
        <v>-3191.46</v>
      </c>
      <c r="F248" s="14">
        <f t="shared" si="61"/>
        <v>-3205.7200000000003</v>
      </c>
      <c r="G248" s="14">
        <f t="shared" si="61"/>
        <v>-3261.6800000000003</v>
      </c>
      <c r="H248" s="14">
        <f t="shared" si="61"/>
        <v>-3147.79</v>
      </c>
      <c r="I248" s="14">
        <f t="shared" si="61"/>
        <v>-3113.96</v>
      </c>
      <c r="J248" s="14">
        <f t="shared" si="61"/>
        <v>-3193.03</v>
      </c>
      <c r="K248" s="14">
        <f t="shared" si="61"/>
        <v>-3168.21</v>
      </c>
      <c r="L248" s="14">
        <f t="shared" si="61"/>
        <v>-3167.59</v>
      </c>
      <c r="M248" s="14">
        <f t="shared" si="61"/>
        <v>-4425.18</v>
      </c>
      <c r="N248" s="14">
        <f t="shared" si="61"/>
        <v>-3184.8100000000004</v>
      </c>
      <c r="O248" s="14">
        <f t="shared" si="61"/>
        <v>-3198.01</v>
      </c>
      <c r="P248" s="14">
        <f t="shared" si="60"/>
        <v>-39416.230000000003</v>
      </c>
    </row>
    <row r="249" spans="1:18">
      <c r="A249" s="11"/>
      <c r="B249" s="13" t="s">
        <v>33</v>
      </c>
      <c r="C249" s="11"/>
      <c r="D249" s="14">
        <f t="shared" si="61"/>
        <v>-3971.73</v>
      </c>
      <c r="E249" s="14">
        <f t="shared" si="61"/>
        <v>-1992.19</v>
      </c>
      <c r="F249" s="14">
        <f t="shared" si="61"/>
        <v>-1992.19</v>
      </c>
      <c r="G249" s="14">
        <f t="shared" si="61"/>
        <v>-1992.19</v>
      </c>
      <c r="H249" s="14">
        <f t="shared" si="61"/>
        <v>-1985.8600000000001</v>
      </c>
      <c r="I249" s="14">
        <f t="shared" si="61"/>
        <v>-1985.8600000000001</v>
      </c>
      <c r="J249" s="14">
        <f t="shared" si="61"/>
        <v>-1979.54</v>
      </c>
      <c r="K249" s="14">
        <f t="shared" si="61"/>
        <v>-1979.54</v>
      </c>
      <c r="L249" s="14">
        <f t="shared" si="61"/>
        <v>-1979.54</v>
      </c>
      <c r="M249" s="14">
        <f t="shared" si="61"/>
        <v>-2018.1400000000012</v>
      </c>
      <c r="N249" s="14">
        <f t="shared" si="61"/>
        <v>-2063.66</v>
      </c>
      <c r="O249" s="14">
        <f t="shared" si="61"/>
        <v>-2063.66</v>
      </c>
      <c r="P249" s="14">
        <f t="shared" si="60"/>
        <v>-26004.100000000006</v>
      </c>
    </row>
    <row r="250" spans="1:18">
      <c r="A250" s="11"/>
      <c r="B250" s="13" t="s">
        <v>34</v>
      </c>
      <c r="C250" s="11"/>
      <c r="D250" s="14">
        <f t="shared" si="61"/>
        <v>-349.01</v>
      </c>
      <c r="E250" s="14">
        <f t="shared" si="61"/>
        <v>-275.79000000000002</v>
      </c>
      <c r="F250" s="14">
        <f t="shared" si="61"/>
        <v>-263.65999999999997</v>
      </c>
      <c r="G250" s="14">
        <f t="shared" si="61"/>
        <v>-262.27</v>
      </c>
      <c r="H250" s="14">
        <f t="shared" si="61"/>
        <v>-299.8</v>
      </c>
      <c r="I250" s="14">
        <f t="shared" si="61"/>
        <v>-297.09999999999997</v>
      </c>
      <c r="J250" s="14">
        <f t="shared" si="61"/>
        <v>-248.55</v>
      </c>
      <c r="K250" s="14">
        <f t="shared" si="61"/>
        <v>-261.67</v>
      </c>
      <c r="L250" s="14">
        <f t="shared" si="61"/>
        <v>-258.75</v>
      </c>
      <c r="M250" s="14">
        <f t="shared" si="61"/>
        <v>-264.62999999999988</v>
      </c>
      <c r="N250" s="14">
        <f t="shared" si="61"/>
        <v>-288.37</v>
      </c>
      <c r="O250" s="14">
        <f t="shared" si="61"/>
        <v>-290.53999999999996</v>
      </c>
      <c r="P250" s="14">
        <f t="shared" si="60"/>
        <v>-3360.1399999999994</v>
      </c>
      <c r="Q250" s="53" t="s">
        <v>68</v>
      </c>
      <c r="R250" s="70" t="s">
        <v>82</v>
      </c>
    </row>
    <row r="251" spans="1:18">
      <c r="A251" s="11"/>
      <c r="B251" s="13"/>
      <c r="C251" s="11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53" t="s">
        <v>69</v>
      </c>
    </row>
    <row r="252" spans="1:18">
      <c r="A252" s="11"/>
      <c r="B252" s="13"/>
      <c r="C252" s="11"/>
      <c r="D252" s="64">
        <f>SUM(D245:D251)</f>
        <v>-258726.39</v>
      </c>
      <c r="E252" s="64">
        <f t="shared" ref="E252" si="62">SUM(E245:E251)</f>
        <v>-198141.09</v>
      </c>
      <c r="F252" s="64">
        <f t="shared" ref="F252" si="63">SUM(F245:F251)</f>
        <v>-208927.25</v>
      </c>
      <c r="G252" s="64">
        <f t="shared" ref="G252" si="64">SUM(G245:G251)</f>
        <v>-210249.80999999997</v>
      </c>
      <c r="H252" s="64">
        <f t="shared" ref="H252" si="65">SUM(H245:H251)</f>
        <v>-213409.96</v>
      </c>
      <c r="I252" s="64">
        <f t="shared" ref="I252" si="66">SUM(I245:I251)</f>
        <v>-192982.44999999998</v>
      </c>
      <c r="J252" s="64">
        <f t="shared" ref="J252" si="67">SUM(J245:J251)</f>
        <v>-197243.8</v>
      </c>
      <c r="K252" s="64">
        <f t="shared" ref="K252" si="68">SUM(K245:K251)</f>
        <v>-193010.28</v>
      </c>
      <c r="L252" s="64">
        <f t="shared" ref="L252" si="69">SUM(L245:L251)</f>
        <v>-197912.11</v>
      </c>
      <c r="M252" s="64">
        <f t="shared" ref="M252" si="70">SUM(M245:M251)</f>
        <v>-199846.16</v>
      </c>
      <c r="N252" s="64">
        <f t="shared" ref="N252" si="71">SUM(N245:N251)</f>
        <v>-189700.81999999998</v>
      </c>
      <c r="O252" s="64">
        <f t="shared" ref="O252" si="72">SUM(O245:O251)</f>
        <v>-202024.60000000003</v>
      </c>
      <c r="P252" s="64">
        <f t="shared" ref="P252" si="73">SUM(P245:P251)</f>
        <v>-2462174.7199999997</v>
      </c>
      <c r="Q252" s="51">
        <v>-2462174.7200000002</v>
      </c>
    </row>
    <row r="255" spans="1:18">
      <c r="A255" s="60"/>
      <c r="B255" s="62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</row>
    <row r="257" spans="1:17">
      <c r="A257" s="15"/>
      <c r="B257" s="16" t="s">
        <v>70</v>
      </c>
      <c r="C257" s="15"/>
      <c r="D257" s="54" t="s">
        <v>83</v>
      </c>
      <c r="E257" s="54" t="s">
        <v>84</v>
      </c>
      <c r="F257" s="54" t="s">
        <v>85</v>
      </c>
      <c r="G257" s="54" t="s">
        <v>86</v>
      </c>
      <c r="H257" s="54" t="s">
        <v>87</v>
      </c>
      <c r="I257" s="54" t="s">
        <v>88</v>
      </c>
      <c r="J257" s="54" t="s">
        <v>89</v>
      </c>
      <c r="K257" s="54" t="s">
        <v>90</v>
      </c>
      <c r="L257" s="54" t="s">
        <v>91</v>
      </c>
      <c r="M257" s="54" t="s">
        <v>92</v>
      </c>
      <c r="N257" s="54" t="s">
        <v>93</v>
      </c>
      <c r="O257" s="54" t="s">
        <v>94</v>
      </c>
      <c r="P257" s="54" t="s">
        <v>12</v>
      </c>
      <c r="Q257" s="58"/>
    </row>
    <row r="258" spans="1:17">
      <c r="A258" s="15">
        <v>3626</v>
      </c>
      <c r="B258" s="17" t="s">
        <v>28</v>
      </c>
      <c r="C258" s="15"/>
      <c r="D258" s="18">
        <f>-ROUND((D105/$R105*$Q105),2)+D122</f>
        <v>-256.64</v>
      </c>
      <c r="E258" s="18">
        <f t="shared" ref="E258:L258" si="74">-ROUND((E105/$R105*$Q105),2)+E122</f>
        <v>-255.08</v>
      </c>
      <c r="F258" s="18">
        <f t="shared" si="74"/>
        <v>-257.94</v>
      </c>
      <c r="G258" s="18">
        <f t="shared" si="74"/>
        <v>-255.69</v>
      </c>
      <c r="H258" s="18">
        <f t="shared" si="74"/>
        <v>-256.58</v>
      </c>
      <c r="I258" s="18">
        <f t="shared" si="74"/>
        <v>-257.27</v>
      </c>
      <c r="J258" s="18">
        <f t="shared" si="74"/>
        <v>-256.19</v>
      </c>
      <c r="K258" s="18">
        <f t="shared" si="74"/>
        <v>-254.14000000000001</v>
      </c>
      <c r="L258" s="18">
        <f t="shared" si="74"/>
        <v>-258.44</v>
      </c>
      <c r="M258" s="18">
        <f t="shared" ref="M258:M263" si="75">Q258-SUM(D258:L258)+M122-Q122</f>
        <v>-253.31999999999971</v>
      </c>
      <c r="N258" s="18">
        <f>N122</f>
        <v>-257.43</v>
      </c>
      <c r="O258" s="18">
        <f>O122</f>
        <v>-253.24</v>
      </c>
      <c r="P258" s="18">
        <f t="shared" ref="P258:P263" si="76">SUM(D258:O258)</f>
        <v>-3071.96</v>
      </c>
      <c r="Q258" s="59">
        <f>-Q105</f>
        <v>-2559.46</v>
      </c>
    </row>
    <row r="259" spans="1:17">
      <c r="A259" s="15">
        <v>3628</v>
      </c>
      <c r="B259" s="17" t="s">
        <v>29</v>
      </c>
      <c r="C259" s="15"/>
      <c r="D259" s="18">
        <f>-ROUND((D106/$R106*$Q106),2)+D123</f>
        <v>-85.18</v>
      </c>
      <c r="E259" s="18">
        <f t="shared" ref="E259:L259" si="77">-ROUND((E106/$R106*$Q106),2)+E123</f>
        <v>-84.2</v>
      </c>
      <c r="F259" s="18">
        <f t="shared" si="77"/>
        <v>-85.03</v>
      </c>
      <c r="G259" s="18">
        <f t="shared" si="77"/>
        <v>-85.03</v>
      </c>
      <c r="H259" s="18">
        <f t="shared" si="77"/>
        <v>-84.06</v>
      </c>
      <c r="I259" s="18">
        <f t="shared" si="77"/>
        <v>-84.26</v>
      </c>
      <c r="J259" s="18">
        <f t="shared" si="77"/>
        <v>-82.35</v>
      </c>
      <c r="K259" s="18">
        <f t="shared" si="77"/>
        <v>-80.47</v>
      </c>
      <c r="L259" s="18">
        <f t="shared" si="77"/>
        <v>-84.12</v>
      </c>
      <c r="M259" s="18">
        <f t="shared" si="75"/>
        <v>-82.87</v>
      </c>
      <c r="N259" s="18">
        <f t="shared" ref="N259:O263" si="78">N123</f>
        <v>-80.98</v>
      </c>
      <c r="O259" s="18">
        <f t="shared" si="78"/>
        <v>-81.430000000000007</v>
      </c>
      <c r="P259" s="18">
        <f t="shared" si="76"/>
        <v>-999.98</v>
      </c>
      <c r="Q259" s="59">
        <f t="shared" ref="Q259:Q260" si="79">-Q106</f>
        <v>-836.69</v>
      </c>
    </row>
    <row r="260" spans="1:17">
      <c r="A260" s="15">
        <v>3629</v>
      </c>
      <c r="B260" s="17" t="s">
        <v>30</v>
      </c>
      <c r="C260" s="15"/>
      <c r="D260" s="18">
        <f>-ROUND((D107/$R107*$Q107),2)+D124</f>
        <v>-45.35</v>
      </c>
      <c r="E260" s="18">
        <f t="shared" ref="E260:L260" si="80">-ROUND((E107/$R107*$Q107),2)+E124</f>
        <v>-37.79</v>
      </c>
      <c r="F260" s="18">
        <f t="shared" si="80"/>
        <v>-37.79</v>
      </c>
      <c r="G260" s="18">
        <f t="shared" si="80"/>
        <v>-37.79</v>
      </c>
      <c r="H260" s="18">
        <f t="shared" si="80"/>
        <v>-37.79</v>
      </c>
      <c r="I260" s="18">
        <f t="shared" si="80"/>
        <v>-37.79</v>
      </c>
      <c r="J260" s="18">
        <f t="shared" si="80"/>
        <v>-45.35</v>
      </c>
      <c r="K260" s="18">
        <f t="shared" si="80"/>
        <v>-22.67</v>
      </c>
      <c r="L260" s="18">
        <f t="shared" si="80"/>
        <v>-45.6</v>
      </c>
      <c r="M260" s="18">
        <f t="shared" si="75"/>
        <v>-37.769999999999982</v>
      </c>
      <c r="N260" s="18">
        <f t="shared" si="78"/>
        <v>-30.24</v>
      </c>
      <c r="O260" s="18">
        <f t="shared" si="78"/>
        <v>-37.6</v>
      </c>
      <c r="P260" s="18">
        <f t="shared" si="76"/>
        <v>-453.53000000000003</v>
      </c>
      <c r="Q260" s="59">
        <f t="shared" si="79"/>
        <v>-385.69</v>
      </c>
    </row>
    <row r="261" spans="1:17">
      <c r="A261" s="15">
        <v>3632</v>
      </c>
      <c r="B261" s="17" t="s">
        <v>32</v>
      </c>
      <c r="C261" s="15"/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18">
        <f t="shared" si="75"/>
        <v>0</v>
      </c>
      <c r="N261" s="18">
        <f t="shared" si="78"/>
        <v>0</v>
      </c>
      <c r="O261" s="18">
        <f t="shared" si="78"/>
        <v>0</v>
      </c>
      <c r="P261" s="18">
        <f t="shared" si="76"/>
        <v>0</v>
      </c>
      <c r="Q261" s="59">
        <f>-Q109</f>
        <v>0</v>
      </c>
    </row>
    <row r="262" spans="1:17">
      <c r="A262" s="15">
        <v>3633</v>
      </c>
      <c r="B262" s="17" t="s">
        <v>33</v>
      </c>
      <c r="C262" s="15"/>
      <c r="D262" s="18">
        <f>-ROUND((D110/$R110*$Q110),2)+D126</f>
        <v>-11.41</v>
      </c>
      <c r="E262" s="18">
        <f t="shared" ref="E262:L262" si="81">-ROUND((E110/$R110*$Q110),2)+E126</f>
        <v>-5.71</v>
      </c>
      <c r="F262" s="18">
        <f t="shared" si="81"/>
        <v>-5.71</v>
      </c>
      <c r="G262" s="18">
        <f t="shared" si="81"/>
        <v>-5.71</v>
      </c>
      <c r="H262" s="18">
        <f t="shared" si="81"/>
        <v>-5.71</v>
      </c>
      <c r="I262" s="18">
        <f t="shared" si="81"/>
        <v>-5.71</v>
      </c>
      <c r="J262" s="18">
        <f t="shared" si="81"/>
        <v>-5.71</v>
      </c>
      <c r="K262" s="18">
        <f t="shared" si="81"/>
        <v>-5.71</v>
      </c>
      <c r="L262" s="18">
        <f t="shared" si="81"/>
        <v>-5.71</v>
      </c>
      <c r="M262" s="18">
        <f t="shared" si="75"/>
        <v>-5.68</v>
      </c>
      <c r="N262" s="18">
        <f t="shared" si="78"/>
        <v>-6.06</v>
      </c>
      <c r="O262" s="18">
        <f t="shared" si="78"/>
        <v>-6.06</v>
      </c>
      <c r="P262" s="18">
        <f t="shared" si="76"/>
        <v>-74.89</v>
      </c>
      <c r="Q262" s="59">
        <f t="shared" ref="Q262:Q263" si="82">-Q110</f>
        <v>-62.77</v>
      </c>
    </row>
    <row r="263" spans="1:17">
      <c r="A263" s="15">
        <v>3634</v>
      </c>
      <c r="B263" s="17" t="s">
        <v>34</v>
      </c>
      <c r="C263" s="15"/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f t="shared" si="75"/>
        <v>0</v>
      </c>
      <c r="N263" s="18">
        <f t="shared" si="78"/>
        <v>0</v>
      </c>
      <c r="O263" s="18">
        <f t="shared" si="78"/>
        <v>0</v>
      </c>
      <c r="P263" s="18">
        <f t="shared" si="76"/>
        <v>0</v>
      </c>
      <c r="Q263" s="59">
        <f t="shared" si="82"/>
        <v>0</v>
      </c>
    </row>
    <row r="264" spans="1:17">
      <c r="A264" s="15"/>
      <c r="B264" s="17"/>
      <c r="C264" s="15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59"/>
    </row>
    <row r="265" spans="1:17">
      <c r="A265" s="15"/>
      <c r="B265" s="17"/>
      <c r="C265" s="15"/>
      <c r="D265" s="65">
        <f>SUM(D258:D264)</f>
        <v>-398.58000000000004</v>
      </c>
      <c r="E265" s="65">
        <f t="shared" ref="E265:P265" si="83">SUM(E258:E264)</f>
        <v>-382.78000000000003</v>
      </c>
      <c r="F265" s="65">
        <f t="shared" si="83"/>
        <v>-386.47</v>
      </c>
      <c r="G265" s="65">
        <f t="shared" si="83"/>
        <v>-384.22</v>
      </c>
      <c r="H265" s="65">
        <f t="shared" si="83"/>
        <v>-384.14</v>
      </c>
      <c r="I265" s="65">
        <f t="shared" si="83"/>
        <v>-385.03</v>
      </c>
      <c r="J265" s="65">
        <f t="shared" si="83"/>
        <v>-389.59999999999997</v>
      </c>
      <c r="K265" s="65">
        <f t="shared" si="83"/>
        <v>-362.99</v>
      </c>
      <c r="L265" s="65">
        <f t="shared" si="83"/>
        <v>-393.87</v>
      </c>
      <c r="M265" s="65">
        <f t="shared" si="83"/>
        <v>-379.6399999999997</v>
      </c>
      <c r="N265" s="65">
        <f t="shared" si="83"/>
        <v>-374.71000000000004</v>
      </c>
      <c r="O265" s="65">
        <f t="shared" si="83"/>
        <v>-378.33000000000004</v>
      </c>
      <c r="P265" s="65">
        <f t="shared" si="83"/>
        <v>-4600.3600000000006</v>
      </c>
      <c r="Q265" s="59"/>
    </row>
    <row r="267" spans="1:17">
      <c r="A267" s="15"/>
      <c r="B267" s="16" t="s">
        <v>71</v>
      </c>
      <c r="C267" s="15"/>
      <c r="D267" s="54" t="s">
        <v>83</v>
      </c>
      <c r="E267" s="54" t="s">
        <v>84</v>
      </c>
      <c r="F267" s="54" t="s">
        <v>85</v>
      </c>
      <c r="G267" s="54" t="s">
        <v>86</v>
      </c>
      <c r="H267" s="54" t="s">
        <v>87</v>
      </c>
      <c r="I267" s="54" t="s">
        <v>88</v>
      </c>
      <c r="J267" s="54" t="s">
        <v>89</v>
      </c>
      <c r="K267" s="54" t="s">
        <v>90</v>
      </c>
      <c r="L267" s="54" t="s">
        <v>91</v>
      </c>
      <c r="M267" s="54" t="s">
        <v>92</v>
      </c>
      <c r="N267" s="54" t="s">
        <v>93</v>
      </c>
      <c r="O267" s="54" t="s">
        <v>94</v>
      </c>
      <c r="P267" s="54" t="s">
        <v>12</v>
      </c>
      <c r="Q267" s="59"/>
    </row>
    <row r="268" spans="1:17">
      <c r="A268" s="15">
        <v>3635</v>
      </c>
      <c r="B268" s="17" t="s">
        <v>28</v>
      </c>
      <c r="C268" s="15"/>
      <c r="D268" s="18">
        <f>-ROUND((D130/$R130*$Q130),2)+D148</f>
        <v>-361.56</v>
      </c>
      <c r="E268" s="18">
        <f t="shared" ref="E268:L268" si="84">-ROUND((E130/$R130*$Q130),2)+E148</f>
        <v>-435.58</v>
      </c>
      <c r="F268" s="18">
        <f t="shared" si="84"/>
        <v>-470.78</v>
      </c>
      <c r="G268" s="18">
        <f t="shared" si="84"/>
        <v>-385.44</v>
      </c>
      <c r="H268" s="18">
        <f t="shared" si="84"/>
        <v>-327.04000000000002</v>
      </c>
      <c r="I268" s="18">
        <f t="shared" si="84"/>
        <v>-260.76</v>
      </c>
      <c r="J268" s="18">
        <f t="shared" si="84"/>
        <v>-240.32999999999998</v>
      </c>
      <c r="K268" s="18">
        <f t="shared" si="84"/>
        <v>-266.61</v>
      </c>
      <c r="L268" s="18">
        <f t="shared" si="84"/>
        <v>-277.86</v>
      </c>
      <c r="M268" s="18">
        <f>Q268-SUM(D268:L268)+M148-Q148</f>
        <v>-230.38000000000011</v>
      </c>
      <c r="N268" s="18">
        <f>N148</f>
        <v>-293.81</v>
      </c>
      <c r="O268" s="18">
        <f>O148-3.46</f>
        <v>-360.75</v>
      </c>
      <c r="P268" s="18">
        <f t="shared" ref="P268:P273" si="85">SUM(D268:O268)</f>
        <v>-3910.9</v>
      </c>
      <c r="Q268" s="59">
        <f>-Q130</f>
        <v>-3254.97</v>
      </c>
    </row>
    <row r="269" spans="1:17">
      <c r="A269" s="15">
        <v>3637</v>
      </c>
      <c r="B269" s="17" t="s">
        <v>29</v>
      </c>
      <c r="C269" s="15"/>
      <c r="D269" s="18">
        <f>-ROUND((D131/$R131*$Q131),2)+D149</f>
        <v>-150.58000000000001</v>
      </c>
      <c r="E269" s="18">
        <f t="shared" ref="E269:L269" si="86">-ROUND((E131/$R131*$Q131),2)+E149</f>
        <v>-177</v>
      </c>
      <c r="F269" s="18">
        <f t="shared" si="86"/>
        <v>-190.1</v>
      </c>
      <c r="G269" s="18">
        <f t="shared" si="86"/>
        <v>-153.12</v>
      </c>
      <c r="H269" s="18">
        <f t="shared" si="86"/>
        <v>-128.62</v>
      </c>
      <c r="I269" s="18">
        <f t="shared" si="86"/>
        <v>-113.29</v>
      </c>
      <c r="J269" s="18">
        <f t="shared" si="86"/>
        <v>-120.25</v>
      </c>
      <c r="K269" s="18">
        <f t="shared" si="86"/>
        <v>-120.74</v>
      </c>
      <c r="L269" s="18">
        <f t="shared" si="86"/>
        <v>-139.9</v>
      </c>
      <c r="M269" s="18">
        <f>Q269-SUM(D269:L269)+M149-Q149</f>
        <v>-115.91999999999985</v>
      </c>
      <c r="N269" s="18">
        <f t="shared" ref="N269:O273" si="87">N149</f>
        <v>-122.61</v>
      </c>
      <c r="O269" s="18">
        <f t="shared" si="87"/>
        <v>-142.16999999999999</v>
      </c>
      <c r="P269" s="18">
        <f t="shared" si="85"/>
        <v>-1674.3</v>
      </c>
      <c r="Q269" s="59">
        <f>-Q131</f>
        <v>-1409.49</v>
      </c>
    </row>
    <row r="270" spans="1:17">
      <c r="A270" s="15">
        <v>3638</v>
      </c>
      <c r="B270" s="17" t="s">
        <v>30</v>
      </c>
      <c r="C270" s="15"/>
      <c r="D270" s="18">
        <f>-ROUND((D132/$R132*$Q132),2)+D150</f>
        <v>-46.13</v>
      </c>
      <c r="E270" s="18">
        <f t="shared" ref="E270:L270" si="88">-ROUND((E132/$R132*$Q132),2)+E150</f>
        <v>-70.73</v>
      </c>
      <c r="F270" s="18">
        <f t="shared" si="88"/>
        <v>-73.180000000000007</v>
      </c>
      <c r="G270" s="18">
        <f t="shared" si="88"/>
        <v>-70.63</v>
      </c>
      <c r="H270" s="18">
        <f t="shared" si="88"/>
        <v>-67.459999999999994</v>
      </c>
      <c r="I270" s="18">
        <f t="shared" si="88"/>
        <v>-56.85</v>
      </c>
      <c r="J270" s="18">
        <f t="shared" si="88"/>
        <v>-79.819999999999993</v>
      </c>
      <c r="K270" s="18">
        <f t="shared" si="88"/>
        <v>-10.61</v>
      </c>
      <c r="L270" s="18">
        <f t="shared" si="88"/>
        <v>-51.44</v>
      </c>
      <c r="M270" s="18">
        <f>Q270-SUM(D270:L270)+M150-Q150</f>
        <v>-38.590000000000032</v>
      </c>
      <c r="N270" s="18">
        <f t="shared" si="87"/>
        <v>-41.25</v>
      </c>
      <c r="O270" s="18">
        <f t="shared" si="87"/>
        <v>-55.78</v>
      </c>
      <c r="P270" s="18">
        <f t="shared" si="85"/>
        <v>-662.47</v>
      </c>
      <c r="Q270" s="59">
        <f>-Q132</f>
        <v>-565.44000000000005</v>
      </c>
    </row>
    <row r="271" spans="1:17">
      <c r="A271" s="15">
        <v>3667</v>
      </c>
      <c r="B271" s="17" t="s">
        <v>32</v>
      </c>
      <c r="C271" s="15"/>
      <c r="D271" s="18">
        <v>0</v>
      </c>
      <c r="E271" s="18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18">
        <f t="shared" ref="M271:M273" si="89">Q271-SUM(D271:L271)</f>
        <v>0</v>
      </c>
      <c r="N271" s="18">
        <f t="shared" si="87"/>
        <v>0</v>
      </c>
      <c r="O271" s="18">
        <f t="shared" si="87"/>
        <v>0</v>
      </c>
      <c r="P271" s="18">
        <f t="shared" si="85"/>
        <v>0</v>
      </c>
      <c r="Q271" s="59">
        <f>-Q134</f>
        <v>0</v>
      </c>
    </row>
    <row r="272" spans="1:17">
      <c r="A272" s="15">
        <v>3668</v>
      </c>
      <c r="B272" s="17" t="s">
        <v>33</v>
      </c>
      <c r="C272" s="15"/>
      <c r="D272" s="18">
        <f>-ROUND((D135/$R135*$Q135),2)+D152</f>
        <v>-11.11</v>
      </c>
      <c r="E272" s="18">
        <f t="shared" ref="E272:L272" si="90">-ROUND((E135/$R135*$Q135),2)+E152</f>
        <v>-5.61</v>
      </c>
      <c r="F272" s="18">
        <f t="shared" si="90"/>
        <v>-5.61</v>
      </c>
      <c r="G272" s="18">
        <f t="shared" si="90"/>
        <v>-5.61</v>
      </c>
      <c r="H272" s="18">
        <f t="shared" si="90"/>
        <v>-5.55</v>
      </c>
      <c r="I272" s="18">
        <f t="shared" si="90"/>
        <v>-5.55</v>
      </c>
      <c r="J272" s="18">
        <f t="shared" si="90"/>
        <v>-5.5</v>
      </c>
      <c r="K272" s="18">
        <f t="shared" si="90"/>
        <v>-5.5</v>
      </c>
      <c r="L272" s="18">
        <f t="shared" si="90"/>
        <v>-5.5</v>
      </c>
      <c r="M272" s="18">
        <f>Q272-SUM(D272:L272)+M152-Q152</f>
        <v>-5.5100000000000051</v>
      </c>
      <c r="N272" s="18">
        <f t="shared" si="87"/>
        <v>-5.53</v>
      </c>
      <c r="O272" s="18">
        <f t="shared" si="87"/>
        <v>-5.53</v>
      </c>
      <c r="P272" s="18">
        <f t="shared" si="85"/>
        <v>-72.11</v>
      </c>
      <c r="Q272" s="59">
        <f t="shared" ref="Q272:Q273" si="91">-Q135</f>
        <v>-61.05</v>
      </c>
    </row>
    <row r="273" spans="1:18">
      <c r="A273" s="15">
        <v>3669</v>
      </c>
      <c r="B273" s="17" t="s">
        <v>34</v>
      </c>
      <c r="C273" s="15"/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18">
        <f t="shared" si="89"/>
        <v>0</v>
      </c>
      <c r="N273" s="18">
        <f t="shared" si="87"/>
        <v>0</v>
      </c>
      <c r="O273" s="18">
        <f t="shared" si="87"/>
        <v>0</v>
      </c>
      <c r="P273" s="18">
        <f t="shared" si="85"/>
        <v>0</v>
      </c>
      <c r="Q273" s="59">
        <f t="shared" si="91"/>
        <v>0</v>
      </c>
    </row>
    <row r="274" spans="1:18">
      <c r="A274" s="15"/>
      <c r="B274" s="17"/>
      <c r="C274" s="15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59"/>
    </row>
    <row r="275" spans="1:18">
      <c r="A275" s="15"/>
      <c r="B275" s="17"/>
      <c r="C275" s="15"/>
      <c r="D275" s="65">
        <f>SUM(D268:D274)</f>
        <v>-569.38</v>
      </c>
      <c r="E275" s="65">
        <f t="shared" ref="E275:P275" si="92">SUM(E268:E274)</f>
        <v>-688.92</v>
      </c>
      <c r="F275" s="65">
        <f t="shared" si="92"/>
        <v>-739.67</v>
      </c>
      <c r="G275" s="65">
        <f t="shared" si="92"/>
        <v>-614.79999999999995</v>
      </c>
      <c r="H275" s="65">
        <f t="shared" si="92"/>
        <v>-528.66999999999996</v>
      </c>
      <c r="I275" s="65">
        <f t="shared" si="92"/>
        <v>-436.45000000000005</v>
      </c>
      <c r="J275" s="65">
        <f t="shared" si="92"/>
        <v>-445.9</v>
      </c>
      <c r="K275" s="65">
        <f t="shared" si="92"/>
        <v>-403.46000000000004</v>
      </c>
      <c r="L275" s="65">
        <f t="shared" si="92"/>
        <v>-474.7</v>
      </c>
      <c r="M275" s="65">
        <f t="shared" si="92"/>
        <v>-390.4</v>
      </c>
      <c r="N275" s="65">
        <f t="shared" si="92"/>
        <v>-463.2</v>
      </c>
      <c r="O275" s="65">
        <f t="shared" si="92"/>
        <v>-564.2299999999999</v>
      </c>
      <c r="P275" s="65">
        <f t="shared" si="92"/>
        <v>-6319.78</v>
      </c>
      <c r="Q275" s="59"/>
    </row>
    <row r="277" spans="1:18">
      <c r="A277" s="15"/>
      <c r="B277" s="16" t="s">
        <v>72</v>
      </c>
      <c r="C277" s="15"/>
      <c r="D277" s="54" t="s">
        <v>83</v>
      </c>
      <c r="E277" s="54" t="s">
        <v>84</v>
      </c>
      <c r="F277" s="54" t="s">
        <v>85</v>
      </c>
      <c r="G277" s="54" t="s">
        <v>86</v>
      </c>
      <c r="H277" s="54" t="s">
        <v>87</v>
      </c>
      <c r="I277" s="54" t="s">
        <v>88</v>
      </c>
      <c r="J277" s="54" t="s">
        <v>89</v>
      </c>
      <c r="K277" s="54" t="s">
        <v>90</v>
      </c>
      <c r="L277" s="54" t="s">
        <v>91</v>
      </c>
      <c r="M277" s="54" t="s">
        <v>92</v>
      </c>
      <c r="N277" s="54" t="s">
        <v>93</v>
      </c>
      <c r="O277" s="54" t="s">
        <v>94</v>
      </c>
      <c r="P277" s="54" t="s">
        <v>12</v>
      </c>
      <c r="Q277" s="66"/>
      <c r="R277" s="60"/>
    </row>
    <row r="278" spans="1:18">
      <c r="A278" s="15"/>
      <c r="B278" s="17" t="s">
        <v>28</v>
      </c>
      <c r="C278" s="15"/>
      <c r="D278" s="18">
        <f>D258+D268</f>
        <v>-618.20000000000005</v>
      </c>
      <c r="E278" s="18">
        <f t="shared" ref="E278:O278" si="93">E258+E268</f>
        <v>-690.66</v>
      </c>
      <c r="F278" s="18">
        <f t="shared" si="93"/>
        <v>-728.72</v>
      </c>
      <c r="G278" s="18">
        <f t="shared" si="93"/>
        <v>-641.13</v>
      </c>
      <c r="H278" s="18">
        <f t="shared" si="93"/>
        <v>-583.62</v>
      </c>
      <c r="I278" s="18">
        <f t="shared" si="93"/>
        <v>-518.03</v>
      </c>
      <c r="J278" s="18">
        <f t="shared" si="93"/>
        <v>-496.52</v>
      </c>
      <c r="K278" s="18">
        <f t="shared" si="93"/>
        <v>-520.75</v>
      </c>
      <c r="L278" s="18">
        <f t="shared" si="93"/>
        <v>-536.29999999999995</v>
      </c>
      <c r="M278" s="18">
        <f t="shared" si="93"/>
        <v>-483.69999999999982</v>
      </c>
      <c r="N278" s="18">
        <f t="shared" si="93"/>
        <v>-551.24</v>
      </c>
      <c r="O278" s="18">
        <f t="shared" si="93"/>
        <v>-613.99</v>
      </c>
      <c r="P278" s="18">
        <f t="shared" ref="P278:P283" si="94">SUM(D278:O278)</f>
        <v>-6982.8599999999988</v>
      </c>
      <c r="Q278" s="66"/>
      <c r="R278" s="60"/>
    </row>
    <row r="279" spans="1:18">
      <c r="A279" s="15"/>
      <c r="B279" s="17" t="s">
        <v>29</v>
      </c>
      <c r="C279" s="15"/>
      <c r="D279" s="18">
        <f t="shared" ref="D279:O283" si="95">D259+D269</f>
        <v>-235.76000000000002</v>
      </c>
      <c r="E279" s="18">
        <f t="shared" si="95"/>
        <v>-261.2</v>
      </c>
      <c r="F279" s="18">
        <f t="shared" si="95"/>
        <v>-275.13</v>
      </c>
      <c r="G279" s="18">
        <f t="shared" si="95"/>
        <v>-238.15</v>
      </c>
      <c r="H279" s="18">
        <f t="shared" si="95"/>
        <v>-212.68</v>
      </c>
      <c r="I279" s="18">
        <f t="shared" si="95"/>
        <v>-197.55</v>
      </c>
      <c r="J279" s="18">
        <f t="shared" si="95"/>
        <v>-202.6</v>
      </c>
      <c r="K279" s="18">
        <f t="shared" si="95"/>
        <v>-201.20999999999998</v>
      </c>
      <c r="L279" s="18">
        <f t="shared" si="95"/>
        <v>-224.02</v>
      </c>
      <c r="M279" s="18">
        <f t="shared" si="95"/>
        <v>-198.78999999999985</v>
      </c>
      <c r="N279" s="18">
        <f t="shared" si="95"/>
        <v>-203.59</v>
      </c>
      <c r="O279" s="18">
        <f t="shared" si="95"/>
        <v>-223.6</v>
      </c>
      <c r="P279" s="18">
        <f t="shared" si="94"/>
        <v>-2674.28</v>
      </c>
      <c r="Q279" s="66"/>
      <c r="R279" s="60"/>
    </row>
    <row r="280" spans="1:18">
      <c r="A280" s="15"/>
      <c r="B280" s="17" t="s">
        <v>30</v>
      </c>
      <c r="C280" s="15"/>
      <c r="D280" s="18">
        <f t="shared" si="95"/>
        <v>-91.48</v>
      </c>
      <c r="E280" s="18">
        <f t="shared" si="95"/>
        <v>-108.52000000000001</v>
      </c>
      <c r="F280" s="18">
        <f t="shared" si="95"/>
        <v>-110.97</v>
      </c>
      <c r="G280" s="18">
        <f t="shared" si="95"/>
        <v>-108.41999999999999</v>
      </c>
      <c r="H280" s="18">
        <f t="shared" si="95"/>
        <v>-105.25</v>
      </c>
      <c r="I280" s="18">
        <f t="shared" si="95"/>
        <v>-94.64</v>
      </c>
      <c r="J280" s="18">
        <f t="shared" si="95"/>
        <v>-125.16999999999999</v>
      </c>
      <c r="K280" s="18">
        <f t="shared" si="95"/>
        <v>-33.28</v>
      </c>
      <c r="L280" s="18">
        <f t="shared" si="95"/>
        <v>-97.039999999999992</v>
      </c>
      <c r="M280" s="18">
        <f t="shared" si="95"/>
        <v>-76.360000000000014</v>
      </c>
      <c r="N280" s="18">
        <f t="shared" si="95"/>
        <v>-71.489999999999995</v>
      </c>
      <c r="O280" s="18">
        <f t="shared" si="95"/>
        <v>-93.38</v>
      </c>
      <c r="P280" s="18">
        <f t="shared" si="94"/>
        <v>-1116</v>
      </c>
      <c r="Q280" s="66"/>
      <c r="R280" s="60"/>
    </row>
    <row r="281" spans="1:18">
      <c r="A281" s="15"/>
      <c r="B281" s="17" t="s">
        <v>32</v>
      </c>
      <c r="C281" s="15"/>
      <c r="D281" s="18">
        <f t="shared" si="95"/>
        <v>0</v>
      </c>
      <c r="E281" s="18">
        <f t="shared" si="95"/>
        <v>0</v>
      </c>
      <c r="F281" s="18">
        <f t="shared" si="95"/>
        <v>0</v>
      </c>
      <c r="G281" s="18">
        <f t="shared" si="95"/>
        <v>0</v>
      </c>
      <c r="H281" s="18">
        <f t="shared" si="95"/>
        <v>0</v>
      </c>
      <c r="I281" s="18">
        <f t="shared" si="95"/>
        <v>0</v>
      </c>
      <c r="J281" s="18">
        <f t="shared" si="95"/>
        <v>0</v>
      </c>
      <c r="K281" s="18">
        <f t="shared" si="95"/>
        <v>0</v>
      </c>
      <c r="L281" s="18">
        <f t="shared" si="95"/>
        <v>0</v>
      </c>
      <c r="M281" s="18">
        <f t="shared" si="95"/>
        <v>0</v>
      </c>
      <c r="N281" s="18">
        <f t="shared" si="95"/>
        <v>0</v>
      </c>
      <c r="O281" s="18">
        <f t="shared" si="95"/>
        <v>0</v>
      </c>
      <c r="P281" s="18">
        <f t="shared" si="94"/>
        <v>0</v>
      </c>
      <c r="Q281" s="66"/>
      <c r="R281" s="60"/>
    </row>
    <row r="282" spans="1:18">
      <c r="A282" s="15"/>
      <c r="B282" s="17" t="s">
        <v>33</v>
      </c>
      <c r="C282" s="15"/>
      <c r="D282" s="18">
        <f t="shared" si="95"/>
        <v>-22.52</v>
      </c>
      <c r="E282" s="18">
        <f t="shared" si="95"/>
        <v>-11.32</v>
      </c>
      <c r="F282" s="18">
        <f t="shared" si="95"/>
        <v>-11.32</v>
      </c>
      <c r="G282" s="18">
        <f t="shared" si="95"/>
        <v>-11.32</v>
      </c>
      <c r="H282" s="18">
        <f t="shared" si="95"/>
        <v>-11.26</v>
      </c>
      <c r="I282" s="18">
        <f t="shared" si="95"/>
        <v>-11.26</v>
      </c>
      <c r="J282" s="18">
        <f t="shared" si="95"/>
        <v>-11.21</v>
      </c>
      <c r="K282" s="18">
        <f t="shared" si="95"/>
        <v>-11.21</v>
      </c>
      <c r="L282" s="18">
        <f t="shared" si="95"/>
        <v>-11.21</v>
      </c>
      <c r="M282" s="18">
        <f t="shared" si="95"/>
        <v>-11.190000000000005</v>
      </c>
      <c r="N282" s="18">
        <f t="shared" si="95"/>
        <v>-11.59</v>
      </c>
      <c r="O282" s="18">
        <f t="shared" si="95"/>
        <v>-11.59</v>
      </c>
      <c r="P282" s="18">
        <f t="shared" si="94"/>
        <v>-147.00000000000003</v>
      </c>
      <c r="R282" s="60"/>
    </row>
    <row r="283" spans="1:18">
      <c r="A283" s="15"/>
      <c r="B283" s="17" t="s">
        <v>34</v>
      </c>
      <c r="C283" s="15"/>
      <c r="D283" s="18">
        <f t="shared" si="95"/>
        <v>0</v>
      </c>
      <c r="E283" s="18">
        <f t="shared" si="95"/>
        <v>0</v>
      </c>
      <c r="F283" s="18">
        <f t="shared" si="95"/>
        <v>0</v>
      </c>
      <c r="G283" s="18">
        <f t="shared" si="95"/>
        <v>0</v>
      </c>
      <c r="H283" s="18">
        <f t="shared" si="95"/>
        <v>0</v>
      </c>
      <c r="I283" s="18">
        <f t="shared" si="95"/>
        <v>0</v>
      </c>
      <c r="J283" s="18">
        <f t="shared" si="95"/>
        <v>0</v>
      </c>
      <c r="K283" s="18">
        <f t="shared" si="95"/>
        <v>0</v>
      </c>
      <c r="L283" s="18">
        <f t="shared" si="95"/>
        <v>0</v>
      </c>
      <c r="M283" s="18">
        <f t="shared" si="95"/>
        <v>0</v>
      </c>
      <c r="N283" s="18">
        <f t="shared" si="95"/>
        <v>0</v>
      </c>
      <c r="O283" s="18">
        <f t="shared" si="95"/>
        <v>0</v>
      </c>
      <c r="P283" s="18">
        <f t="shared" si="94"/>
        <v>0</v>
      </c>
      <c r="Q283" s="54" t="s">
        <v>68</v>
      </c>
      <c r="R283" s="70" t="s">
        <v>82</v>
      </c>
    </row>
    <row r="284" spans="1:18">
      <c r="A284" s="15"/>
      <c r="B284" s="17"/>
      <c r="C284" s="15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54" t="s">
        <v>69</v>
      </c>
      <c r="R284" s="67"/>
    </row>
    <row r="285" spans="1:18">
      <c r="A285" s="15"/>
      <c r="B285" s="17"/>
      <c r="C285" s="15"/>
      <c r="D285" s="65">
        <f>SUM(D278:D284)</f>
        <v>-967.96</v>
      </c>
      <c r="E285" s="65">
        <f t="shared" ref="E285" si="96">SUM(E278:E284)</f>
        <v>-1071.6999999999998</v>
      </c>
      <c r="F285" s="65">
        <f t="shared" ref="F285" si="97">SUM(F278:F284)</f>
        <v>-1126.1399999999999</v>
      </c>
      <c r="G285" s="65">
        <f t="shared" ref="G285" si="98">SUM(G278:G284)</f>
        <v>-999.02</v>
      </c>
      <c r="H285" s="65">
        <f t="shared" ref="H285" si="99">SUM(H278:H284)</f>
        <v>-912.81</v>
      </c>
      <c r="I285" s="65">
        <f t="shared" ref="I285" si="100">SUM(I278:I284)</f>
        <v>-821.4799999999999</v>
      </c>
      <c r="J285" s="65">
        <f t="shared" ref="J285" si="101">SUM(J278:J284)</f>
        <v>-835.5</v>
      </c>
      <c r="K285" s="65">
        <f t="shared" ref="K285" si="102">SUM(K278:K284)</f>
        <v>-766.45</v>
      </c>
      <c r="L285" s="65">
        <f t="shared" ref="L285" si="103">SUM(L278:L284)</f>
        <v>-868.56999999999994</v>
      </c>
      <c r="M285" s="65">
        <f t="shared" ref="M285" si="104">SUM(M278:M284)</f>
        <v>-770.03999999999974</v>
      </c>
      <c r="N285" s="65">
        <f t="shared" ref="N285" si="105">SUM(N278:N284)</f>
        <v>-837.91000000000008</v>
      </c>
      <c r="O285" s="65">
        <f t="shared" ref="O285" si="106">SUM(O278:O284)</f>
        <v>-942.56000000000006</v>
      </c>
      <c r="P285" s="65">
        <f t="shared" ref="P285" si="107">SUM(P278:P284)</f>
        <v>-10920.14</v>
      </c>
      <c r="Q285" s="49">
        <v>-10920.14</v>
      </c>
      <c r="R285" s="68"/>
    </row>
    <row r="288" spans="1:18">
      <c r="A288" s="60"/>
      <c r="B288" s="62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</row>
    <row r="290" spans="1:17">
      <c r="A290" s="21"/>
      <c r="B290" s="22" t="s">
        <v>77</v>
      </c>
      <c r="C290" s="21"/>
      <c r="D290" s="57" t="s">
        <v>83</v>
      </c>
      <c r="E290" s="57" t="s">
        <v>84</v>
      </c>
      <c r="F290" s="57" t="s">
        <v>85</v>
      </c>
      <c r="G290" s="57" t="s">
        <v>86</v>
      </c>
      <c r="H290" s="57" t="s">
        <v>87</v>
      </c>
      <c r="I290" s="57" t="s">
        <v>88</v>
      </c>
      <c r="J290" s="57" t="s">
        <v>89</v>
      </c>
      <c r="K290" s="57" t="s">
        <v>90</v>
      </c>
      <c r="L290" s="57" t="s">
        <v>91</v>
      </c>
      <c r="M290" s="57" t="s">
        <v>92</v>
      </c>
      <c r="N290" s="57" t="s">
        <v>93</v>
      </c>
      <c r="O290" s="57" t="s">
        <v>94</v>
      </c>
      <c r="P290" s="57" t="s">
        <v>12</v>
      </c>
      <c r="Q290" s="58"/>
    </row>
    <row r="291" spans="1:17">
      <c r="A291" s="21">
        <v>3626</v>
      </c>
      <c r="B291" s="23" t="s">
        <v>28</v>
      </c>
      <c r="C291" s="21"/>
      <c r="D291" s="24">
        <f>-ROUND((D158/$R158*$Q158),2)+D175</f>
        <v>-1046.29</v>
      </c>
      <c r="E291" s="24">
        <f t="shared" ref="E291:L291" si="108">-ROUND((E158/$R158*$Q158),2)+E175</f>
        <v>-1050.22</v>
      </c>
      <c r="F291" s="24">
        <f t="shared" si="108"/>
        <v>-1051.33</v>
      </c>
      <c r="G291" s="24">
        <f t="shared" si="108"/>
        <v>-1051.17</v>
      </c>
      <c r="H291" s="24">
        <f t="shared" si="108"/>
        <v>-1047.98</v>
      </c>
      <c r="I291" s="24">
        <f t="shared" si="108"/>
        <v>-1048.83</v>
      </c>
      <c r="J291" s="24">
        <f t="shared" si="108"/>
        <v>-1047.1099999999999</v>
      </c>
      <c r="K291" s="24">
        <f t="shared" si="108"/>
        <v>-1051.3300000000002</v>
      </c>
      <c r="L291" s="24">
        <f t="shared" si="108"/>
        <v>-1052.4100000000001</v>
      </c>
      <c r="M291" s="24">
        <f>Q291-SUM(D291:L291)+M175-Q175</f>
        <v>-1046.3099999999995</v>
      </c>
      <c r="N291" s="24">
        <f>N175</f>
        <v>-1045.6600000000001</v>
      </c>
      <c r="O291" s="24">
        <f>O175</f>
        <v>-1048.8699999999999</v>
      </c>
      <c r="P291" s="24">
        <f t="shared" ref="P291:P296" si="109">SUM(D291:O291)</f>
        <v>-12587.509999999998</v>
      </c>
      <c r="Q291" s="59">
        <f>-Q158</f>
        <v>-9447.09</v>
      </c>
    </row>
    <row r="292" spans="1:17">
      <c r="A292" s="21">
        <v>3628</v>
      </c>
      <c r="B292" s="23" t="s">
        <v>29</v>
      </c>
      <c r="C292" s="21"/>
      <c r="D292" s="24">
        <f>-ROUND((D159/$R159*$Q159),2)+D176</f>
        <v>-405.71</v>
      </c>
      <c r="E292" s="24">
        <f t="shared" ref="E292:L292" si="110">-ROUND((E159/$R159*$Q159),2)+E176</f>
        <v>-375.91</v>
      </c>
      <c r="F292" s="24">
        <f t="shared" si="110"/>
        <v>-397.28</v>
      </c>
      <c r="G292" s="24">
        <f t="shared" si="110"/>
        <v>-383.8</v>
      </c>
      <c r="H292" s="24">
        <f t="shared" si="110"/>
        <v>-379.92</v>
      </c>
      <c r="I292" s="24">
        <f t="shared" si="110"/>
        <v>-384.48</v>
      </c>
      <c r="J292" s="24">
        <f t="shared" si="110"/>
        <v>-365.29</v>
      </c>
      <c r="K292" s="24">
        <f t="shared" si="110"/>
        <v>-377.68</v>
      </c>
      <c r="L292" s="24">
        <f t="shared" si="110"/>
        <v>-367.54</v>
      </c>
      <c r="M292" s="24">
        <f>Q292-SUM(D292:L292)+M176-Q176</f>
        <v>-370.46000000000004</v>
      </c>
      <c r="N292" s="24">
        <f t="shared" ref="N292:O294" si="111">N176</f>
        <v>-368.5</v>
      </c>
      <c r="O292" s="24">
        <f t="shared" si="111"/>
        <v>-368.24</v>
      </c>
      <c r="P292" s="24">
        <f t="shared" si="109"/>
        <v>-4544.8099999999995</v>
      </c>
      <c r="Q292" s="59">
        <f>-Q159</f>
        <v>-3430.95</v>
      </c>
    </row>
    <row r="293" spans="1:17">
      <c r="A293" s="21">
        <v>3629</v>
      </c>
      <c r="B293" s="23" t="s">
        <v>30</v>
      </c>
      <c r="C293" s="21"/>
      <c r="D293" s="24">
        <f>-ROUND((D160/$R160*$Q160),2)+D177</f>
        <v>-370.35</v>
      </c>
      <c r="E293" s="24">
        <f t="shared" ref="E293:L293" si="112">-ROUND((E160/$R160*$Q160),2)+E177</f>
        <v>-401.99</v>
      </c>
      <c r="F293" s="24">
        <f t="shared" si="112"/>
        <v>-427.12</v>
      </c>
      <c r="G293" s="24">
        <f t="shared" si="112"/>
        <v>-401.99</v>
      </c>
      <c r="H293" s="24">
        <f t="shared" si="112"/>
        <v>-401.99</v>
      </c>
      <c r="I293" s="24">
        <f t="shared" si="112"/>
        <v>-401.99</v>
      </c>
      <c r="J293" s="24">
        <f t="shared" si="112"/>
        <v>-401.99</v>
      </c>
      <c r="K293" s="24">
        <f t="shared" si="112"/>
        <v>-401.99</v>
      </c>
      <c r="L293" s="24">
        <f t="shared" si="112"/>
        <v>-401.99</v>
      </c>
      <c r="M293" s="24">
        <f>Q293-SUM(D293:L293)+M177-Q177</f>
        <v>-402.27000000000044</v>
      </c>
      <c r="N293" s="24">
        <f t="shared" si="111"/>
        <v>-427.38</v>
      </c>
      <c r="O293" s="24">
        <f t="shared" si="111"/>
        <v>-351.96</v>
      </c>
      <c r="P293" s="24">
        <f t="shared" si="109"/>
        <v>-4793.01</v>
      </c>
      <c r="Q293" s="59">
        <f>-Q160</f>
        <v>-3611.43</v>
      </c>
    </row>
    <row r="294" spans="1:17">
      <c r="A294" s="21">
        <v>3632</v>
      </c>
      <c r="B294" s="23" t="s">
        <v>32</v>
      </c>
      <c r="C294" s="21"/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f t="shared" ref="M294:M296" si="113">Q294-SUM(D294:L294)</f>
        <v>0</v>
      </c>
      <c r="N294" s="24">
        <f t="shared" si="111"/>
        <v>0</v>
      </c>
      <c r="O294" s="24">
        <f t="shared" si="111"/>
        <v>0</v>
      </c>
      <c r="P294" s="24">
        <f t="shared" si="109"/>
        <v>0</v>
      </c>
      <c r="Q294" s="59">
        <f>-Q162</f>
        <v>0</v>
      </c>
    </row>
    <row r="295" spans="1:17">
      <c r="A295" s="21">
        <v>3633</v>
      </c>
      <c r="B295" s="23" t="s">
        <v>33</v>
      </c>
      <c r="C295" s="21"/>
      <c r="D295" s="24">
        <f>-ROUND((D163/$R163*$Q163),2)+D179</f>
        <v>-35.93</v>
      </c>
      <c r="E295" s="24">
        <f t="shared" ref="E295:L295" si="114">-ROUND((E163/$R163*$Q163),2)+E179</f>
        <v>-17.97</v>
      </c>
      <c r="F295" s="24">
        <f t="shared" si="114"/>
        <v>-17.97</v>
      </c>
      <c r="G295" s="24">
        <f t="shared" si="114"/>
        <v>-17.97</v>
      </c>
      <c r="H295" s="24">
        <f t="shared" si="114"/>
        <v>-17.97</v>
      </c>
      <c r="I295" s="24">
        <f t="shared" si="114"/>
        <v>-17.97</v>
      </c>
      <c r="J295" s="24">
        <f t="shared" si="114"/>
        <v>-17.97</v>
      </c>
      <c r="K295" s="24">
        <f t="shared" si="114"/>
        <v>-17.97</v>
      </c>
      <c r="L295" s="24">
        <f t="shared" si="114"/>
        <v>-17.97</v>
      </c>
      <c r="M295" s="24">
        <f>Q295-SUM(D295:L295)+M179-Q179</f>
        <v>-17.949999999999989</v>
      </c>
      <c r="N295" s="24">
        <f>N180</f>
        <v>-20.7</v>
      </c>
      <c r="O295" s="24">
        <f>O180</f>
        <v>-20.7</v>
      </c>
      <c r="P295" s="24">
        <f t="shared" si="109"/>
        <v>-239.03999999999996</v>
      </c>
      <c r="Q295" s="59">
        <f t="shared" ref="Q295:Q296" si="115">-Q163</f>
        <v>-197.64</v>
      </c>
    </row>
    <row r="296" spans="1:17">
      <c r="A296" s="21">
        <v>3634</v>
      </c>
      <c r="B296" s="23" t="s">
        <v>34</v>
      </c>
      <c r="C296" s="21"/>
      <c r="D296" s="24">
        <v>0</v>
      </c>
      <c r="E296" s="24">
        <v>0</v>
      </c>
      <c r="F296" s="24">
        <v>0</v>
      </c>
      <c r="G296" s="24">
        <v>0</v>
      </c>
      <c r="H296" s="24">
        <v>0</v>
      </c>
      <c r="I296" s="24">
        <v>0</v>
      </c>
      <c r="J296" s="24">
        <v>0</v>
      </c>
      <c r="K296" s="24">
        <v>0</v>
      </c>
      <c r="L296" s="24">
        <v>0</v>
      </c>
      <c r="M296" s="24">
        <f t="shared" si="113"/>
        <v>0</v>
      </c>
      <c r="N296" s="24">
        <v>0</v>
      </c>
      <c r="O296" s="24">
        <v>0</v>
      </c>
      <c r="P296" s="24">
        <f t="shared" si="109"/>
        <v>0</v>
      </c>
      <c r="Q296" s="59">
        <f t="shared" si="115"/>
        <v>0</v>
      </c>
    </row>
    <row r="297" spans="1:17">
      <c r="A297" s="21"/>
      <c r="B297" s="23"/>
      <c r="C297" s="21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59"/>
    </row>
    <row r="298" spans="1:17">
      <c r="A298" s="21"/>
      <c r="B298" s="23"/>
      <c r="C298" s="21"/>
      <c r="D298" s="69">
        <f>SUM(D291:D297)</f>
        <v>-1858.28</v>
      </c>
      <c r="E298" s="69">
        <f t="shared" ref="E298:O298" si="116">SUM(E291:E297)</f>
        <v>-1846.0900000000001</v>
      </c>
      <c r="F298" s="69">
        <f t="shared" si="116"/>
        <v>-1893.7</v>
      </c>
      <c r="G298" s="69">
        <f t="shared" si="116"/>
        <v>-1854.93</v>
      </c>
      <c r="H298" s="69">
        <f t="shared" si="116"/>
        <v>-1847.8600000000001</v>
      </c>
      <c r="I298" s="69">
        <f t="shared" si="116"/>
        <v>-1853.27</v>
      </c>
      <c r="J298" s="69">
        <f t="shared" si="116"/>
        <v>-1832.36</v>
      </c>
      <c r="K298" s="69">
        <f t="shared" si="116"/>
        <v>-1848.9700000000003</v>
      </c>
      <c r="L298" s="69">
        <f t="shared" si="116"/>
        <v>-1839.91</v>
      </c>
      <c r="M298" s="69">
        <f t="shared" si="116"/>
        <v>-1836.99</v>
      </c>
      <c r="N298" s="69">
        <f t="shared" si="116"/>
        <v>-1862.24</v>
      </c>
      <c r="O298" s="69">
        <f t="shared" si="116"/>
        <v>-1789.77</v>
      </c>
      <c r="P298" s="69">
        <f>SUM(P291:P297)</f>
        <v>-22164.370000000003</v>
      </c>
      <c r="Q298" s="59"/>
    </row>
    <row r="300" spans="1:17">
      <c r="A300" s="21"/>
      <c r="B300" s="22" t="s">
        <v>78</v>
      </c>
      <c r="C300" s="21"/>
      <c r="D300" s="57" t="s">
        <v>83</v>
      </c>
      <c r="E300" s="57" t="s">
        <v>84</v>
      </c>
      <c r="F300" s="57" t="s">
        <v>85</v>
      </c>
      <c r="G300" s="57" t="s">
        <v>86</v>
      </c>
      <c r="H300" s="57" t="s">
        <v>87</v>
      </c>
      <c r="I300" s="57" t="s">
        <v>88</v>
      </c>
      <c r="J300" s="57" t="s">
        <v>89</v>
      </c>
      <c r="K300" s="57" t="s">
        <v>90</v>
      </c>
      <c r="L300" s="57" t="s">
        <v>91</v>
      </c>
      <c r="M300" s="57" t="s">
        <v>92</v>
      </c>
      <c r="N300" s="57" t="s">
        <v>93</v>
      </c>
      <c r="O300" s="57" t="s">
        <v>94</v>
      </c>
      <c r="P300" s="57" t="s">
        <v>12</v>
      </c>
      <c r="Q300" s="59"/>
    </row>
    <row r="301" spans="1:17">
      <c r="A301" s="21">
        <v>3635</v>
      </c>
      <c r="B301" s="23" t="s">
        <v>28</v>
      </c>
      <c r="C301" s="21"/>
      <c r="D301" s="24">
        <f>-ROUND((D183/$R183*$Q183),2)+D201</f>
        <v>-551.15</v>
      </c>
      <c r="E301" s="24">
        <f t="shared" ref="E301:L301" si="117">-ROUND((E183/$R183*$Q183),2)+E201</f>
        <v>-590.79999999999995</v>
      </c>
      <c r="F301" s="24">
        <f t="shared" si="117"/>
        <v>-634.92999999999995</v>
      </c>
      <c r="G301" s="24">
        <f t="shared" si="117"/>
        <v>-479.9</v>
      </c>
      <c r="H301" s="24">
        <f t="shared" si="117"/>
        <v>-365.93</v>
      </c>
      <c r="I301" s="24">
        <f t="shared" si="117"/>
        <v>-349.04</v>
      </c>
      <c r="J301" s="24">
        <f t="shared" si="117"/>
        <v>-358.67999999999995</v>
      </c>
      <c r="K301" s="24">
        <f t="shared" si="117"/>
        <v>-374.85</v>
      </c>
      <c r="L301" s="24">
        <f t="shared" si="117"/>
        <v>-327.61</v>
      </c>
      <c r="M301" s="24">
        <f>Q301-SUM(D301:L301)+M201-Q201</f>
        <v>-296.19000000000096</v>
      </c>
      <c r="N301" s="24">
        <f>N201</f>
        <v>-394.33</v>
      </c>
      <c r="O301" s="24">
        <f>O201-3.23</f>
        <v>-443.47</v>
      </c>
      <c r="P301" s="24">
        <f t="shared" ref="P301:P306" si="118">SUM(D301:O301)</f>
        <v>-5166.88</v>
      </c>
      <c r="Q301" s="59">
        <f>-Q183</f>
        <v>-4033.6</v>
      </c>
    </row>
    <row r="302" spans="1:17">
      <c r="A302" s="21">
        <v>3637</v>
      </c>
      <c r="B302" s="23" t="s">
        <v>29</v>
      </c>
      <c r="C302" s="21"/>
      <c r="D302" s="24">
        <f>-ROUND((D184/$R184*$Q184),2)+D202</f>
        <v>-167.37</v>
      </c>
      <c r="E302" s="24">
        <f t="shared" ref="E302:L302" si="119">-ROUND((E184/$R184*$Q184),2)+E202</f>
        <v>-175.77</v>
      </c>
      <c r="F302" s="24">
        <f t="shared" si="119"/>
        <v>-207.49</v>
      </c>
      <c r="G302" s="24">
        <f t="shared" si="119"/>
        <v>-154.77000000000001</v>
      </c>
      <c r="H302" s="24">
        <f t="shared" si="119"/>
        <v>-129.37</v>
      </c>
      <c r="I302" s="24">
        <f t="shared" si="119"/>
        <v>-139.34</v>
      </c>
      <c r="J302" s="24">
        <f t="shared" si="119"/>
        <v>-142.72999999999999</v>
      </c>
      <c r="K302" s="24">
        <f t="shared" si="119"/>
        <v>-160.29</v>
      </c>
      <c r="L302" s="24">
        <f t="shared" si="119"/>
        <v>-134.61000000000001</v>
      </c>
      <c r="M302" s="24">
        <f>Q302-SUM(D302:L302)+M202-Q202</f>
        <v>-118.08000000000015</v>
      </c>
      <c r="N302" s="24">
        <f t="shared" ref="N302:O306" si="120">N202</f>
        <v>-124.78</v>
      </c>
      <c r="O302" s="24">
        <f t="shared" si="120"/>
        <v>-138.6</v>
      </c>
      <c r="P302" s="24">
        <f t="shared" si="118"/>
        <v>-1793.1999999999998</v>
      </c>
      <c r="Q302" s="59">
        <f>-Q184</f>
        <v>-1413.88</v>
      </c>
    </row>
    <row r="303" spans="1:17">
      <c r="A303" s="21">
        <v>3638</v>
      </c>
      <c r="B303" s="23" t="s">
        <v>30</v>
      </c>
      <c r="C303" s="21"/>
      <c r="D303" s="24">
        <f>-ROUND((D185/$R185*$Q185),2)+D203</f>
        <v>-92.91</v>
      </c>
      <c r="E303" s="24">
        <f t="shared" ref="E303:L303" si="121">-ROUND((E185/$R185*$Q185),2)+E203</f>
        <v>-106.45</v>
      </c>
      <c r="F303" s="24">
        <f t="shared" si="121"/>
        <v>-117.97</v>
      </c>
      <c r="G303" s="24">
        <f t="shared" si="121"/>
        <v>-101.76</v>
      </c>
      <c r="H303" s="24">
        <f t="shared" si="121"/>
        <v>-96.95</v>
      </c>
      <c r="I303" s="24">
        <f t="shared" si="121"/>
        <v>-84.78</v>
      </c>
      <c r="J303" s="24">
        <f t="shared" si="121"/>
        <v>-81.510000000000005</v>
      </c>
      <c r="K303" s="24">
        <f t="shared" si="121"/>
        <v>-76.67</v>
      </c>
      <c r="L303" s="24">
        <f t="shared" si="121"/>
        <v>-91.25</v>
      </c>
      <c r="M303" s="24">
        <f>Q303-SUM(D303:L303)+M203-Q203</f>
        <v>-177.79999999999995</v>
      </c>
      <c r="N303" s="24">
        <f t="shared" si="120"/>
        <v>-176.1</v>
      </c>
      <c r="O303" s="24">
        <f t="shared" si="120"/>
        <v>-130.38999999999999</v>
      </c>
      <c r="P303" s="24">
        <f t="shared" si="118"/>
        <v>-1334.54</v>
      </c>
      <c r="Q303" s="59">
        <f>-Q185</f>
        <v>-850.26</v>
      </c>
    </row>
    <row r="304" spans="1:17">
      <c r="A304" s="21">
        <v>3667</v>
      </c>
      <c r="B304" s="23" t="s">
        <v>32</v>
      </c>
      <c r="C304" s="21"/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f t="shared" ref="M304:M306" si="122">Q304-SUM(D304:L304)</f>
        <v>0</v>
      </c>
      <c r="N304" s="24">
        <f t="shared" si="120"/>
        <v>0</v>
      </c>
      <c r="O304" s="24">
        <f t="shared" si="120"/>
        <v>0</v>
      </c>
      <c r="P304" s="24">
        <f t="shared" si="118"/>
        <v>0</v>
      </c>
      <c r="Q304" s="59">
        <f>-Q187</f>
        <v>0</v>
      </c>
    </row>
    <row r="305" spans="1:18">
      <c r="A305" s="21">
        <v>3668</v>
      </c>
      <c r="B305" s="23" t="s">
        <v>33</v>
      </c>
      <c r="C305" s="21"/>
      <c r="D305" s="24">
        <f>-ROUND((D188/$R188*$Q188),2)+D205</f>
        <v>-15.03</v>
      </c>
      <c r="E305" s="24">
        <f t="shared" ref="E305:L305" si="123">-ROUND((E188/$R188*$Q188),2)+E205</f>
        <v>-7.59</v>
      </c>
      <c r="F305" s="24">
        <f t="shared" si="123"/>
        <v>-7.59</v>
      </c>
      <c r="G305" s="24">
        <f t="shared" si="123"/>
        <v>-7.59</v>
      </c>
      <c r="H305" s="24">
        <f t="shared" si="123"/>
        <v>-7.52</v>
      </c>
      <c r="I305" s="24">
        <f t="shared" si="123"/>
        <v>-7.52</v>
      </c>
      <c r="J305" s="24">
        <f t="shared" si="123"/>
        <v>-7.44</v>
      </c>
      <c r="K305" s="24">
        <f t="shared" si="123"/>
        <v>-7.44</v>
      </c>
      <c r="L305" s="24">
        <f t="shared" si="123"/>
        <v>-7.44</v>
      </c>
      <c r="M305" s="24">
        <f>Q305-SUM(D305:L305)+M205-Q205</f>
        <v>-7.5000000000000142</v>
      </c>
      <c r="N305" s="24">
        <f t="shared" si="120"/>
        <v>-7.56</v>
      </c>
      <c r="O305" s="24">
        <f t="shared" si="120"/>
        <v>-7.56</v>
      </c>
      <c r="P305" s="24">
        <f t="shared" si="118"/>
        <v>-97.78</v>
      </c>
      <c r="Q305" s="59">
        <f t="shared" ref="Q305:Q306" si="124">-Q188</f>
        <v>-82.66</v>
      </c>
    </row>
    <row r="306" spans="1:18">
      <c r="A306" s="21">
        <v>3669</v>
      </c>
      <c r="B306" s="23" t="s">
        <v>34</v>
      </c>
      <c r="C306" s="21"/>
      <c r="D306" s="24">
        <v>0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f t="shared" si="122"/>
        <v>0</v>
      </c>
      <c r="N306" s="24">
        <f t="shared" si="120"/>
        <v>0</v>
      </c>
      <c r="O306" s="24">
        <f t="shared" si="120"/>
        <v>0</v>
      </c>
      <c r="P306" s="24">
        <f t="shared" si="118"/>
        <v>0</v>
      </c>
      <c r="Q306" s="59">
        <f t="shared" si="124"/>
        <v>0</v>
      </c>
    </row>
    <row r="307" spans="1:18">
      <c r="A307" s="21"/>
      <c r="B307" s="23"/>
      <c r="C307" s="21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59"/>
    </row>
    <row r="308" spans="1:18">
      <c r="A308" s="21"/>
      <c r="B308" s="23"/>
      <c r="C308" s="21"/>
      <c r="D308" s="69">
        <f>SUM(D301:D307)</f>
        <v>-826.45999999999992</v>
      </c>
      <c r="E308" s="69">
        <f t="shared" ref="E308:P308" si="125">SUM(E301:E307)</f>
        <v>-880.61</v>
      </c>
      <c r="F308" s="69">
        <f t="shared" si="125"/>
        <v>-967.98</v>
      </c>
      <c r="G308" s="69">
        <f t="shared" si="125"/>
        <v>-744.02</v>
      </c>
      <c r="H308" s="69">
        <f t="shared" si="125"/>
        <v>-599.77</v>
      </c>
      <c r="I308" s="69">
        <f t="shared" si="125"/>
        <v>-580.67999999999995</v>
      </c>
      <c r="J308" s="69">
        <f t="shared" si="125"/>
        <v>-590.36</v>
      </c>
      <c r="K308" s="69">
        <f t="shared" si="125"/>
        <v>-619.25</v>
      </c>
      <c r="L308" s="69">
        <f t="shared" si="125"/>
        <v>-560.91000000000008</v>
      </c>
      <c r="M308" s="69">
        <f t="shared" si="125"/>
        <v>-599.57000000000107</v>
      </c>
      <c r="N308" s="69">
        <f t="shared" si="125"/>
        <v>-702.77</v>
      </c>
      <c r="O308" s="69">
        <f t="shared" si="125"/>
        <v>-720.02</v>
      </c>
      <c r="P308" s="69">
        <f t="shared" si="125"/>
        <v>-8392.4</v>
      </c>
      <c r="Q308" s="59"/>
    </row>
    <row r="310" spans="1:18">
      <c r="A310" s="21"/>
      <c r="B310" s="22" t="s">
        <v>79</v>
      </c>
      <c r="C310" s="21"/>
      <c r="D310" s="57" t="s">
        <v>83</v>
      </c>
      <c r="E310" s="57" t="s">
        <v>84</v>
      </c>
      <c r="F310" s="57" t="s">
        <v>85</v>
      </c>
      <c r="G310" s="57" t="s">
        <v>86</v>
      </c>
      <c r="H310" s="57" t="s">
        <v>87</v>
      </c>
      <c r="I310" s="57" t="s">
        <v>88</v>
      </c>
      <c r="J310" s="57" t="s">
        <v>89</v>
      </c>
      <c r="K310" s="57" t="s">
        <v>90</v>
      </c>
      <c r="L310" s="57" t="s">
        <v>91</v>
      </c>
      <c r="M310" s="57" t="s">
        <v>92</v>
      </c>
      <c r="N310" s="57" t="s">
        <v>93</v>
      </c>
      <c r="O310" s="57" t="s">
        <v>94</v>
      </c>
      <c r="P310" s="57" t="s">
        <v>12</v>
      </c>
    </row>
    <row r="311" spans="1:18">
      <c r="A311" s="21">
        <v>3635</v>
      </c>
      <c r="B311" s="23" t="s">
        <v>28</v>
      </c>
      <c r="C311" s="21"/>
      <c r="D311" s="24">
        <f>D291+D301</f>
        <v>-1597.44</v>
      </c>
      <c r="E311" s="24">
        <f t="shared" ref="E311:O311" si="126">E291+E301</f>
        <v>-1641.02</v>
      </c>
      <c r="F311" s="24">
        <f t="shared" si="126"/>
        <v>-1686.2599999999998</v>
      </c>
      <c r="G311" s="24">
        <f t="shared" si="126"/>
        <v>-1531.0700000000002</v>
      </c>
      <c r="H311" s="24">
        <f t="shared" si="126"/>
        <v>-1413.91</v>
      </c>
      <c r="I311" s="24">
        <f t="shared" si="126"/>
        <v>-1397.87</v>
      </c>
      <c r="J311" s="24">
        <f t="shared" si="126"/>
        <v>-1405.79</v>
      </c>
      <c r="K311" s="24">
        <f t="shared" si="126"/>
        <v>-1426.1800000000003</v>
      </c>
      <c r="L311" s="24">
        <f t="shared" si="126"/>
        <v>-1380.02</v>
      </c>
      <c r="M311" s="24">
        <f t="shared" si="126"/>
        <v>-1342.5000000000005</v>
      </c>
      <c r="N311" s="24">
        <f t="shared" si="126"/>
        <v>-1439.99</v>
      </c>
      <c r="O311" s="24">
        <f t="shared" si="126"/>
        <v>-1492.34</v>
      </c>
      <c r="P311" s="24">
        <f t="shared" ref="P311:P316" si="127">SUM(D311:O311)</f>
        <v>-17754.39</v>
      </c>
    </row>
    <row r="312" spans="1:18">
      <c r="A312" s="21">
        <v>3637</v>
      </c>
      <c r="B312" s="23" t="s">
        <v>29</v>
      </c>
      <c r="C312" s="21"/>
      <c r="D312" s="24">
        <f t="shared" ref="D312:O316" si="128">D292+D302</f>
        <v>-573.07999999999993</v>
      </c>
      <c r="E312" s="24">
        <f t="shared" si="128"/>
        <v>-551.68000000000006</v>
      </c>
      <c r="F312" s="24">
        <f t="shared" si="128"/>
        <v>-604.77</v>
      </c>
      <c r="G312" s="24">
        <f t="shared" si="128"/>
        <v>-538.57000000000005</v>
      </c>
      <c r="H312" s="24">
        <f t="shared" si="128"/>
        <v>-509.29</v>
      </c>
      <c r="I312" s="24">
        <f t="shared" si="128"/>
        <v>-523.82000000000005</v>
      </c>
      <c r="J312" s="24">
        <f t="shared" si="128"/>
        <v>-508.02</v>
      </c>
      <c r="K312" s="24">
        <f t="shared" si="128"/>
        <v>-537.97</v>
      </c>
      <c r="L312" s="24">
        <f t="shared" si="128"/>
        <v>-502.15000000000003</v>
      </c>
      <c r="M312" s="24">
        <f t="shared" si="128"/>
        <v>-488.54000000000019</v>
      </c>
      <c r="N312" s="24">
        <f t="shared" si="128"/>
        <v>-493.28</v>
      </c>
      <c r="O312" s="24">
        <f t="shared" si="128"/>
        <v>-506.84000000000003</v>
      </c>
      <c r="P312" s="24">
        <f t="shared" si="127"/>
        <v>-6338.0099999999993</v>
      </c>
    </row>
    <row r="313" spans="1:18">
      <c r="A313" s="21">
        <v>3638</v>
      </c>
      <c r="B313" s="23" t="s">
        <v>30</v>
      </c>
      <c r="C313" s="21"/>
      <c r="D313" s="24">
        <f t="shared" si="128"/>
        <v>-463.26</v>
      </c>
      <c r="E313" s="24">
        <f t="shared" si="128"/>
        <v>-508.44</v>
      </c>
      <c r="F313" s="24">
        <f t="shared" si="128"/>
        <v>-545.09</v>
      </c>
      <c r="G313" s="24">
        <f t="shared" si="128"/>
        <v>-503.75</v>
      </c>
      <c r="H313" s="24">
        <f t="shared" si="128"/>
        <v>-498.94</v>
      </c>
      <c r="I313" s="24">
        <f t="shared" si="128"/>
        <v>-486.77</v>
      </c>
      <c r="J313" s="24">
        <f t="shared" si="128"/>
        <v>-483.5</v>
      </c>
      <c r="K313" s="24">
        <f t="shared" si="128"/>
        <v>-478.66</v>
      </c>
      <c r="L313" s="24">
        <f t="shared" si="128"/>
        <v>-493.24</v>
      </c>
      <c r="M313" s="24">
        <f t="shared" si="128"/>
        <v>-580.07000000000039</v>
      </c>
      <c r="N313" s="24">
        <f t="shared" si="128"/>
        <v>-603.48</v>
      </c>
      <c r="O313" s="24">
        <f t="shared" si="128"/>
        <v>-482.34999999999997</v>
      </c>
      <c r="P313" s="24">
        <f t="shared" si="127"/>
        <v>-6127.5500000000011</v>
      </c>
    </row>
    <row r="314" spans="1:18">
      <c r="A314" s="21">
        <v>3667</v>
      </c>
      <c r="B314" s="23" t="s">
        <v>32</v>
      </c>
      <c r="C314" s="21"/>
      <c r="D314" s="24">
        <f t="shared" si="128"/>
        <v>0</v>
      </c>
      <c r="E314" s="24">
        <f t="shared" si="128"/>
        <v>0</v>
      </c>
      <c r="F314" s="24">
        <f t="shared" si="128"/>
        <v>0</v>
      </c>
      <c r="G314" s="24">
        <f t="shared" si="128"/>
        <v>0</v>
      </c>
      <c r="H314" s="24">
        <f t="shared" si="128"/>
        <v>0</v>
      </c>
      <c r="I314" s="24">
        <f t="shared" si="128"/>
        <v>0</v>
      </c>
      <c r="J314" s="24">
        <f t="shared" si="128"/>
        <v>0</v>
      </c>
      <c r="K314" s="24">
        <f t="shared" si="128"/>
        <v>0</v>
      </c>
      <c r="L314" s="24">
        <f t="shared" si="128"/>
        <v>0</v>
      </c>
      <c r="M314" s="24">
        <f t="shared" si="128"/>
        <v>0</v>
      </c>
      <c r="N314" s="24">
        <f t="shared" si="128"/>
        <v>0</v>
      </c>
      <c r="O314" s="24">
        <f t="shared" si="128"/>
        <v>0</v>
      </c>
      <c r="P314" s="24">
        <f t="shared" si="127"/>
        <v>0</v>
      </c>
    </row>
    <row r="315" spans="1:18">
      <c r="A315" s="21">
        <v>3668</v>
      </c>
      <c r="B315" s="23" t="s">
        <v>33</v>
      </c>
      <c r="C315" s="21"/>
      <c r="D315" s="24">
        <f t="shared" si="128"/>
        <v>-50.96</v>
      </c>
      <c r="E315" s="24">
        <f t="shared" si="128"/>
        <v>-25.56</v>
      </c>
      <c r="F315" s="24">
        <f t="shared" si="128"/>
        <v>-25.56</v>
      </c>
      <c r="G315" s="24">
        <f t="shared" si="128"/>
        <v>-25.56</v>
      </c>
      <c r="H315" s="24">
        <f t="shared" si="128"/>
        <v>-25.49</v>
      </c>
      <c r="I315" s="24">
        <f t="shared" si="128"/>
        <v>-25.49</v>
      </c>
      <c r="J315" s="24">
        <f t="shared" si="128"/>
        <v>-25.41</v>
      </c>
      <c r="K315" s="24">
        <f t="shared" si="128"/>
        <v>-25.41</v>
      </c>
      <c r="L315" s="24">
        <f t="shared" si="128"/>
        <v>-25.41</v>
      </c>
      <c r="M315" s="24">
        <f t="shared" si="128"/>
        <v>-25.450000000000003</v>
      </c>
      <c r="N315" s="24">
        <f t="shared" si="128"/>
        <v>-28.259999999999998</v>
      </c>
      <c r="O315" s="24">
        <f t="shared" si="128"/>
        <v>-28.259999999999998</v>
      </c>
      <c r="P315" s="24">
        <f t="shared" si="127"/>
        <v>-336.82</v>
      </c>
    </row>
    <row r="316" spans="1:18">
      <c r="A316" s="21">
        <v>3669</v>
      </c>
      <c r="B316" s="23" t="s">
        <v>34</v>
      </c>
      <c r="C316" s="21"/>
      <c r="D316" s="24">
        <f t="shared" si="128"/>
        <v>0</v>
      </c>
      <c r="E316" s="24">
        <f t="shared" si="128"/>
        <v>0</v>
      </c>
      <c r="F316" s="24">
        <f t="shared" si="128"/>
        <v>0</v>
      </c>
      <c r="G316" s="24">
        <f t="shared" si="128"/>
        <v>0</v>
      </c>
      <c r="H316" s="24">
        <f t="shared" si="128"/>
        <v>0</v>
      </c>
      <c r="I316" s="24">
        <f t="shared" si="128"/>
        <v>0</v>
      </c>
      <c r="J316" s="24">
        <f t="shared" si="128"/>
        <v>0</v>
      </c>
      <c r="K316" s="24">
        <f t="shared" si="128"/>
        <v>0</v>
      </c>
      <c r="L316" s="24">
        <f t="shared" si="128"/>
        <v>0</v>
      </c>
      <c r="M316" s="24">
        <f t="shared" si="128"/>
        <v>0</v>
      </c>
      <c r="N316" s="24">
        <f t="shared" si="128"/>
        <v>0</v>
      </c>
      <c r="O316" s="24">
        <f t="shared" si="128"/>
        <v>0</v>
      </c>
      <c r="P316" s="24">
        <f t="shared" si="127"/>
        <v>0</v>
      </c>
      <c r="Q316" s="57" t="s">
        <v>68</v>
      </c>
      <c r="R316" s="70" t="s">
        <v>82</v>
      </c>
    </row>
    <row r="317" spans="1:18">
      <c r="A317" s="21"/>
      <c r="B317" s="23"/>
      <c r="C317" s="21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57" t="s">
        <v>69</v>
      </c>
    </row>
    <row r="318" spans="1:18">
      <c r="A318" s="21"/>
      <c r="B318" s="23"/>
      <c r="C318" s="21"/>
      <c r="D318" s="69">
        <f>SUM(D311:D317)</f>
        <v>-2684.74</v>
      </c>
      <c r="E318" s="69">
        <f t="shared" ref="E318" si="129">SUM(E311:E317)</f>
        <v>-2726.7</v>
      </c>
      <c r="F318" s="69">
        <f t="shared" ref="F318" si="130">SUM(F311:F317)</f>
        <v>-2861.68</v>
      </c>
      <c r="G318" s="69">
        <f t="shared" ref="G318" si="131">SUM(G311:G317)</f>
        <v>-2598.9500000000003</v>
      </c>
      <c r="H318" s="69">
        <f t="shared" ref="H318" si="132">SUM(H311:H317)</f>
        <v>-2447.6299999999997</v>
      </c>
      <c r="I318" s="69">
        <f t="shared" ref="I318" si="133">SUM(I311:I317)</f>
        <v>-2433.9499999999998</v>
      </c>
      <c r="J318" s="69">
        <f t="shared" ref="J318" si="134">SUM(J311:J317)</f>
        <v>-2422.7199999999998</v>
      </c>
      <c r="K318" s="69">
        <f t="shared" ref="K318" si="135">SUM(K311:K317)</f>
        <v>-2468.2200000000003</v>
      </c>
      <c r="L318" s="69">
        <f t="shared" ref="L318" si="136">SUM(L311:L317)</f>
        <v>-2400.8199999999997</v>
      </c>
      <c r="M318" s="69">
        <f t="shared" ref="M318" si="137">SUM(M311:M317)</f>
        <v>-2436.5600000000009</v>
      </c>
      <c r="N318" s="69">
        <f t="shared" ref="N318" si="138">SUM(N311:N317)</f>
        <v>-2565.0100000000002</v>
      </c>
      <c r="O318" s="69">
        <f t="shared" ref="O318" si="139">SUM(O311:O317)</f>
        <v>-2509.79</v>
      </c>
      <c r="P318" s="69">
        <f t="shared" ref="P318" si="140">SUM(P311:P317)</f>
        <v>-30556.769999999997</v>
      </c>
      <c r="Q318" s="55">
        <v>-30556.77</v>
      </c>
    </row>
    <row r="321" spans="2:16">
      <c r="B321" s="29" t="s">
        <v>95</v>
      </c>
      <c r="C321" s="28"/>
      <c r="D321" s="53" t="s">
        <v>83</v>
      </c>
      <c r="E321" s="53" t="s">
        <v>84</v>
      </c>
      <c r="F321" s="53" t="s">
        <v>85</v>
      </c>
      <c r="G321" s="53" t="s">
        <v>86</v>
      </c>
      <c r="H321" s="53" t="s">
        <v>87</v>
      </c>
      <c r="I321" s="53" t="s">
        <v>88</v>
      </c>
      <c r="J321" s="53" t="s">
        <v>89</v>
      </c>
      <c r="K321" s="53" t="s">
        <v>90</v>
      </c>
      <c r="L321" s="53" t="s">
        <v>91</v>
      </c>
      <c r="M321" s="53" t="s">
        <v>92</v>
      </c>
      <c r="N321" s="53" t="s">
        <v>93</v>
      </c>
      <c r="O321" s="53" t="s">
        <v>94</v>
      </c>
      <c r="P321" s="53" t="s">
        <v>12</v>
      </c>
    </row>
    <row r="322" spans="2:16">
      <c r="B322" s="30" t="s">
        <v>28</v>
      </c>
      <c r="C322" s="28"/>
      <c r="D322" s="71">
        <f t="shared" ref="D322:L322" si="141">-ROUND((D225/$E213),0)</f>
        <v>32699</v>
      </c>
      <c r="E322" s="71">
        <f t="shared" si="141"/>
        <v>23745</v>
      </c>
      <c r="F322" s="71">
        <f t="shared" si="141"/>
        <v>24567</v>
      </c>
      <c r="G322" s="71">
        <f t="shared" si="141"/>
        <v>26608</v>
      </c>
      <c r="H322" s="71">
        <f t="shared" si="141"/>
        <v>28690</v>
      </c>
      <c r="I322" s="71">
        <f t="shared" si="141"/>
        <v>26518</v>
      </c>
      <c r="J322" s="71">
        <f t="shared" si="141"/>
        <v>27362</v>
      </c>
      <c r="K322" s="71">
        <f t="shared" si="141"/>
        <v>25265</v>
      </c>
      <c r="L322" s="71">
        <f t="shared" si="141"/>
        <v>26612</v>
      </c>
      <c r="M322" s="71">
        <f t="shared" ref="M322:N322" si="142">-ROUND((M225/$E213),0)</f>
        <v>27603</v>
      </c>
      <c r="N322" s="71">
        <f t="shared" si="142"/>
        <v>25546</v>
      </c>
      <c r="O322" s="71">
        <f>-ROUND((O225/$E213),0)</f>
        <v>26731</v>
      </c>
      <c r="P322" s="28"/>
    </row>
    <row r="323" spans="2:16">
      <c r="B323" s="30" t="s">
        <v>29</v>
      </c>
      <c r="C323" s="28"/>
      <c r="D323" s="71">
        <f>-ROUND((D226/$E214),0)</f>
        <v>3770</v>
      </c>
      <c r="E323" s="71">
        <f t="shared" ref="D323:O327" si="143">-ROUND((E226/$E214),0)</f>
        <v>3134</v>
      </c>
      <c r="F323" s="71">
        <f t="shared" si="143"/>
        <v>3222</v>
      </c>
      <c r="G323" s="71">
        <f t="shared" si="143"/>
        <v>3354</v>
      </c>
      <c r="H323" s="71">
        <f t="shared" si="143"/>
        <v>3516</v>
      </c>
      <c r="I323" s="71">
        <f t="shared" si="143"/>
        <v>3419</v>
      </c>
      <c r="J323" s="71">
        <f t="shared" si="143"/>
        <v>3254</v>
      </c>
      <c r="K323" s="71">
        <f t="shared" si="143"/>
        <v>3281</v>
      </c>
      <c r="L323" s="71">
        <f t="shared" si="143"/>
        <v>3339</v>
      </c>
      <c r="M323" s="71">
        <f t="shared" si="143"/>
        <v>3378</v>
      </c>
      <c r="N323" s="71">
        <f t="shared" si="143"/>
        <v>3278</v>
      </c>
      <c r="O323" s="71">
        <f t="shared" si="143"/>
        <v>3317</v>
      </c>
      <c r="P323" s="28"/>
    </row>
    <row r="324" spans="2:16">
      <c r="B324" s="30" t="s">
        <v>30</v>
      </c>
      <c r="C324" s="28"/>
      <c r="D324" s="71">
        <f>-ROUND((D227/$E215),0)</f>
        <v>408</v>
      </c>
      <c r="E324" s="71">
        <f t="shared" si="143"/>
        <v>313</v>
      </c>
      <c r="F324" s="71">
        <f t="shared" si="143"/>
        <v>329</v>
      </c>
      <c r="G324" s="71">
        <f t="shared" si="143"/>
        <v>333</v>
      </c>
      <c r="H324" s="71">
        <f t="shared" si="143"/>
        <v>372</v>
      </c>
      <c r="I324" s="71">
        <f t="shared" si="143"/>
        <v>364</v>
      </c>
      <c r="J324" s="71">
        <f t="shared" si="143"/>
        <v>324</v>
      </c>
      <c r="K324" s="71">
        <f t="shared" si="143"/>
        <v>336</v>
      </c>
      <c r="L324" s="71">
        <f t="shared" si="143"/>
        <v>337</v>
      </c>
      <c r="M324" s="71">
        <f t="shared" si="143"/>
        <v>358</v>
      </c>
      <c r="N324" s="71">
        <f t="shared" si="143"/>
        <v>332</v>
      </c>
      <c r="O324" s="71">
        <f t="shared" si="143"/>
        <v>338</v>
      </c>
      <c r="P324" s="28"/>
    </row>
    <row r="325" spans="2:16">
      <c r="B325" s="30" t="s">
        <v>32</v>
      </c>
      <c r="C325" s="28"/>
      <c r="D325" s="71">
        <f t="shared" si="143"/>
        <v>2</v>
      </c>
      <c r="E325" s="71">
        <f t="shared" si="143"/>
        <v>2</v>
      </c>
      <c r="F325" s="71">
        <f t="shared" si="143"/>
        <v>2</v>
      </c>
      <c r="G325" s="71">
        <f t="shared" si="143"/>
        <v>2</v>
      </c>
      <c r="H325" s="71">
        <f t="shared" si="143"/>
        <v>2</v>
      </c>
      <c r="I325" s="71">
        <f t="shared" si="143"/>
        <v>2</v>
      </c>
      <c r="J325" s="71">
        <f t="shared" si="143"/>
        <v>2</v>
      </c>
      <c r="K325" s="71">
        <f t="shared" si="143"/>
        <v>2</v>
      </c>
      <c r="L325" s="71">
        <f t="shared" si="143"/>
        <v>2</v>
      </c>
      <c r="M325" s="71">
        <f t="shared" si="143"/>
        <v>2</v>
      </c>
      <c r="N325" s="71">
        <f t="shared" si="143"/>
        <v>2</v>
      </c>
      <c r="O325" s="71">
        <f t="shared" si="143"/>
        <v>2</v>
      </c>
      <c r="P325" s="28"/>
    </row>
    <row r="326" spans="2:16">
      <c r="B326" s="30" t="s">
        <v>33</v>
      </c>
      <c r="C326" s="28"/>
      <c r="D326" s="71">
        <f t="shared" si="143"/>
        <v>14112</v>
      </c>
      <c r="E326" s="71">
        <f t="shared" si="143"/>
        <v>7056</v>
      </c>
      <c r="F326" s="71">
        <f t="shared" si="143"/>
        <v>7056</v>
      </c>
      <c r="G326" s="71">
        <f t="shared" si="143"/>
        <v>7056</v>
      </c>
      <c r="H326" s="71">
        <f t="shared" si="143"/>
        <v>7056</v>
      </c>
      <c r="I326" s="71">
        <f t="shared" si="143"/>
        <v>7056</v>
      </c>
      <c r="J326" s="71">
        <f t="shared" si="143"/>
        <v>7056</v>
      </c>
      <c r="K326" s="71">
        <f t="shared" si="143"/>
        <v>7056</v>
      </c>
      <c r="L326" s="71">
        <f t="shared" si="143"/>
        <v>7056</v>
      </c>
      <c r="M326" s="71">
        <f t="shared" si="143"/>
        <v>7259</v>
      </c>
      <c r="N326" s="71">
        <f t="shared" si="143"/>
        <v>7399</v>
      </c>
      <c r="O326" s="71">
        <f t="shared" si="143"/>
        <v>7399</v>
      </c>
      <c r="P326" s="28"/>
    </row>
    <row r="327" spans="2:16">
      <c r="B327" s="30" t="s">
        <v>34</v>
      </c>
      <c r="C327" s="28"/>
      <c r="D327" s="71">
        <f t="shared" si="143"/>
        <v>588</v>
      </c>
      <c r="E327" s="71">
        <f t="shared" si="143"/>
        <v>429</v>
      </c>
      <c r="F327" s="71">
        <f t="shared" si="143"/>
        <v>432</v>
      </c>
      <c r="G327" s="71">
        <f t="shared" si="143"/>
        <v>427</v>
      </c>
      <c r="H327" s="71">
        <f t="shared" si="143"/>
        <v>492</v>
      </c>
      <c r="I327" s="71">
        <f t="shared" si="143"/>
        <v>484</v>
      </c>
      <c r="J327" s="71">
        <f t="shared" si="143"/>
        <v>431</v>
      </c>
      <c r="K327" s="71">
        <f t="shared" si="143"/>
        <v>427</v>
      </c>
      <c r="L327" s="71">
        <f t="shared" si="143"/>
        <v>431</v>
      </c>
      <c r="M327" s="71">
        <f t="shared" si="143"/>
        <v>418</v>
      </c>
      <c r="N327" s="71">
        <f t="shared" si="143"/>
        <v>586</v>
      </c>
      <c r="O327" s="71">
        <f t="shared" si="143"/>
        <v>596</v>
      </c>
      <c r="P327" s="28"/>
    </row>
    <row r="328" spans="2:16">
      <c r="B328" s="30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</row>
    <row r="329" spans="2:16">
      <c r="B329" s="28"/>
      <c r="C329" s="28"/>
      <c r="D329" s="73">
        <f t="shared" ref="D329:E329" si="144">SUM(D322:D328)</f>
        <v>51579</v>
      </c>
      <c r="E329" s="73">
        <f t="shared" si="144"/>
        <v>34679</v>
      </c>
      <c r="F329" s="73">
        <f>SUM(F322:F328)</f>
        <v>35608</v>
      </c>
      <c r="G329" s="73">
        <f t="shared" ref="G329:O329" si="145">SUM(G322:G328)</f>
        <v>37780</v>
      </c>
      <c r="H329" s="73">
        <f t="shared" si="145"/>
        <v>40128</v>
      </c>
      <c r="I329" s="73">
        <f t="shared" si="145"/>
        <v>37843</v>
      </c>
      <c r="J329" s="73">
        <f t="shared" si="145"/>
        <v>38429</v>
      </c>
      <c r="K329" s="73">
        <f t="shared" si="145"/>
        <v>36367</v>
      </c>
      <c r="L329" s="73">
        <f t="shared" si="145"/>
        <v>37777</v>
      </c>
      <c r="M329" s="73">
        <f t="shared" si="145"/>
        <v>39018</v>
      </c>
      <c r="N329" s="73">
        <f t="shared" si="145"/>
        <v>37143</v>
      </c>
      <c r="O329" s="73">
        <f t="shared" si="145"/>
        <v>38383</v>
      </c>
      <c r="P329" s="28"/>
    </row>
    <row r="330" spans="2:16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2:16">
      <c r="B331" s="29" t="s">
        <v>96</v>
      </c>
      <c r="C331" s="28"/>
      <c r="D331" s="53" t="s">
        <v>83</v>
      </c>
      <c r="E331" s="53" t="s">
        <v>84</v>
      </c>
      <c r="F331" s="53" t="s">
        <v>85</v>
      </c>
      <c r="G331" s="53" t="s">
        <v>86</v>
      </c>
      <c r="H331" s="53" t="s">
        <v>87</v>
      </c>
      <c r="I331" s="53" t="s">
        <v>88</v>
      </c>
      <c r="J331" s="53" t="s">
        <v>89</v>
      </c>
      <c r="K331" s="53" t="s">
        <v>90</v>
      </c>
      <c r="L331" s="53" t="s">
        <v>91</v>
      </c>
      <c r="M331" s="53" t="s">
        <v>92</v>
      </c>
      <c r="N331" s="53" t="s">
        <v>93</v>
      </c>
      <c r="O331" s="53" t="s">
        <v>94</v>
      </c>
      <c r="P331" s="53" t="s">
        <v>12</v>
      </c>
    </row>
    <row r="332" spans="2:16">
      <c r="B332" s="30" t="s">
        <v>28</v>
      </c>
      <c r="C332" s="28"/>
      <c r="D332" s="71">
        <f>-ROUND((D235/$G213),0)</f>
        <v>32198410</v>
      </c>
      <c r="E332" s="71">
        <f t="shared" ref="E332:O332" si="146">-ROUND((E235/$G213),0)</f>
        <v>24840515</v>
      </c>
      <c r="F332" s="71">
        <f t="shared" si="146"/>
        <v>27202565</v>
      </c>
      <c r="G332" s="71">
        <f t="shared" si="146"/>
        <v>24952010</v>
      </c>
      <c r="H332" s="71">
        <f t="shared" si="146"/>
        <v>21439055</v>
      </c>
      <c r="I332" s="71">
        <f t="shared" si="146"/>
        <v>17154915</v>
      </c>
      <c r="J332" s="71">
        <f t="shared" si="146"/>
        <v>19710255</v>
      </c>
      <c r="K332" s="71">
        <f t="shared" si="146"/>
        <v>18885710</v>
      </c>
      <c r="L332" s="71">
        <f t="shared" si="146"/>
        <v>19704640</v>
      </c>
      <c r="M332" s="71">
        <f t="shared" si="146"/>
        <v>17848485</v>
      </c>
      <c r="N332" s="71">
        <f t="shared" si="146"/>
        <v>17719225</v>
      </c>
      <c r="O332" s="71">
        <f t="shared" si="146"/>
        <v>21267740</v>
      </c>
      <c r="P332" s="72">
        <f>SUM(D332:O332)</f>
        <v>262923525</v>
      </c>
    </row>
    <row r="333" spans="2:16">
      <c r="B333" s="30" t="s">
        <v>29</v>
      </c>
      <c r="C333" s="28"/>
      <c r="D333" s="71">
        <f>-ROUND((D236/$G214),0)</f>
        <v>11879462</v>
      </c>
      <c r="E333" s="71">
        <f t="shared" ref="E333:O333" si="147">-ROUND((E236/$G214),0)</f>
        <v>10532823</v>
      </c>
      <c r="F333" s="71">
        <f t="shared" si="147"/>
        <v>11224577</v>
      </c>
      <c r="G333" s="71">
        <f t="shared" si="147"/>
        <v>10664362</v>
      </c>
      <c r="H333" s="71">
        <f t="shared" si="147"/>
        <v>10112638</v>
      </c>
      <c r="I333" s="71">
        <f t="shared" si="147"/>
        <v>8712492</v>
      </c>
      <c r="J333" s="71">
        <f t="shared" si="147"/>
        <v>8720723</v>
      </c>
      <c r="K333" s="71">
        <f t="shared" si="147"/>
        <v>9848838</v>
      </c>
      <c r="L333" s="71">
        <f t="shared" si="147"/>
        <v>9495038</v>
      </c>
      <c r="M333" s="71">
        <f t="shared" si="147"/>
        <v>9135115</v>
      </c>
      <c r="N333" s="71">
        <f t="shared" si="147"/>
        <v>8735485</v>
      </c>
      <c r="O333" s="71">
        <f t="shared" si="147"/>
        <v>9045554</v>
      </c>
      <c r="P333" s="72">
        <f>SUM(D333:O333)</f>
        <v>118107107</v>
      </c>
    </row>
    <row r="334" spans="2:16">
      <c r="B334" s="30" t="s">
        <v>30</v>
      </c>
      <c r="C334" s="28"/>
      <c r="D334" s="28"/>
      <c r="E334" s="28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2">
        <f t="shared" ref="P334:P337" si="148">SUM(F334:O334)</f>
        <v>0</v>
      </c>
    </row>
    <row r="335" spans="2:16">
      <c r="B335" s="30" t="s">
        <v>32</v>
      </c>
      <c r="C335" s="28"/>
      <c r="D335" s="28"/>
      <c r="E335" s="28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2">
        <f t="shared" si="148"/>
        <v>0</v>
      </c>
    </row>
    <row r="336" spans="2:16">
      <c r="B336" s="30" t="s">
        <v>33</v>
      </c>
      <c r="C336" s="28"/>
      <c r="D336" s="28"/>
      <c r="E336" s="28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2">
        <f t="shared" si="148"/>
        <v>0</v>
      </c>
    </row>
    <row r="337" spans="2:16">
      <c r="B337" s="30" t="s">
        <v>34</v>
      </c>
      <c r="C337" s="28"/>
      <c r="D337" s="28"/>
      <c r="E337" s="28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2">
        <f t="shared" si="148"/>
        <v>0</v>
      </c>
    </row>
    <row r="338" spans="2:16">
      <c r="B338" s="30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</row>
    <row r="339" spans="2:16">
      <c r="B339" s="28"/>
      <c r="C339" s="28"/>
      <c r="D339" s="73">
        <f t="shared" ref="D339:E339" si="149">SUM(D332:D338)</f>
        <v>44077872</v>
      </c>
      <c r="E339" s="73">
        <f t="shared" si="149"/>
        <v>35373338</v>
      </c>
      <c r="F339" s="73">
        <f>SUM(F332:F338)</f>
        <v>38427142</v>
      </c>
      <c r="G339" s="73">
        <f t="shared" ref="G339:P339" si="150">SUM(G332:G338)</f>
        <v>35616372</v>
      </c>
      <c r="H339" s="73">
        <f t="shared" si="150"/>
        <v>31551693</v>
      </c>
      <c r="I339" s="73">
        <f t="shared" si="150"/>
        <v>25867407</v>
      </c>
      <c r="J339" s="73">
        <f t="shared" si="150"/>
        <v>28430978</v>
      </c>
      <c r="K339" s="73">
        <f t="shared" si="150"/>
        <v>28734548</v>
      </c>
      <c r="L339" s="73">
        <f t="shared" si="150"/>
        <v>29199678</v>
      </c>
      <c r="M339" s="73">
        <f t="shared" si="150"/>
        <v>26983600</v>
      </c>
      <c r="N339" s="73">
        <f t="shared" si="150"/>
        <v>26454710</v>
      </c>
      <c r="O339" s="73">
        <f t="shared" si="150"/>
        <v>30313294</v>
      </c>
      <c r="P339" s="73">
        <f t="shared" si="150"/>
        <v>381030632</v>
      </c>
    </row>
    <row r="340" spans="2:16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2:16">
      <c r="B341" s="29" t="s">
        <v>97</v>
      </c>
      <c r="C341" s="28"/>
      <c r="D341" s="53" t="s">
        <v>83</v>
      </c>
      <c r="E341" s="53" t="s">
        <v>84</v>
      </c>
      <c r="F341" s="53" t="s">
        <v>85</v>
      </c>
      <c r="G341" s="53" t="s">
        <v>86</v>
      </c>
      <c r="H341" s="53" t="s">
        <v>87</v>
      </c>
      <c r="I341" s="53" t="s">
        <v>88</v>
      </c>
      <c r="J341" s="53" t="s">
        <v>89</v>
      </c>
      <c r="K341" s="53" t="s">
        <v>90</v>
      </c>
      <c r="L341" s="53" t="s">
        <v>91</v>
      </c>
      <c r="M341" s="53" t="s">
        <v>92</v>
      </c>
      <c r="N341" s="53" t="s">
        <v>93</v>
      </c>
      <c r="O341" s="53" t="s">
        <v>94</v>
      </c>
      <c r="P341" s="53" t="s">
        <v>12</v>
      </c>
    </row>
    <row r="342" spans="2:16">
      <c r="B342" s="30" t="s">
        <v>28</v>
      </c>
      <c r="C342" s="28"/>
      <c r="D342" s="71"/>
      <c r="E342" s="28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2">
        <f>SUM(F342:O342)</f>
        <v>0</v>
      </c>
    </row>
    <row r="343" spans="2:16">
      <c r="B343" s="30" t="s">
        <v>29</v>
      </c>
      <c r="C343" s="28"/>
      <c r="D343" s="71"/>
      <c r="E343" s="28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2">
        <f>SUM(F343:O343)</f>
        <v>0</v>
      </c>
    </row>
    <row r="344" spans="2:16">
      <c r="B344" s="30" t="s">
        <v>30</v>
      </c>
      <c r="C344" s="28"/>
      <c r="D344" s="71">
        <f>-ROUND((D237/$G215),0)</f>
        <v>71578</v>
      </c>
      <c r="E344" s="71">
        <f t="shared" ref="E344:O344" si="151">-ROUND((E237/$G215),0)</f>
        <v>55245</v>
      </c>
      <c r="F344" s="71">
        <f t="shared" si="151"/>
        <v>58553</v>
      </c>
      <c r="G344" s="71">
        <f t="shared" si="151"/>
        <v>56924</v>
      </c>
      <c r="H344" s="71">
        <f t="shared" si="151"/>
        <v>61587</v>
      </c>
      <c r="I344" s="71">
        <f t="shared" si="151"/>
        <v>55533</v>
      </c>
      <c r="J344" s="71">
        <f t="shared" si="151"/>
        <v>54442</v>
      </c>
      <c r="K344" s="71">
        <f t="shared" si="151"/>
        <v>57965</v>
      </c>
      <c r="L344" s="71">
        <f t="shared" si="151"/>
        <v>56247</v>
      </c>
      <c r="M344" s="71">
        <f t="shared" si="151"/>
        <v>57791</v>
      </c>
      <c r="N344" s="71">
        <f t="shared" si="151"/>
        <v>57275</v>
      </c>
      <c r="O344" s="71">
        <f t="shared" si="151"/>
        <v>59107</v>
      </c>
      <c r="P344" s="72">
        <f t="shared" ref="P344:P347" si="152">SUM(F344:O344)</f>
        <v>575424</v>
      </c>
    </row>
    <row r="345" spans="2:16">
      <c r="B345" s="30" t="s">
        <v>32</v>
      </c>
      <c r="C345" s="28"/>
      <c r="D345" s="71">
        <f t="shared" ref="D345:O347" si="153">-ROUND((D238/$G216),0)</f>
        <v>11020</v>
      </c>
      <c r="E345" s="71">
        <f t="shared" si="153"/>
        <v>11346</v>
      </c>
      <c r="F345" s="71">
        <f t="shared" si="153"/>
        <v>11489</v>
      </c>
      <c r="G345" s="71">
        <f t="shared" si="153"/>
        <v>12049</v>
      </c>
      <c r="H345" s="71">
        <f t="shared" si="153"/>
        <v>10567</v>
      </c>
      <c r="I345" s="71">
        <f t="shared" si="153"/>
        <v>10571</v>
      </c>
      <c r="J345" s="71">
        <f t="shared" si="153"/>
        <v>11362</v>
      </c>
      <c r="K345" s="71">
        <f t="shared" si="153"/>
        <v>11114</v>
      </c>
      <c r="L345" s="71">
        <f t="shared" si="153"/>
        <v>11108</v>
      </c>
      <c r="M345" s="71">
        <f t="shared" si="153"/>
        <v>23684</v>
      </c>
      <c r="N345" s="71">
        <f t="shared" si="153"/>
        <v>11280</v>
      </c>
      <c r="O345" s="71">
        <f t="shared" si="153"/>
        <v>11412</v>
      </c>
      <c r="P345" s="72">
        <f t="shared" si="152"/>
        <v>124636</v>
      </c>
    </row>
    <row r="346" spans="2:16">
      <c r="B346" s="30" t="s">
        <v>33</v>
      </c>
      <c r="C346" s="28"/>
      <c r="D346" s="71">
        <f t="shared" si="153"/>
        <v>2537</v>
      </c>
      <c r="E346" s="71">
        <f t="shared" si="153"/>
        <v>1281</v>
      </c>
      <c r="F346" s="71">
        <f t="shared" si="153"/>
        <v>1281</v>
      </c>
      <c r="G346" s="71">
        <f t="shared" si="153"/>
        <v>1281</v>
      </c>
      <c r="H346" s="71">
        <f t="shared" si="153"/>
        <v>1269</v>
      </c>
      <c r="I346" s="71">
        <f t="shared" si="153"/>
        <v>1269</v>
      </c>
      <c r="J346" s="71">
        <f t="shared" si="153"/>
        <v>1256</v>
      </c>
      <c r="K346" s="71">
        <f t="shared" si="153"/>
        <v>1256</v>
      </c>
      <c r="L346" s="71">
        <f t="shared" si="153"/>
        <v>1256</v>
      </c>
      <c r="M346" s="71">
        <f t="shared" si="153"/>
        <v>1256</v>
      </c>
      <c r="N346" s="71">
        <f t="shared" si="153"/>
        <v>1293</v>
      </c>
      <c r="O346" s="71">
        <f t="shared" si="153"/>
        <v>1293</v>
      </c>
      <c r="P346" s="72">
        <f t="shared" si="152"/>
        <v>12710</v>
      </c>
    </row>
    <row r="347" spans="2:16">
      <c r="B347" s="30" t="s">
        <v>34</v>
      </c>
      <c r="C347" s="28"/>
      <c r="D347" s="71">
        <f t="shared" si="153"/>
        <v>284</v>
      </c>
      <c r="E347" s="71">
        <f t="shared" si="153"/>
        <v>233</v>
      </c>
      <c r="F347" s="71">
        <f t="shared" si="153"/>
        <v>218</v>
      </c>
      <c r="G347" s="71">
        <f t="shared" si="153"/>
        <v>217</v>
      </c>
      <c r="H347" s="71">
        <f t="shared" si="153"/>
        <v>248</v>
      </c>
      <c r="I347" s="71">
        <f t="shared" si="153"/>
        <v>246</v>
      </c>
      <c r="J347" s="71">
        <f t="shared" si="153"/>
        <v>199</v>
      </c>
      <c r="K347" s="71">
        <f t="shared" si="153"/>
        <v>217</v>
      </c>
      <c r="L347" s="71">
        <f t="shared" si="153"/>
        <v>212</v>
      </c>
      <c r="M347" s="71">
        <f t="shared" si="153"/>
        <v>223</v>
      </c>
      <c r="N347" s="71">
        <f t="shared" si="153"/>
        <v>210</v>
      </c>
      <c r="O347" s="71">
        <f t="shared" si="153"/>
        <v>211</v>
      </c>
      <c r="P347" s="72">
        <f t="shared" si="152"/>
        <v>2201</v>
      </c>
    </row>
    <row r="348" spans="2:16">
      <c r="B348" s="30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</row>
    <row r="349" spans="2:16">
      <c r="B349" s="28"/>
      <c r="C349" s="28"/>
      <c r="D349" s="73">
        <f>SUM(D344:D348)</f>
        <v>85419</v>
      </c>
      <c r="E349" s="73">
        <f t="shared" ref="E349:O349" si="154">SUM(E344:E348)</f>
        <v>68105</v>
      </c>
      <c r="F349" s="73">
        <f t="shared" si="154"/>
        <v>71541</v>
      </c>
      <c r="G349" s="73">
        <f t="shared" si="154"/>
        <v>70471</v>
      </c>
      <c r="H349" s="73">
        <f t="shared" si="154"/>
        <v>73671</v>
      </c>
      <c r="I349" s="73">
        <f t="shared" si="154"/>
        <v>67619</v>
      </c>
      <c r="J349" s="73">
        <f t="shared" si="154"/>
        <v>67259</v>
      </c>
      <c r="K349" s="73">
        <f t="shared" si="154"/>
        <v>70552</v>
      </c>
      <c r="L349" s="73">
        <f t="shared" si="154"/>
        <v>68823</v>
      </c>
      <c r="M349" s="73">
        <f t="shared" si="154"/>
        <v>82954</v>
      </c>
      <c r="N349" s="73">
        <f t="shared" si="154"/>
        <v>70058</v>
      </c>
      <c r="O349" s="73">
        <f t="shared" si="154"/>
        <v>72023</v>
      </c>
      <c r="P349" s="73">
        <f t="shared" ref="P349" si="155">SUM(P342:P348)</f>
        <v>714971</v>
      </c>
    </row>
    <row r="350" spans="2:16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2:16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2:16">
      <c r="B352" s="33" t="s">
        <v>99</v>
      </c>
      <c r="C352" s="74"/>
      <c r="D352" s="54" t="s">
        <v>83</v>
      </c>
      <c r="E352" s="54" t="s">
        <v>84</v>
      </c>
      <c r="F352" s="54" t="s">
        <v>85</v>
      </c>
      <c r="G352" s="54" t="s">
        <v>86</v>
      </c>
      <c r="H352" s="54" t="s">
        <v>87</v>
      </c>
      <c r="I352" s="54" t="s">
        <v>88</v>
      </c>
      <c r="J352" s="54" t="s">
        <v>89</v>
      </c>
      <c r="K352" s="54" t="s">
        <v>90</v>
      </c>
      <c r="L352" s="54" t="s">
        <v>91</v>
      </c>
      <c r="M352" s="54" t="s">
        <v>92</v>
      </c>
      <c r="N352" s="54" t="s">
        <v>93</v>
      </c>
      <c r="O352" s="54" t="s">
        <v>94</v>
      </c>
      <c r="P352" s="54" t="s">
        <v>12</v>
      </c>
    </row>
    <row r="353" spans="2:16">
      <c r="B353" s="74" t="s">
        <v>28</v>
      </c>
      <c r="C353" s="74"/>
      <c r="D353" s="75">
        <f>-ROUND((D258/$I213),0)</f>
        <v>570</v>
      </c>
      <c r="E353" s="75">
        <f t="shared" ref="E353:O353" si="156">-ROUND((E258/$I213),0)</f>
        <v>567</v>
      </c>
      <c r="F353" s="75">
        <f t="shared" si="156"/>
        <v>573</v>
      </c>
      <c r="G353" s="75">
        <f t="shared" si="156"/>
        <v>568</v>
      </c>
      <c r="H353" s="75">
        <f t="shared" si="156"/>
        <v>570</v>
      </c>
      <c r="I353" s="75">
        <f t="shared" si="156"/>
        <v>572</v>
      </c>
      <c r="J353" s="75">
        <f t="shared" si="156"/>
        <v>569</v>
      </c>
      <c r="K353" s="75">
        <f t="shared" si="156"/>
        <v>565</v>
      </c>
      <c r="L353" s="75">
        <f t="shared" si="156"/>
        <v>574</v>
      </c>
      <c r="M353" s="75">
        <f t="shared" si="156"/>
        <v>563</v>
      </c>
      <c r="N353" s="75">
        <f t="shared" si="156"/>
        <v>572</v>
      </c>
      <c r="O353" s="75">
        <f t="shared" si="156"/>
        <v>563</v>
      </c>
      <c r="P353" s="77"/>
    </row>
    <row r="354" spans="2:16">
      <c r="B354" s="74" t="s">
        <v>29</v>
      </c>
      <c r="C354" s="74"/>
      <c r="D354" s="75">
        <f t="shared" ref="D354:O357" si="157">-ROUND((D259/$I214),0)</f>
        <v>97</v>
      </c>
      <c r="E354" s="75">
        <f t="shared" si="157"/>
        <v>96</v>
      </c>
      <c r="F354" s="75">
        <f t="shared" si="157"/>
        <v>97</v>
      </c>
      <c r="G354" s="75">
        <f t="shared" si="157"/>
        <v>97</v>
      </c>
      <c r="H354" s="75">
        <f t="shared" si="157"/>
        <v>96</v>
      </c>
      <c r="I354" s="75">
        <f t="shared" si="157"/>
        <v>96</v>
      </c>
      <c r="J354" s="75">
        <f t="shared" si="157"/>
        <v>94</v>
      </c>
      <c r="K354" s="75">
        <f t="shared" si="157"/>
        <v>91</v>
      </c>
      <c r="L354" s="75">
        <f t="shared" si="157"/>
        <v>96</v>
      </c>
      <c r="M354" s="75">
        <f t="shared" si="157"/>
        <v>94</v>
      </c>
      <c r="N354" s="75">
        <f t="shared" si="157"/>
        <v>92</v>
      </c>
      <c r="O354" s="75">
        <f t="shared" si="157"/>
        <v>93</v>
      </c>
      <c r="P354" s="77"/>
    </row>
    <row r="355" spans="2:16">
      <c r="B355" s="74" t="s">
        <v>30</v>
      </c>
      <c r="C355" s="74"/>
      <c r="D355" s="75">
        <f t="shared" si="157"/>
        <v>6</v>
      </c>
      <c r="E355" s="75">
        <f t="shared" si="157"/>
        <v>5</v>
      </c>
      <c r="F355" s="75">
        <f t="shared" si="157"/>
        <v>5</v>
      </c>
      <c r="G355" s="75">
        <f t="shared" si="157"/>
        <v>5</v>
      </c>
      <c r="H355" s="75">
        <f t="shared" si="157"/>
        <v>5</v>
      </c>
      <c r="I355" s="75">
        <f t="shared" si="157"/>
        <v>5</v>
      </c>
      <c r="J355" s="75">
        <f t="shared" si="157"/>
        <v>6</v>
      </c>
      <c r="K355" s="75">
        <f t="shared" si="157"/>
        <v>3</v>
      </c>
      <c r="L355" s="75">
        <f t="shared" si="157"/>
        <v>6</v>
      </c>
      <c r="M355" s="75">
        <f t="shared" si="157"/>
        <v>5</v>
      </c>
      <c r="N355" s="75">
        <f t="shared" si="157"/>
        <v>4</v>
      </c>
      <c r="O355" s="75">
        <f t="shared" si="157"/>
        <v>5</v>
      </c>
      <c r="P355" s="77"/>
    </row>
    <row r="356" spans="2:16">
      <c r="B356" s="74" t="s">
        <v>32</v>
      </c>
      <c r="C356" s="74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7"/>
    </row>
    <row r="357" spans="2:16">
      <c r="B357" s="74" t="s">
        <v>33</v>
      </c>
      <c r="C357" s="74"/>
      <c r="D357" s="75">
        <f t="shared" si="157"/>
        <v>380</v>
      </c>
      <c r="E357" s="75">
        <f t="shared" si="157"/>
        <v>190</v>
      </c>
      <c r="F357" s="75">
        <f t="shared" si="157"/>
        <v>190</v>
      </c>
      <c r="G357" s="75">
        <f t="shared" si="157"/>
        <v>190</v>
      </c>
      <c r="H357" s="75">
        <f t="shared" si="157"/>
        <v>190</v>
      </c>
      <c r="I357" s="75">
        <f t="shared" si="157"/>
        <v>190</v>
      </c>
      <c r="J357" s="75">
        <f t="shared" si="157"/>
        <v>190</v>
      </c>
      <c r="K357" s="75">
        <f t="shared" si="157"/>
        <v>190</v>
      </c>
      <c r="L357" s="75">
        <f t="shared" si="157"/>
        <v>190</v>
      </c>
      <c r="M357" s="75">
        <f t="shared" si="157"/>
        <v>189</v>
      </c>
      <c r="N357" s="75">
        <f t="shared" si="157"/>
        <v>202</v>
      </c>
      <c r="O357" s="75">
        <f t="shared" si="157"/>
        <v>202</v>
      </c>
      <c r="P357" s="77"/>
    </row>
    <row r="358" spans="2:16">
      <c r="B358" s="74" t="s">
        <v>34</v>
      </c>
      <c r="C358" s="74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4"/>
    </row>
    <row r="359" spans="2:16"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</row>
    <row r="360" spans="2:16">
      <c r="B360" s="74"/>
      <c r="C360" s="74"/>
      <c r="D360" s="76">
        <f>SUM(D353:D358)</f>
        <v>1053</v>
      </c>
      <c r="E360" s="76">
        <f t="shared" ref="E360:O360" si="158">SUM(E353:E358)</f>
        <v>858</v>
      </c>
      <c r="F360" s="76">
        <f t="shared" si="158"/>
        <v>865</v>
      </c>
      <c r="G360" s="76">
        <f t="shared" si="158"/>
        <v>860</v>
      </c>
      <c r="H360" s="76">
        <f t="shared" si="158"/>
        <v>861</v>
      </c>
      <c r="I360" s="76">
        <f t="shared" si="158"/>
        <v>863</v>
      </c>
      <c r="J360" s="76">
        <f t="shared" si="158"/>
        <v>859</v>
      </c>
      <c r="K360" s="76">
        <f t="shared" si="158"/>
        <v>849</v>
      </c>
      <c r="L360" s="76">
        <f t="shared" si="158"/>
        <v>866</v>
      </c>
      <c r="M360" s="76">
        <f t="shared" si="158"/>
        <v>851</v>
      </c>
      <c r="N360" s="76">
        <f t="shared" si="158"/>
        <v>870</v>
      </c>
      <c r="O360" s="76">
        <f t="shared" si="158"/>
        <v>863</v>
      </c>
      <c r="P360" s="76"/>
    </row>
    <row r="361" spans="2:16"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</row>
    <row r="362" spans="2:16">
      <c r="B362" s="33" t="s">
        <v>100</v>
      </c>
      <c r="C362" s="74"/>
      <c r="D362" s="54" t="s">
        <v>83</v>
      </c>
      <c r="E362" s="54" t="s">
        <v>84</v>
      </c>
      <c r="F362" s="54" t="s">
        <v>85</v>
      </c>
      <c r="G362" s="54" t="s">
        <v>86</v>
      </c>
      <c r="H362" s="54" t="s">
        <v>87</v>
      </c>
      <c r="I362" s="54" t="s">
        <v>88</v>
      </c>
      <c r="J362" s="54" t="s">
        <v>89</v>
      </c>
      <c r="K362" s="54" t="s">
        <v>90</v>
      </c>
      <c r="L362" s="54" t="s">
        <v>91</v>
      </c>
      <c r="M362" s="54" t="s">
        <v>92</v>
      </c>
      <c r="N362" s="54" t="s">
        <v>93</v>
      </c>
      <c r="O362" s="54" t="s">
        <v>94</v>
      </c>
      <c r="P362" s="54" t="s">
        <v>12</v>
      </c>
    </row>
    <row r="363" spans="2:16">
      <c r="B363" s="74" t="s">
        <v>28</v>
      </c>
      <c r="C363" s="74"/>
      <c r="D363" s="75">
        <f>-ROUND((D268/$K213),0)</f>
        <v>602600</v>
      </c>
      <c r="E363" s="75">
        <f t="shared" ref="E363:O363" si="159">-ROUND((E268/$K213),0)</f>
        <v>725967</v>
      </c>
      <c r="F363" s="75">
        <f t="shared" si="159"/>
        <v>784633</v>
      </c>
      <c r="G363" s="75">
        <f t="shared" si="159"/>
        <v>642400</v>
      </c>
      <c r="H363" s="75">
        <f t="shared" si="159"/>
        <v>545067</v>
      </c>
      <c r="I363" s="75">
        <f t="shared" si="159"/>
        <v>434600</v>
      </c>
      <c r="J363" s="75">
        <f t="shared" si="159"/>
        <v>400550</v>
      </c>
      <c r="K363" s="75">
        <f t="shared" si="159"/>
        <v>444350</v>
      </c>
      <c r="L363" s="75">
        <f t="shared" si="159"/>
        <v>463100</v>
      </c>
      <c r="M363" s="75">
        <f t="shared" si="159"/>
        <v>383967</v>
      </c>
      <c r="N363" s="75">
        <f t="shared" si="159"/>
        <v>489683</v>
      </c>
      <c r="O363" s="75">
        <f t="shared" si="159"/>
        <v>601250</v>
      </c>
      <c r="P363" s="77">
        <f>SUM(D363:O363)</f>
        <v>6518167</v>
      </c>
    </row>
    <row r="364" spans="2:16">
      <c r="B364" s="74" t="s">
        <v>29</v>
      </c>
      <c r="C364" s="74"/>
      <c r="D364" s="75">
        <f>-ROUND((D269/$K214),0)</f>
        <v>301160</v>
      </c>
      <c r="E364" s="75">
        <f t="shared" ref="E364:O364" si="160">-ROUND((E269/$K214),0)</f>
        <v>354000</v>
      </c>
      <c r="F364" s="75">
        <f t="shared" si="160"/>
        <v>380200</v>
      </c>
      <c r="G364" s="75">
        <f t="shared" si="160"/>
        <v>306240</v>
      </c>
      <c r="H364" s="75">
        <f t="shared" si="160"/>
        <v>257240</v>
      </c>
      <c r="I364" s="75">
        <f t="shared" si="160"/>
        <v>226580</v>
      </c>
      <c r="J364" s="75">
        <f t="shared" si="160"/>
        <v>240500</v>
      </c>
      <c r="K364" s="75">
        <f t="shared" si="160"/>
        <v>241480</v>
      </c>
      <c r="L364" s="75">
        <f t="shared" si="160"/>
        <v>279800</v>
      </c>
      <c r="M364" s="75">
        <f t="shared" si="160"/>
        <v>231840</v>
      </c>
      <c r="N364" s="75">
        <f t="shared" si="160"/>
        <v>245220</v>
      </c>
      <c r="O364" s="75">
        <f t="shared" si="160"/>
        <v>284340</v>
      </c>
      <c r="P364" s="77">
        <f t="shared" ref="P364:P368" si="161">SUM(D364:O364)</f>
        <v>3348600</v>
      </c>
    </row>
    <row r="365" spans="2:16">
      <c r="B365" s="74" t="s">
        <v>30</v>
      </c>
      <c r="C365" s="74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7">
        <f t="shared" si="161"/>
        <v>0</v>
      </c>
    </row>
    <row r="366" spans="2:16">
      <c r="B366" s="74" t="s">
        <v>32</v>
      </c>
      <c r="C366" s="74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7">
        <f t="shared" si="161"/>
        <v>0</v>
      </c>
    </row>
    <row r="367" spans="2:16">
      <c r="B367" s="74" t="s">
        <v>33</v>
      </c>
      <c r="C367" s="74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7">
        <f t="shared" si="161"/>
        <v>0</v>
      </c>
    </row>
    <row r="368" spans="2:16">
      <c r="B368" s="74" t="s">
        <v>34</v>
      </c>
      <c r="C368" s="74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7">
        <f t="shared" si="161"/>
        <v>0</v>
      </c>
    </row>
    <row r="369" spans="2:16"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</row>
    <row r="370" spans="2:16">
      <c r="B370" s="74"/>
      <c r="C370" s="74"/>
      <c r="D370" s="76">
        <f>SUM(D363:D369)</f>
        <v>903760</v>
      </c>
      <c r="E370" s="76">
        <f t="shared" ref="E370:O370" si="162">SUM(E363:E369)</f>
        <v>1079967</v>
      </c>
      <c r="F370" s="76">
        <f t="shared" si="162"/>
        <v>1164833</v>
      </c>
      <c r="G370" s="76">
        <f t="shared" si="162"/>
        <v>948640</v>
      </c>
      <c r="H370" s="76">
        <f t="shared" si="162"/>
        <v>802307</v>
      </c>
      <c r="I370" s="76">
        <f t="shared" si="162"/>
        <v>661180</v>
      </c>
      <c r="J370" s="76">
        <f t="shared" si="162"/>
        <v>641050</v>
      </c>
      <c r="K370" s="76">
        <f t="shared" si="162"/>
        <v>685830</v>
      </c>
      <c r="L370" s="76">
        <f t="shared" si="162"/>
        <v>742900</v>
      </c>
      <c r="M370" s="76">
        <f t="shared" si="162"/>
        <v>615807</v>
      </c>
      <c r="N370" s="76">
        <f t="shared" si="162"/>
        <v>734903</v>
      </c>
      <c r="O370" s="76">
        <f t="shared" si="162"/>
        <v>885590</v>
      </c>
      <c r="P370" s="76">
        <f t="shared" ref="P370" si="163">SUM(P363:P369)</f>
        <v>9866767</v>
      </c>
    </row>
    <row r="371" spans="2:16"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</row>
    <row r="372" spans="2:16">
      <c r="B372" s="33" t="s">
        <v>98</v>
      </c>
      <c r="C372" s="74"/>
      <c r="D372" s="54" t="s">
        <v>83</v>
      </c>
      <c r="E372" s="54" t="s">
        <v>84</v>
      </c>
      <c r="F372" s="54" t="s">
        <v>85</v>
      </c>
      <c r="G372" s="54" t="s">
        <v>86</v>
      </c>
      <c r="H372" s="54" t="s">
        <v>87</v>
      </c>
      <c r="I372" s="54" t="s">
        <v>88</v>
      </c>
      <c r="J372" s="54" t="s">
        <v>89</v>
      </c>
      <c r="K372" s="54" t="s">
        <v>90</v>
      </c>
      <c r="L372" s="54" t="s">
        <v>91</v>
      </c>
      <c r="M372" s="54" t="s">
        <v>92</v>
      </c>
      <c r="N372" s="54" t="s">
        <v>93</v>
      </c>
      <c r="O372" s="54" t="s">
        <v>94</v>
      </c>
      <c r="P372" s="54" t="s">
        <v>12</v>
      </c>
    </row>
    <row r="373" spans="2:16">
      <c r="B373" s="74" t="s">
        <v>28</v>
      </c>
      <c r="C373" s="74"/>
      <c r="D373" s="74"/>
      <c r="E373" s="74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7">
        <f>SUM(D373:O373)</f>
        <v>0</v>
      </c>
    </row>
    <row r="374" spans="2:16">
      <c r="B374" s="74" t="s">
        <v>29</v>
      </c>
      <c r="C374" s="74"/>
      <c r="D374" s="74"/>
      <c r="E374" s="74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7">
        <f t="shared" ref="P374:P378" si="164">SUM(D374:O374)</f>
        <v>0</v>
      </c>
    </row>
    <row r="375" spans="2:16">
      <c r="B375" s="74" t="s">
        <v>30</v>
      </c>
      <c r="C375" s="74"/>
      <c r="D375" s="75">
        <f>-ROUND((D270/$K215),0)</f>
        <v>452</v>
      </c>
      <c r="E375" s="75">
        <f t="shared" ref="E375:O375" si="165">-ROUND((E270/$K215),0)</f>
        <v>693</v>
      </c>
      <c r="F375" s="75">
        <f t="shared" si="165"/>
        <v>717</v>
      </c>
      <c r="G375" s="75">
        <f t="shared" si="165"/>
        <v>692</v>
      </c>
      <c r="H375" s="75">
        <f t="shared" si="165"/>
        <v>661</v>
      </c>
      <c r="I375" s="75">
        <f t="shared" si="165"/>
        <v>557</v>
      </c>
      <c r="J375" s="75">
        <f t="shared" si="165"/>
        <v>782</v>
      </c>
      <c r="K375" s="75">
        <f t="shared" si="165"/>
        <v>104</v>
      </c>
      <c r="L375" s="75">
        <f t="shared" si="165"/>
        <v>504</v>
      </c>
      <c r="M375" s="75">
        <f t="shared" si="165"/>
        <v>378</v>
      </c>
      <c r="N375" s="75">
        <f t="shared" si="165"/>
        <v>404</v>
      </c>
      <c r="O375" s="75">
        <f t="shared" si="165"/>
        <v>546</v>
      </c>
      <c r="P375" s="77">
        <f t="shared" si="164"/>
        <v>6490</v>
      </c>
    </row>
    <row r="376" spans="2:16">
      <c r="B376" s="74" t="s">
        <v>32</v>
      </c>
      <c r="C376" s="74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7">
        <f t="shared" si="164"/>
        <v>0</v>
      </c>
    </row>
    <row r="377" spans="2:16">
      <c r="B377" s="74" t="s">
        <v>33</v>
      </c>
      <c r="C377" s="74"/>
      <c r="D377" s="75">
        <f t="shared" ref="D377:O377" si="166">-ROUND((D272/$K217),0)</f>
        <v>57</v>
      </c>
      <c r="E377" s="75">
        <f t="shared" si="166"/>
        <v>29</v>
      </c>
      <c r="F377" s="75">
        <f t="shared" si="166"/>
        <v>29</v>
      </c>
      <c r="G377" s="75">
        <f t="shared" si="166"/>
        <v>29</v>
      </c>
      <c r="H377" s="75">
        <f t="shared" si="166"/>
        <v>28</v>
      </c>
      <c r="I377" s="75">
        <f t="shared" si="166"/>
        <v>28</v>
      </c>
      <c r="J377" s="75">
        <f t="shared" si="166"/>
        <v>28</v>
      </c>
      <c r="K377" s="75">
        <f t="shared" si="166"/>
        <v>28</v>
      </c>
      <c r="L377" s="75">
        <f t="shared" si="166"/>
        <v>28</v>
      </c>
      <c r="M377" s="75">
        <f t="shared" si="166"/>
        <v>28</v>
      </c>
      <c r="N377" s="75">
        <f t="shared" si="166"/>
        <v>28</v>
      </c>
      <c r="O377" s="75">
        <f t="shared" si="166"/>
        <v>28</v>
      </c>
      <c r="P377" s="77">
        <f t="shared" si="164"/>
        <v>368</v>
      </c>
    </row>
    <row r="378" spans="2:16">
      <c r="B378" s="74" t="s">
        <v>34</v>
      </c>
      <c r="C378" s="74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7">
        <f t="shared" si="164"/>
        <v>0</v>
      </c>
    </row>
    <row r="379" spans="2:16"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</row>
    <row r="380" spans="2:16">
      <c r="B380" s="74"/>
      <c r="C380" s="74"/>
      <c r="D380" s="76">
        <f>SUM(D375:D378)</f>
        <v>509</v>
      </c>
      <c r="E380" s="76">
        <f t="shared" ref="E380:O380" si="167">SUM(E375:E378)</f>
        <v>722</v>
      </c>
      <c r="F380" s="76">
        <f t="shared" si="167"/>
        <v>746</v>
      </c>
      <c r="G380" s="76">
        <f t="shared" si="167"/>
        <v>721</v>
      </c>
      <c r="H380" s="76">
        <f t="shared" si="167"/>
        <v>689</v>
      </c>
      <c r="I380" s="76">
        <f t="shared" si="167"/>
        <v>585</v>
      </c>
      <c r="J380" s="76">
        <f t="shared" si="167"/>
        <v>810</v>
      </c>
      <c r="K380" s="76">
        <f t="shared" si="167"/>
        <v>132</v>
      </c>
      <c r="L380" s="76">
        <f t="shared" si="167"/>
        <v>532</v>
      </c>
      <c r="M380" s="76">
        <f t="shared" si="167"/>
        <v>406</v>
      </c>
      <c r="N380" s="76">
        <f t="shared" si="167"/>
        <v>432</v>
      </c>
      <c r="O380" s="76">
        <f t="shared" si="167"/>
        <v>574</v>
      </c>
      <c r="P380" s="76">
        <f t="shared" ref="P380" si="168">SUM(P373:P379)</f>
        <v>6858</v>
      </c>
    </row>
    <row r="381" spans="2:16">
      <c r="B381"/>
      <c r="C381"/>
      <c r="D381" s="82"/>
      <c r="E381" s="82"/>
      <c r="F381"/>
      <c r="G381"/>
      <c r="H381"/>
      <c r="I381"/>
      <c r="J381"/>
      <c r="K381"/>
      <c r="L381"/>
      <c r="M381"/>
      <c r="N381"/>
      <c r="O381"/>
      <c r="P381"/>
    </row>
    <row r="382" spans="2:16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2:16">
      <c r="B383" s="39" t="s">
        <v>101</v>
      </c>
      <c r="C383" s="78"/>
      <c r="D383" s="57" t="s">
        <v>83</v>
      </c>
      <c r="E383" s="57" t="s">
        <v>84</v>
      </c>
      <c r="F383" s="57" t="s">
        <v>85</v>
      </c>
      <c r="G383" s="57" t="s">
        <v>86</v>
      </c>
      <c r="H383" s="57" t="s">
        <v>87</v>
      </c>
      <c r="I383" s="57" t="s">
        <v>88</v>
      </c>
      <c r="J383" s="57" t="s">
        <v>89</v>
      </c>
      <c r="K383" s="57" t="s">
        <v>90</v>
      </c>
      <c r="L383" s="57" t="s">
        <v>91</v>
      </c>
      <c r="M383" s="57" t="s">
        <v>92</v>
      </c>
      <c r="N383" s="57" t="s">
        <v>93</v>
      </c>
      <c r="O383" s="57" t="s">
        <v>94</v>
      </c>
      <c r="P383" s="57" t="s">
        <v>12</v>
      </c>
    </row>
    <row r="384" spans="2:16">
      <c r="B384" s="78" t="s">
        <v>28</v>
      </c>
      <c r="C384" s="78"/>
      <c r="D384" s="79">
        <f>-ROUND((D291/$M213),0)</f>
        <v>1137</v>
      </c>
      <c r="E384" s="79">
        <f t="shared" ref="E384:O384" si="169">-ROUND((E291/$M213),0)</f>
        <v>1142</v>
      </c>
      <c r="F384" s="79">
        <f t="shared" si="169"/>
        <v>1143</v>
      </c>
      <c r="G384" s="79">
        <f t="shared" si="169"/>
        <v>1143</v>
      </c>
      <c r="H384" s="79">
        <f t="shared" si="169"/>
        <v>1139</v>
      </c>
      <c r="I384" s="79">
        <f t="shared" si="169"/>
        <v>1140</v>
      </c>
      <c r="J384" s="79">
        <f t="shared" si="169"/>
        <v>1138</v>
      </c>
      <c r="K384" s="79">
        <f t="shared" si="169"/>
        <v>1143</v>
      </c>
      <c r="L384" s="79">
        <f t="shared" si="169"/>
        <v>1144</v>
      </c>
      <c r="M384" s="79">
        <f t="shared" si="169"/>
        <v>1137</v>
      </c>
      <c r="N384" s="79">
        <f t="shared" si="169"/>
        <v>1137</v>
      </c>
      <c r="O384" s="79">
        <f t="shared" si="169"/>
        <v>1140</v>
      </c>
      <c r="P384" s="78"/>
    </row>
    <row r="385" spans="2:16">
      <c r="B385" s="78" t="s">
        <v>29</v>
      </c>
      <c r="C385" s="78"/>
      <c r="D385" s="79">
        <f t="shared" ref="D385:O388" si="170">-ROUND((D292/$M214),0)</f>
        <v>199</v>
      </c>
      <c r="E385" s="79">
        <f t="shared" si="170"/>
        <v>184</v>
      </c>
      <c r="F385" s="79">
        <f t="shared" si="170"/>
        <v>195</v>
      </c>
      <c r="G385" s="79">
        <f t="shared" si="170"/>
        <v>188</v>
      </c>
      <c r="H385" s="79">
        <f t="shared" si="170"/>
        <v>186</v>
      </c>
      <c r="I385" s="79">
        <f t="shared" si="170"/>
        <v>188</v>
      </c>
      <c r="J385" s="79">
        <f t="shared" si="170"/>
        <v>179</v>
      </c>
      <c r="K385" s="79">
        <f t="shared" si="170"/>
        <v>185</v>
      </c>
      <c r="L385" s="79">
        <f t="shared" si="170"/>
        <v>180</v>
      </c>
      <c r="M385" s="79">
        <f t="shared" si="170"/>
        <v>182</v>
      </c>
      <c r="N385" s="79">
        <f t="shared" si="170"/>
        <v>181</v>
      </c>
      <c r="O385" s="79">
        <f t="shared" si="170"/>
        <v>181</v>
      </c>
      <c r="P385" s="78"/>
    </row>
    <row r="386" spans="2:16">
      <c r="B386" s="78" t="s">
        <v>30</v>
      </c>
      <c r="C386" s="78"/>
      <c r="D386" s="79">
        <f t="shared" si="170"/>
        <v>15</v>
      </c>
      <c r="E386" s="79">
        <f t="shared" si="170"/>
        <v>16</v>
      </c>
      <c r="F386" s="79">
        <f t="shared" si="170"/>
        <v>17</v>
      </c>
      <c r="G386" s="79">
        <f t="shared" si="170"/>
        <v>16</v>
      </c>
      <c r="H386" s="79">
        <f t="shared" si="170"/>
        <v>16</v>
      </c>
      <c r="I386" s="79">
        <f t="shared" si="170"/>
        <v>16</v>
      </c>
      <c r="J386" s="79">
        <f t="shared" si="170"/>
        <v>16</v>
      </c>
      <c r="K386" s="79">
        <f t="shared" si="170"/>
        <v>16</v>
      </c>
      <c r="L386" s="79">
        <f t="shared" si="170"/>
        <v>16</v>
      </c>
      <c r="M386" s="79">
        <f t="shared" si="170"/>
        <v>16</v>
      </c>
      <c r="N386" s="79">
        <f t="shared" si="170"/>
        <v>17</v>
      </c>
      <c r="O386" s="79">
        <f t="shared" si="170"/>
        <v>14</v>
      </c>
      <c r="P386" s="78"/>
    </row>
    <row r="387" spans="2:16">
      <c r="B387" s="78" t="s">
        <v>32</v>
      </c>
      <c r="C387" s="78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8"/>
    </row>
    <row r="388" spans="2:16">
      <c r="B388" s="78" t="s">
        <v>33</v>
      </c>
      <c r="C388" s="78"/>
      <c r="D388" s="79">
        <f t="shared" si="170"/>
        <v>898</v>
      </c>
      <c r="E388" s="79">
        <f t="shared" si="170"/>
        <v>449</v>
      </c>
      <c r="F388" s="79">
        <f t="shared" si="170"/>
        <v>449</v>
      </c>
      <c r="G388" s="79">
        <f t="shared" si="170"/>
        <v>449</v>
      </c>
      <c r="H388" s="79">
        <f t="shared" si="170"/>
        <v>449</v>
      </c>
      <c r="I388" s="79">
        <f t="shared" si="170"/>
        <v>449</v>
      </c>
      <c r="J388" s="79">
        <f t="shared" si="170"/>
        <v>449</v>
      </c>
      <c r="K388" s="79">
        <f t="shared" si="170"/>
        <v>449</v>
      </c>
      <c r="L388" s="79">
        <f t="shared" si="170"/>
        <v>449</v>
      </c>
      <c r="M388" s="79">
        <f t="shared" si="170"/>
        <v>449</v>
      </c>
      <c r="N388" s="79">
        <f t="shared" si="170"/>
        <v>518</v>
      </c>
      <c r="O388" s="79">
        <f t="shared" si="170"/>
        <v>518</v>
      </c>
      <c r="P388" s="78"/>
    </row>
    <row r="389" spans="2:16">
      <c r="B389" s="78" t="s">
        <v>34</v>
      </c>
      <c r="C389" s="78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8"/>
    </row>
    <row r="390" spans="2:16"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</row>
    <row r="391" spans="2:16">
      <c r="B391" s="78"/>
      <c r="C391" s="78"/>
      <c r="D391" s="80">
        <f t="shared" ref="D391" si="171">SUM(D384:D390)</f>
        <v>2249</v>
      </c>
      <c r="E391" s="80">
        <f t="shared" ref="E391" si="172">SUM(E384:E390)</f>
        <v>1791</v>
      </c>
      <c r="F391" s="80">
        <f t="shared" ref="F391" si="173">SUM(F384:F390)</f>
        <v>1804</v>
      </c>
      <c r="G391" s="80">
        <f t="shared" ref="G391" si="174">SUM(G384:G390)</f>
        <v>1796</v>
      </c>
      <c r="H391" s="80">
        <f t="shared" ref="H391" si="175">SUM(H384:H390)</f>
        <v>1790</v>
      </c>
      <c r="I391" s="80">
        <f t="shared" ref="I391" si="176">SUM(I384:I390)</f>
        <v>1793</v>
      </c>
      <c r="J391" s="80">
        <f t="shared" ref="J391" si="177">SUM(J384:J390)</f>
        <v>1782</v>
      </c>
      <c r="K391" s="80">
        <f t="shared" ref="K391" si="178">SUM(K384:K390)</f>
        <v>1793</v>
      </c>
      <c r="L391" s="80">
        <f t="shared" ref="L391" si="179">SUM(L384:L390)</f>
        <v>1789</v>
      </c>
      <c r="M391" s="80">
        <f t="shared" ref="M391" si="180">SUM(M384:M390)</f>
        <v>1784</v>
      </c>
      <c r="N391" s="80">
        <f t="shared" ref="N391" si="181">SUM(N384:N390)</f>
        <v>1853</v>
      </c>
      <c r="O391" s="80">
        <f t="shared" ref="O391" si="182">SUM(O384:O390)</f>
        <v>1853</v>
      </c>
      <c r="P391" s="78"/>
    </row>
    <row r="392" spans="2:16"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</row>
    <row r="393" spans="2:16">
      <c r="B393" s="39" t="s">
        <v>102</v>
      </c>
      <c r="C393" s="78"/>
      <c r="D393" s="57" t="s">
        <v>83</v>
      </c>
      <c r="E393" s="57" t="s">
        <v>84</v>
      </c>
      <c r="F393" s="57" t="s">
        <v>85</v>
      </c>
      <c r="G393" s="57" t="s">
        <v>86</v>
      </c>
      <c r="H393" s="57" t="s">
        <v>87</v>
      </c>
      <c r="I393" s="57" t="s">
        <v>88</v>
      </c>
      <c r="J393" s="57" t="s">
        <v>89</v>
      </c>
      <c r="K393" s="57" t="s">
        <v>90</v>
      </c>
      <c r="L393" s="57" t="s">
        <v>91</v>
      </c>
      <c r="M393" s="57" t="s">
        <v>92</v>
      </c>
      <c r="N393" s="57" t="s">
        <v>93</v>
      </c>
      <c r="O393" s="57" t="s">
        <v>94</v>
      </c>
      <c r="P393" s="57" t="s">
        <v>12</v>
      </c>
    </row>
    <row r="394" spans="2:16">
      <c r="B394" s="78" t="s">
        <v>28</v>
      </c>
      <c r="C394" s="78"/>
      <c r="D394" s="79">
        <f>-ROUND((D301/$O213),0)</f>
        <v>1377875</v>
      </c>
      <c r="E394" s="79">
        <f>-ROUND((E301/$O213),0)</f>
        <v>1477000</v>
      </c>
      <c r="F394" s="79">
        <f t="shared" ref="F394:O394" si="183">-ROUND((F301/$O213),0)</f>
        <v>1587325</v>
      </c>
      <c r="G394" s="79">
        <f t="shared" si="183"/>
        <v>1199750</v>
      </c>
      <c r="H394" s="79">
        <f t="shared" si="183"/>
        <v>914825</v>
      </c>
      <c r="I394" s="79">
        <f t="shared" si="183"/>
        <v>872600</v>
      </c>
      <c r="J394" s="79">
        <f t="shared" si="183"/>
        <v>896700</v>
      </c>
      <c r="K394" s="79">
        <f t="shared" si="183"/>
        <v>937125</v>
      </c>
      <c r="L394" s="79">
        <f t="shared" si="183"/>
        <v>819025</v>
      </c>
      <c r="M394" s="79">
        <f t="shared" si="183"/>
        <v>740475</v>
      </c>
      <c r="N394" s="79">
        <f t="shared" si="183"/>
        <v>985825</v>
      </c>
      <c r="O394" s="79">
        <f t="shared" si="183"/>
        <v>1108675</v>
      </c>
      <c r="P394" s="81">
        <f>SUM(D394:O394)</f>
        <v>12917200</v>
      </c>
    </row>
    <row r="395" spans="2:16">
      <c r="B395" s="78" t="s">
        <v>29</v>
      </c>
      <c r="C395" s="78"/>
      <c r="D395" s="79">
        <f>-ROUND((D302/$O214),0)</f>
        <v>557900</v>
      </c>
      <c r="E395" s="79">
        <f t="shared" ref="E395:O395" si="184">-ROUND((E302/$O214),0)</f>
        <v>585900</v>
      </c>
      <c r="F395" s="79">
        <f t="shared" si="184"/>
        <v>691633</v>
      </c>
      <c r="G395" s="79">
        <f t="shared" si="184"/>
        <v>515900</v>
      </c>
      <c r="H395" s="79">
        <f t="shared" si="184"/>
        <v>431233</v>
      </c>
      <c r="I395" s="79">
        <f t="shared" si="184"/>
        <v>464467</v>
      </c>
      <c r="J395" s="79">
        <f t="shared" si="184"/>
        <v>475767</v>
      </c>
      <c r="K395" s="79">
        <f t="shared" si="184"/>
        <v>534300</v>
      </c>
      <c r="L395" s="79">
        <f t="shared" si="184"/>
        <v>448700</v>
      </c>
      <c r="M395" s="79">
        <f t="shared" si="184"/>
        <v>393600</v>
      </c>
      <c r="N395" s="79">
        <f t="shared" si="184"/>
        <v>415933</v>
      </c>
      <c r="O395" s="79">
        <f t="shared" si="184"/>
        <v>462000</v>
      </c>
      <c r="P395" s="81">
        <f t="shared" ref="P395:P399" si="185">SUM(D395:O395)</f>
        <v>5977333</v>
      </c>
    </row>
    <row r="396" spans="2:16">
      <c r="B396" s="78" t="s">
        <v>30</v>
      </c>
      <c r="C396" s="78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81">
        <f t="shared" si="185"/>
        <v>0</v>
      </c>
    </row>
    <row r="397" spans="2:16">
      <c r="B397" s="78" t="s">
        <v>32</v>
      </c>
      <c r="C397" s="78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81">
        <f t="shared" si="185"/>
        <v>0</v>
      </c>
    </row>
    <row r="398" spans="2:16">
      <c r="B398" s="78" t="s">
        <v>33</v>
      </c>
      <c r="C398" s="78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81">
        <f t="shared" si="185"/>
        <v>0</v>
      </c>
    </row>
    <row r="399" spans="2:16">
      <c r="B399" s="78" t="s">
        <v>34</v>
      </c>
      <c r="C399" s="78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81">
        <f t="shared" si="185"/>
        <v>0</v>
      </c>
    </row>
    <row r="400" spans="2:16"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</row>
    <row r="401" spans="2:16">
      <c r="B401" s="78"/>
      <c r="C401" s="78"/>
      <c r="D401" s="80">
        <f t="shared" ref="D401" si="186">SUM(D394:D400)</f>
        <v>1935775</v>
      </c>
      <c r="E401" s="80">
        <f t="shared" ref="E401" si="187">SUM(E394:E400)</f>
        <v>2062900</v>
      </c>
      <c r="F401" s="80">
        <f t="shared" ref="F401" si="188">SUM(F394:F400)</f>
        <v>2278958</v>
      </c>
      <c r="G401" s="80">
        <f t="shared" ref="G401" si="189">SUM(G394:G400)</f>
        <v>1715650</v>
      </c>
      <c r="H401" s="80">
        <f t="shared" ref="H401" si="190">SUM(H394:H400)</f>
        <v>1346058</v>
      </c>
      <c r="I401" s="80">
        <f t="shared" ref="I401" si="191">SUM(I394:I400)</f>
        <v>1337067</v>
      </c>
      <c r="J401" s="80">
        <f t="shared" ref="J401" si="192">SUM(J394:J400)</f>
        <v>1372467</v>
      </c>
      <c r="K401" s="80">
        <f t="shared" ref="K401" si="193">SUM(K394:K400)</f>
        <v>1471425</v>
      </c>
      <c r="L401" s="80">
        <f t="shared" ref="L401" si="194">SUM(L394:L400)</f>
        <v>1267725</v>
      </c>
      <c r="M401" s="80">
        <f t="shared" ref="M401" si="195">SUM(M394:M400)</f>
        <v>1134075</v>
      </c>
      <c r="N401" s="80">
        <f t="shared" ref="N401" si="196">SUM(N394:N400)</f>
        <v>1401758</v>
      </c>
      <c r="O401" s="80">
        <f t="shared" ref="O401" si="197">SUM(O394:O400)</f>
        <v>1570675</v>
      </c>
      <c r="P401" s="80">
        <f t="shared" ref="P401" si="198">SUM(P394:P400)</f>
        <v>18894533</v>
      </c>
    </row>
    <row r="402" spans="2:16"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</row>
    <row r="403" spans="2:16">
      <c r="B403" s="39" t="s">
        <v>103</v>
      </c>
      <c r="C403" s="78"/>
      <c r="D403" s="57" t="s">
        <v>83</v>
      </c>
      <c r="E403" s="57" t="s">
        <v>84</v>
      </c>
      <c r="F403" s="57" t="s">
        <v>85</v>
      </c>
      <c r="G403" s="57" t="s">
        <v>86</v>
      </c>
      <c r="H403" s="57" t="s">
        <v>87</v>
      </c>
      <c r="I403" s="57" t="s">
        <v>88</v>
      </c>
      <c r="J403" s="57" t="s">
        <v>89</v>
      </c>
      <c r="K403" s="57" t="s">
        <v>90</v>
      </c>
      <c r="L403" s="57" t="s">
        <v>91</v>
      </c>
      <c r="M403" s="57" t="s">
        <v>92</v>
      </c>
      <c r="N403" s="57" t="s">
        <v>93</v>
      </c>
      <c r="O403" s="57" t="s">
        <v>94</v>
      </c>
      <c r="P403" s="57" t="s">
        <v>12</v>
      </c>
    </row>
    <row r="404" spans="2:16">
      <c r="B404" s="78" t="s">
        <v>28</v>
      </c>
      <c r="C404" s="78"/>
      <c r="D404" s="78"/>
      <c r="E404" s="78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81">
        <f t="shared" ref="P404:P409" si="199">SUM(D404:O404)</f>
        <v>0</v>
      </c>
    </row>
    <row r="405" spans="2:16">
      <c r="B405" s="78" t="s">
        <v>29</v>
      </c>
      <c r="C405" s="78"/>
      <c r="D405" s="78"/>
      <c r="E405" s="78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81">
        <f t="shared" si="199"/>
        <v>0</v>
      </c>
    </row>
    <row r="406" spans="2:16">
      <c r="B406" s="78" t="s">
        <v>30</v>
      </c>
      <c r="C406" s="78"/>
      <c r="D406" s="79">
        <f>-ROUND((D303/$O215),0)</f>
        <v>1425</v>
      </c>
      <c r="E406" s="79">
        <f t="shared" ref="E406:O406" si="200">-ROUND((E303/$O215),0)</f>
        <v>1633</v>
      </c>
      <c r="F406" s="79">
        <f t="shared" si="200"/>
        <v>1809</v>
      </c>
      <c r="G406" s="79">
        <f t="shared" si="200"/>
        <v>1561</v>
      </c>
      <c r="H406" s="79">
        <f t="shared" si="200"/>
        <v>1487</v>
      </c>
      <c r="I406" s="79">
        <f t="shared" si="200"/>
        <v>1300</v>
      </c>
      <c r="J406" s="79">
        <f t="shared" si="200"/>
        <v>1250</v>
      </c>
      <c r="K406" s="79">
        <f t="shared" si="200"/>
        <v>1176</v>
      </c>
      <c r="L406" s="79">
        <f t="shared" si="200"/>
        <v>1400</v>
      </c>
      <c r="M406" s="79">
        <f t="shared" si="200"/>
        <v>2727</v>
      </c>
      <c r="N406" s="79">
        <f t="shared" si="200"/>
        <v>2701</v>
      </c>
      <c r="O406" s="79">
        <f t="shared" si="200"/>
        <v>2000</v>
      </c>
      <c r="P406" s="81">
        <f t="shared" si="199"/>
        <v>20469</v>
      </c>
    </row>
    <row r="407" spans="2:16">
      <c r="B407" s="78" t="s">
        <v>32</v>
      </c>
      <c r="C407" s="78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81">
        <f t="shared" si="199"/>
        <v>0</v>
      </c>
    </row>
    <row r="408" spans="2:16">
      <c r="B408" s="78" t="s">
        <v>33</v>
      </c>
      <c r="C408" s="78"/>
      <c r="D408" s="79">
        <f t="shared" ref="D408:O408" si="201">-ROUND((D305/$O217),0)</f>
        <v>124</v>
      </c>
      <c r="E408" s="79">
        <f t="shared" si="201"/>
        <v>63</v>
      </c>
      <c r="F408" s="79">
        <f t="shared" si="201"/>
        <v>63</v>
      </c>
      <c r="G408" s="79">
        <f t="shared" si="201"/>
        <v>63</v>
      </c>
      <c r="H408" s="79">
        <f t="shared" si="201"/>
        <v>62</v>
      </c>
      <c r="I408" s="79">
        <f t="shared" si="201"/>
        <v>62</v>
      </c>
      <c r="J408" s="79">
        <f t="shared" si="201"/>
        <v>61</v>
      </c>
      <c r="K408" s="79">
        <f t="shared" si="201"/>
        <v>61</v>
      </c>
      <c r="L408" s="79">
        <f t="shared" si="201"/>
        <v>61</v>
      </c>
      <c r="M408" s="79">
        <f t="shared" si="201"/>
        <v>62</v>
      </c>
      <c r="N408" s="79">
        <f t="shared" si="201"/>
        <v>62</v>
      </c>
      <c r="O408" s="79">
        <f t="shared" si="201"/>
        <v>62</v>
      </c>
      <c r="P408" s="81">
        <f t="shared" si="199"/>
        <v>806</v>
      </c>
    </row>
    <row r="409" spans="2:16">
      <c r="B409" s="78" t="s">
        <v>34</v>
      </c>
      <c r="C409" s="78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81">
        <f t="shared" si="199"/>
        <v>0</v>
      </c>
    </row>
    <row r="410" spans="2:16"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</row>
    <row r="411" spans="2:16">
      <c r="B411" s="78"/>
      <c r="C411" s="78"/>
      <c r="D411" s="80">
        <f t="shared" ref="D411" si="202">SUM(D404:D410)</f>
        <v>1549</v>
      </c>
      <c r="E411" s="80">
        <f t="shared" ref="E411" si="203">SUM(E404:E410)</f>
        <v>1696</v>
      </c>
      <c r="F411" s="80">
        <f t="shared" ref="F411" si="204">SUM(F404:F410)</f>
        <v>1872</v>
      </c>
      <c r="G411" s="80">
        <f t="shared" ref="G411" si="205">SUM(G404:G410)</f>
        <v>1624</v>
      </c>
      <c r="H411" s="80">
        <f t="shared" ref="H411" si="206">SUM(H404:H410)</f>
        <v>1549</v>
      </c>
      <c r="I411" s="80">
        <f t="shared" ref="I411" si="207">SUM(I404:I410)</f>
        <v>1362</v>
      </c>
      <c r="J411" s="80">
        <f t="shared" ref="J411" si="208">SUM(J404:J410)</f>
        <v>1311</v>
      </c>
      <c r="K411" s="80">
        <f t="shared" ref="K411" si="209">SUM(K404:K410)</f>
        <v>1237</v>
      </c>
      <c r="L411" s="80">
        <f t="shared" ref="L411" si="210">SUM(L404:L410)</f>
        <v>1461</v>
      </c>
      <c r="M411" s="80">
        <f t="shared" ref="M411" si="211">SUM(M404:M410)</f>
        <v>2789</v>
      </c>
      <c r="N411" s="80">
        <f t="shared" ref="N411" si="212">SUM(N404:N410)</f>
        <v>2763</v>
      </c>
      <c r="O411" s="80">
        <f t="shared" ref="O411" si="213">SUM(O404:O410)</f>
        <v>2062</v>
      </c>
      <c r="P411" s="80">
        <f t="shared" ref="P411" si="214">SUM(P404:P410)</f>
        <v>21275</v>
      </c>
    </row>
  </sheetData>
  <pageMargins left="0.17" right="0.31" top="0.59" bottom="0.34" header="0.34" footer="0.23"/>
  <pageSetup scale="72" fitToHeight="4" orientation="landscape" r:id="rId1"/>
  <headerFooter alignWithMargins="0">
    <oddHeader>&amp;R2003 Monthly PIL Billing and Determinates by LDC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22"/>
  <sheetViews>
    <sheetView tabSelected="1" workbookViewId="0">
      <selection activeCell="A79" sqref="A79:XFD90"/>
    </sheetView>
  </sheetViews>
  <sheetFormatPr defaultRowHeight="12.75"/>
  <cols>
    <col min="4" max="15" width="12.7109375" customWidth="1"/>
    <col min="16" max="17" width="15.7109375" customWidth="1"/>
  </cols>
  <sheetData>
    <row r="1" spans="2:17">
      <c r="C1" s="1"/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</row>
    <row r="2" spans="2:17" hidden="1">
      <c r="B2" s="25" t="s">
        <v>13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2:17" hidden="1">
      <c r="B3" s="26" t="s">
        <v>14</v>
      </c>
      <c r="C3" s="26"/>
      <c r="D3" s="27">
        <v>-590894.71999999974</v>
      </c>
      <c r="E3" s="27">
        <v>-518762.60000000003</v>
      </c>
      <c r="F3" s="27">
        <v>-552522.37</v>
      </c>
      <c r="G3" s="27">
        <v>-606381.14000000013</v>
      </c>
      <c r="H3" s="27">
        <v>-632773.36999999988</v>
      </c>
      <c r="I3" s="27">
        <v>-224648.96000000002</v>
      </c>
      <c r="J3" s="27">
        <v>-700275.88</v>
      </c>
      <c r="K3" s="27">
        <v>-701819.1399999999</v>
      </c>
      <c r="L3" s="27">
        <v>-661332.44999999984</v>
      </c>
      <c r="M3" s="27">
        <v>-647032.29999999981</v>
      </c>
      <c r="N3" s="27">
        <v>-704146.89999999991</v>
      </c>
      <c r="O3" s="27">
        <v>-719476.49999999988</v>
      </c>
      <c r="P3" s="27">
        <f>SUM(D3:O3)</f>
        <v>-7260066.3300000001</v>
      </c>
      <c r="Q3" s="3">
        <f>P15+P27+P39</f>
        <v>-7260066.3299999991</v>
      </c>
    </row>
    <row r="4" spans="2:17" hidden="1">
      <c r="B4" s="26" t="s">
        <v>15</v>
      </c>
      <c r="C4" s="26"/>
      <c r="D4" s="27">
        <v>-135861.27000000002</v>
      </c>
      <c r="E4" s="27">
        <v>-117615.18000000002</v>
      </c>
      <c r="F4" s="27">
        <v>-138147.16</v>
      </c>
      <c r="G4" s="27">
        <v>-64137.079999999994</v>
      </c>
      <c r="H4" s="27">
        <v>97</v>
      </c>
      <c r="I4" s="27">
        <v>2.66</v>
      </c>
      <c r="J4" s="27">
        <v>39.620000000000005</v>
      </c>
      <c r="K4" s="27">
        <v>63.1</v>
      </c>
      <c r="L4" s="27">
        <v>41.22</v>
      </c>
      <c r="M4" s="27">
        <v>90.04</v>
      </c>
      <c r="N4" s="27">
        <v>0</v>
      </c>
      <c r="O4" s="27">
        <v>0</v>
      </c>
      <c r="P4" s="27">
        <f t="shared" ref="P4:P12" si="0">SUM(D4:O4)</f>
        <v>-455427.05000000016</v>
      </c>
      <c r="Q4" s="3">
        <f t="shared" ref="Q4:Q12" si="1">P16+P28+P40</f>
        <v>-455427.0500000001</v>
      </c>
    </row>
    <row r="5" spans="2:17" hidden="1">
      <c r="B5" s="26" t="s">
        <v>16</v>
      </c>
      <c r="C5" s="26"/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7">
        <f t="shared" si="0"/>
        <v>0</v>
      </c>
      <c r="Q5" s="3">
        <f t="shared" si="1"/>
        <v>0</v>
      </c>
    </row>
    <row r="6" spans="2:17" hidden="1">
      <c r="B6" s="26" t="s">
        <v>17</v>
      </c>
      <c r="C6" s="26"/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f t="shared" si="0"/>
        <v>0</v>
      </c>
      <c r="Q6" s="3">
        <f t="shared" si="1"/>
        <v>0</v>
      </c>
    </row>
    <row r="7" spans="2:17" hidden="1">
      <c r="B7" s="26" t="s">
        <v>18</v>
      </c>
      <c r="C7" s="2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f t="shared" si="0"/>
        <v>0</v>
      </c>
      <c r="Q7" s="3">
        <f t="shared" si="1"/>
        <v>0</v>
      </c>
    </row>
    <row r="8" spans="2:17" hidden="1">
      <c r="B8" s="26" t="s">
        <v>19</v>
      </c>
      <c r="C8" s="26"/>
      <c r="D8" s="27">
        <v>-421714.40000000008</v>
      </c>
      <c r="E8" s="27">
        <v>-420386.22</v>
      </c>
      <c r="F8" s="27">
        <v>-442372.43</v>
      </c>
      <c r="G8" s="27">
        <v>-343132.08</v>
      </c>
      <c r="H8" s="27">
        <v>-206220.59000000003</v>
      </c>
      <c r="I8" s="27">
        <v>-537880.54000000015</v>
      </c>
      <c r="J8" s="27">
        <v>-193418.59</v>
      </c>
      <c r="K8" s="27">
        <v>-205463.95</v>
      </c>
      <c r="L8" s="27">
        <v>-162742.13</v>
      </c>
      <c r="M8" s="27">
        <v>-185625.01</v>
      </c>
      <c r="N8" s="27">
        <v>-201991.18000000002</v>
      </c>
      <c r="O8" s="27">
        <v>-340372.97</v>
      </c>
      <c r="P8" s="27">
        <f t="shared" si="0"/>
        <v>-3661320.0900000008</v>
      </c>
      <c r="Q8" s="3">
        <f t="shared" si="1"/>
        <v>-3661320.09</v>
      </c>
    </row>
    <row r="9" spans="2:17" hidden="1">
      <c r="B9" s="26" t="s">
        <v>20</v>
      </c>
      <c r="C9" s="26"/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f t="shared" si="0"/>
        <v>0</v>
      </c>
      <c r="Q9" s="3">
        <f t="shared" si="1"/>
        <v>0</v>
      </c>
    </row>
    <row r="10" spans="2:17" hidden="1">
      <c r="B10" s="26" t="s">
        <v>21</v>
      </c>
      <c r="C10" s="26"/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f t="shared" si="0"/>
        <v>0</v>
      </c>
      <c r="Q10" s="3">
        <f t="shared" si="1"/>
        <v>0</v>
      </c>
    </row>
    <row r="11" spans="2:17" hidden="1">
      <c r="B11" s="26" t="s">
        <v>22</v>
      </c>
      <c r="C11" s="26"/>
      <c r="D11" s="27">
        <v>-102727.03</v>
      </c>
      <c r="E11" s="27">
        <v>-98660.88</v>
      </c>
      <c r="F11" s="27">
        <v>-103721.87999999999</v>
      </c>
      <c r="G11" s="27">
        <v>-94662.040000000008</v>
      </c>
      <c r="H11" s="27">
        <v>-129473.54</v>
      </c>
      <c r="I11" s="27">
        <v>-142392.39000000007</v>
      </c>
      <c r="J11" s="27">
        <v>-142535.11000000007</v>
      </c>
      <c r="K11" s="27">
        <v>-152155.27000000002</v>
      </c>
      <c r="L11" s="27">
        <v>-141781.61000000002</v>
      </c>
      <c r="M11" s="27">
        <v>-138000.00000000003</v>
      </c>
      <c r="N11" s="27">
        <v>-148052.06000000006</v>
      </c>
      <c r="O11" s="27">
        <v>-151256.80000000002</v>
      </c>
      <c r="P11" s="27">
        <f t="shared" si="0"/>
        <v>-1545418.6100000003</v>
      </c>
      <c r="Q11" s="3">
        <f t="shared" si="1"/>
        <v>-1545418.61</v>
      </c>
    </row>
    <row r="12" spans="2:17" hidden="1">
      <c r="B12" s="26" t="s">
        <v>23</v>
      </c>
      <c r="C12" s="26"/>
      <c r="D12" s="27">
        <v>0</v>
      </c>
      <c r="E12" s="27">
        <v>0</v>
      </c>
      <c r="F12" s="27">
        <v>-3352</v>
      </c>
      <c r="G12" s="27">
        <v>3352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f t="shared" si="0"/>
        <v>0</v>
      </c>
      <c r="Q12" s="3">
        <f t="shared" si="1"/>
        <v>0</v>
      </c>
    </row>
    <row r="13" spans="2:17" hidden="1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2:17" hidden="1">
      <c r="B14" s="25" t="s">
        <v>24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2:17" hidden="1">
      <c r="B15" s="26" t="s">
        <v>14</v>
      </c>
      <c r="C15" s="26"/>
      <c r="D15" s="27">
        <v>-555182.95999999985</v>
      </c>
      <c r="E15" s="27">
        <v>-482767.33</v>
      </c>
      <c r="F15" s="27">
        <v>-516344.80999999994</v>
      </c>
      <c r="G15" s="27">
        <v>-568989.06000000006</v>
      </c>
      <c r="H15" s="27">
        <v>-596724.77</v>
      </c>
      <c r="I15" s="27">
        <v>-203661.01</v>
      </c>
      <c r="J15" s="27">
        <v>-662757.86</v>
      </c>
      <c r="K15" s="27">
        <v>-661594.07999999984</v>
      </c>
      <c r="L15" s="27">
        <v>-620107.44999999995</v>
      </c>
      <c r="M15" s="27">
        <v>-608640.42999999993</v>
      </c>
      <c r="N15" s="27">
        <v>-665759.15</v>
      </c>
      <c r="O15" s="27">
        <v>-680608.17999999993</v>
      </c>
      <c r="P15" s="27">
        <f>SUM(D15:O15)</f>
        <v>-6823137.0899999989</v>
      </c>
    </row>
    <row r="16" spans="2:17" hidden="1">
      <c r="B16" s="26" t="s">
        <v>15</v>
      </c>
      <c r="C16" s="26"/>
      <c r="D16" s="27">
        <v>-133584.98000000001</v>
      </c>
      <c r="E16" s="27">
        <v>-115317.81000000003</v>
      </c>
      <c r="F16" s="27">
        <v>-135877.37</v>
      </c>
      <c r="G16" s="27">
        <v>-63749.069999999992</v>
      </c>
      <c r="H16" s="27">
        <v>28.279999999999998</v>
      </c>
      <c r="I16" s="27">
        <v>0</v>
      </c>
      <c r="J16" s="27">
        <v>39.620000000000005</v>
      </c>
      <c r="K16" s="27">
        <v>59.04</v>
      </c>
      <c r="L16" s="27">
        <v>41.22</v>
      </c>
      <c r="M16" s="27">
        <v>90.04</v>
      </c>
      <c r="N16" s="27">
        <v>0</v>
      </c>
      <c r="O16" s="27">
        <v>0</v>
      </c>
      <c r="P16" s="27">
        <f t="shared" ref="P16:P24" si="2">SUM(D16:O16)</f>
        <v>-448271.03000000009</v>
      </c>
    </row>
    <row r="17" spans="2:16" hidden="1">
      <c r="B17" s="26" t="s">
        <v>16</v>
      </c>
      <c r="C17" s="26"/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f t="shared" si="2"/>
        <v>0</v>
      </c>
    </row>
    <row r="18" spans="2:16" hidden="1">
      <c r="B18" s="26" t="s">
        <v>17</v>
      </c>
      <c r="C18" s="26"/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f t="shared" si="2"/>
        <v>0</v>
      </c>
    </row>
    <row r="19" spans="2:16" hidden="1">
      <c r="B19" s="26" t="s">
        <v>18</v>
      </c>
      <c r="C19" s="26"/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f t="shared" si="2"/>
        <v>0</v>
      </c>
    </row>
    <row r="20" spans="2:16" hidden="1">
      <c r="B20" s="26" t="s">
        <v>19</v>
      </c>
      <c r="C20" s="26"/>
      <c r="D20" s="27">
        <v>-400278.59</v>
      </c>
      <c r="E20" s="27">
        <v>-395983.04</v>
      </c>
      <c r="F20" s="27">
        <v>-418885.60000000003</v>
      </c>
      <c r="G20" s="27">
        <v>-323944.87000000005</v>
      </c>
      <c r="H20" s="27">
        <v>-191226.11</v>
      </c>
      <c r="I20" s="27">
        <v>-509471.99000000005</v>
      </c>
      <c r="J20" s="27">
        <v>-180426.69</v>
      </c>
      <c r="K20" s="27">
        <v>-192493.87000000002</v>
      </c>
      <c r="L20" s="27">
        <v>-149569.16999999998</v>
      </c>
      <c r="M20" s="27">
        <v>-172750.69</v>
      </c>
      <c r="N20" s="27">
        <v>-187428.32</v>
      </c>
      <c r="O20" s="27">
        <v>-315917.84000000003</v>
      </c>
      <c r="P20" s="27">
        <f t="shared" si="2"/>
        <v>-3438376.78</v>
      </c>
    </row>
    <row r="21" spans="2:16" hidden="1">
      <c r="B21" s="26" t="s">
        <v>20</v>
      </c>
      <c r="C21" s="26"/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f t="shared" si="2"/>
        <v>0</v>
      </c>
    </row>
    <row r="22" spans="2:16" hidden="1">
      <c r="B22" s="26" t="s">
        <v>21</v>
      </c>
      <c r="C22" s="26"/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f t="shared" si="2"/>
        <v>0</v>
      </c>
    </row>
    <row r="23" spans="2:16" hidden="1">
      <c r="B23" s="26" t="s">
        <v>22</v>
      </c>
      <c r="C23" s="26"/>
      <c r="D23" s="27">
        <v>-101202.45000000001</v>
      </c>
      <c r="E23" s="27">
        <v>-96960.62999999999</v>
      </c>
      <c r="F23" s="27">
        <v>-102107.54</v>
      </c>
      <c r="G23" s="27">
        <v>-92996.22</v>
      </c>
      <c r="H23" s="27">
        <v>-127069.23999999999</v>
      </c>
      <c r="I23" s="27">
        <v>-140178.28000000003</v>
      </c>
      <c r="J23" s="27">
        <v>-140309.28000000003</v>
      </c>
      <c r="K23" s="27">
        <v>-149920.34999999998</v>
      </c>
      <c r="L23" s="27">
        <v>-139687.35999999999</v>
      </c>
      <c r="M23" s="27">
        <v>-135795.06</v>
      </c>
      <c r="N23" s="27">
        <v>-145563.07</v>
      </c>
      <c r="O23" s="27">
        <v>-148672.78999999998</v>
      </c>
      <c r="P23" s="27">
        <f t="shared" si="2"/>
        <v>-1520462.2700000003</v>
      </c>
    </row>
    <row r="24" spans="2:16" hidden="1">
      <c r="B24" s="26" t="s">
        <v>23</v>
      </c>
      <c r="C24" s="26"/>
      <c r="D24" s="27">
        <v>0</v>
      </c>
      <c r="E24" s="27">
        <v>0</v>
      </c>
      <c r="F24" s="27">
        <v>-3352</v>
      </c>
      <c r="G24" s="27">
        <v>3352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f t="shared" si="2"/>
        <v>0</v>
      </c>
    </row>
    <row r="25" spans="2:16" hidden="1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2:16" hidden="1">
      <c r="B26" s="25" t="s">
        <v>25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2:16" hidden="1">
      <c r="B27" s="26" t="s">
        <v>14</v>
      </c>
      <c r="C27" s="26"/>
      <c r="D27" s="27">
        <v>-5418.48</v>
      </c>
      <c r="E27" s="27">
        <v>-5666.13</v>
      </c>
      <c r="F27" s="27">
        <v>-7430.0800000000008</v>
      </c>
      <c r="G27" s="27">
        <v>-5559.04</v>
      </c>
      <c r="H27" s="27">
        <v>-5912.41</v>
      </c>
      <c r="I27" s="27">
        <v>5180.3600000000006</v>
      </c>
      <c r="J27" s="27">
        <v>-5881.0099999999993</v>
      </c>
      <c r="K27" s="27">
        <v>-5858.36</v>
      </c>
      <c r="L27" s="27">
        <v>-5452.12</v>
      </c>
      <c r="M27" s="27">
        <v>-5909.1699999999992</v>
      </c>
      <c r="N27" s="27">
        <v>-5847.2999999999993</v>
      </c>
      <c r="O27" s="27">
        <v>-5868.2</v>
      </c>
      <c r="P27" s="27">
        <f>SUM(D27:O27)</f>
        <v>-59621.94</v>
      </c>
    </row>
    <row r="28" spans="2:16" hidden="1">
      <c r="B28" s="26" t="s">
        <v>15</v>
      </c>
      <c r="C28" s="26"/>
      <c r="D28" s="27">
        <v>-378.32</v>
      </c>
      <c r="E28" s="27">
        <v>-396.32</v>
      </c>
      <c r="F28" s="27">
        <v>-386.44</v>
      </c>
      <c r="G28" s="27">
        <v>-380.53999999999996</v>
      </c>
      <c r="H28" s="27">
        <v>0</v>
      </c>
      <c r="I28" s="27">
        <v>1.74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f t="shared" ref="P28:P36" si="3">SUM(D28:O28)</f>
        <v>-1539.8799999999999</v>
      </c>
    </row>
    <row r="29" spans="2:16" hidden="1">
      <c r="B29" s="26" t="s">
        <v>16</v>
      </c>
      <c r="C29" s="26"/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f t="shared" si="3"/>
        <v>0</v>
      </c>
    </row>
    <row r="30" spans="2:16" hidden="1">
      <c r="B30" s="26" t="s">
        <v>17</v>
      </c>
      <c r="C30" s="26"/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f t="shared" si="3"/>
        <v>0</v>
      </c>
    </row>
    <row r="31" spans="2:16" hidden="1">
      <c r="B31" s="26" t="s">
        <v>18</v>
      </c>
      <c r="C31" s="26"/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f t="shared" si="3"/>
        <v>0</v>
      </c>
    </row>
    <row r="32" spans="2:16" hidden="1">
      <c r="B32" s="26" t="s">
        <v>19</v>
      </c>
      <c r="C32" s="26"/>
      <c r="D32" s="27">
        <v>-7679.33</v>
      </c>
      <c r="E32" s="27">
        <v>-9170.8000000000011</v>
      </c>
      <c r="F32" s="27">
        <v>-9301.7800000000007</v>
      </c>
      <c r="G32" s="27">
        <v>-8113.41</v>
      </c>
      <c r="H32" s="27">
        <v>-6542.18</v>
      </c>
      <c r="I32" s="27">
        <v>-13180.28</v>
      </c>
      <c r="J32" s="27">
        <v>-5019.2000000000007</v>
      </c>
      <c r="K32" s="27">
        <v>-5405.2899999999991</v>
      </c>
      <c r="L32" s="27">
        <v>-5141.7299999999996</v>
      </c>
      <c r="M32" s="27">
        <v>-5289.76</v>
      </c>
      <c r="N32" s="27">
        <v>-5629.54</v>
      </c>
      <c r="O32" s="27">
        <v>-10093.209999999999</v>
      </c>
      <c r="P32" s="27">
        <f t="shared" si="3"/>
        <v>-90566.510000000009</v>
      </c>
    </row>
    <row r="33" spans="2:16" hidden="1">
      <c r="B33" s="26" t="s">
        <v>20</v>
      </c>
      <c r="C33" s="26"/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f t="shared" si="3"/>
        <v>0</v>
      </c>
    </row>
    <row r="34" spans="2:16" hidden="1">
      <c r="B34" s="26" t="s">
        <v>21</v>
      </c>
      <c r="C34" s="26"/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f>SUM(D34:O34)</f>
        <v>0</v>
      </c>
    </row>
    <row r="35" spans="2:16" hidden="1">
      <c r="B35" s="26" t="s">
        <v>22</v>
      </c>
      <c r="C35" s="26"/>
      <c r="D35" s="27">
        <v>-614.85</v>
      </c>
      <c r="E35" s="27">
        <v>-734.2600000000001</v>
      </c>
      <c r="F35" s="27">
        <v>-744.78000000000009</v>
      </c>
      <c r="G35" s="27">
        <v>-649.24000000000012</v>
      </c>
      <c r="H35" s="27">
        <v>-729.94</v>
      </c>
      <c r="I35" s="27">
        <v>-638.58000000000004</v>
      </c>
      <c r="J35" s="27">
        <v>-635.05999999999995</v>
      </c>
      <c r="K35" s="27">
        <v>-674.8599999999999</v>
      </c>
      <c r="L35" s="27">
        <v>-621.13</v>
      </c>
      <c r="M35" s="27">
        <v>-668.31000000000006</v>
      </c>
      <c r="N35" s="27">
        <v>-711.65</v>
      </c>
      <c r="O35" s="27">
        <v>-747.78</v>
      </c>
      <c r="P35" s="27">
        <f t="shared" si="3"/>
        <v>-8170.4400000000005</v>
      </c>
    </row>
    <row r="36" spans="2:16" hidden="1">
      <c r="B36" s="26" t="s">
        <v>23</v>
      </c>
      <c r="C36" s="26"/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f t="shared" si="3"/>
        <v>0</v>
      </c>
    </row>
    <row r="37" spans="2:16" hidden="1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2:16" hidden="1">
      <c r="B38" s="25" t="s">
        <v>26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2:16" hidden="1">
      <c r="B39" s="26" t="s">
        <v>14</v>
      </c>
      <c r="C39" s="26"/>
      <c r="D39" s="27">
        <v>-30293.279999999999</v>
      </c>
      <c r="E39" s="27">
        <v>-30329.140000000003</v>
      </c>
      <c r="F39" s="27">
        <v>-28747.48</v>
      </c>
      <c r="G39" s="27">
        <v>-31833.040000000005</v>
      </c>
      <c r="H39" s="27">
        <v>-30136.190000000002</v>
      </c>
      <c r="I39" s="27">
        <v>-26168.31</v>
      </c>
      <c r="J39" s="27">
        <v>-31637.010000000002</v>
      </c>
      <c r="K39" s="27">
        <v>-34366.700000000004</v>
      </c>
      <c r="L39" s="27">
        <v>-35772.880000000005</v>
      </c>
      <c r="M39" s="27">
        <v>-32482.7</v>
      </c>
      <c r="N39" s="27">
        <v>-32540.45</v>
      </c>
      <c r="O39" s="27">
        <v>-33000.120000000003</v>
      </c>
      <c r="P39" s="27">
        <f>SUM(D39:O39)</f>
        <v>-377307.30000000005</v>
      </c>
    </row>
    <row r="40" spans="2:16" hidden="1">
      <c r="B40" s="26" t="s">
        <v>15</v>
      </c>
      <c r="C40" s="26"/>
      <c r="D40" s="27">
        <v>-1897.97</v>
      </c>
      <c r="E40" s="27">
        <v>-1901.05</v>
      </c>
      <c r="F40" s="27">
        <v>-1883.3500000000001</v>
      </c>
      <c r="G40" s="27">
        <v>-7.4700000000000006</v>
      </c>
      <c r="H40" s="27">
        <v>68.72</v>
      </c>
      <c r="I40" s="27">
        <v>0.92</v>
      </c>
      <c r="J40" s="27">
        <v>0</v>
      </c>
      <c r="K40" s="27">
        <v>4.0599999999999996</v>
      </c>
      <c r="L40" s="27">
        <v>0</v>
      </c>
      <c r="M40" s="27">
        <v>0</v>
      </c>
      <c r="N40" s="27">
        <v>0</v>
      </c>
      <c r="O40" s="27">
        <v>0</v>
      </c>
      <c r="P40" s="27">
        <f t="shared" ref="P40:P48" si="4">SUM(D40:O40)</f>
        <v>-5616.1399999999994</v>
      </c>
    </row>
    <row r="41" spans="2:16" hidden="1">
      <c r="B41" s="26" t="s">
        <v>16</v>
      </c>
      <c r="C41" s="26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f t="shared" si="4"/>
        <v>0</v>
      </c>
    </row>
    <row r="42" spans="2:16" hidden="1">
      <c r="B42" s="26" t="s">
        <v>17</v>
      </c>
      <c r="C42" s="26"/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f t="shared" si="4"/>
        <v>0</v>
      </c>
    </row>
    <row r="43" spans="2:16" hidden="1">
      <c r="B43" s="26" t="s">
        <v>18</v>
      </c>
      <c r="C43" s="26"/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f t="shared" si="4"/>
        <v>0</v>
      </c>
    </row>
    <row r="44" spans="2:16" hidden="1">
      <c r="B44" s="26" t="s">
        <v>19</v>
      </c>
      <c r="C44" s="26"/>
      <c r="D44" s="27">
        <v>-13756.480000000001</v>
      </c>
      <c r="E44" s="27">
        <v>-15232.380000000001</v>
      </c>
      <c r="F44" s="27">
        <v>-14185.050000000001</v>
      </c>
      <c r="G44" s="27">
        <v>-11073.800000000001</v>
      </c>
      <c r="H44" s="27">
        <v>-8452.2999999999993</v>
      </c>
      <c r="I44" s="27">
        <v>-15228.27</v>
      </c>
      <c r="J44" s="27">
        <v>-7972.7</v>
      </c>
      <c r="K44" s="27">
        <v>-7564.79</v>
      </c>
      <c r="L44" s="27">
        <v>-8031.2300000000005</v>
      </c>
      <c r="M44" s="27">
        <v>-7584.56</v>
      </c>
      <c r="N44" s="27">
        <v>-8933.3200000000015</v>
      </c>
      <c r="O44" s="27">
        <v>-14361.920000000002</v>
      </c>
      <c r="P44" s="27">
        <f t="shared" si="4"/>
        <v>-132376.80000000002</v>
      </c>
    </row>
    <row r="45" spans="2:16" hidden="1">
      <c r="B45" s="26" t="s">
        <v>20</v>
      </c>
      <c r="C45" s="26"/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f t="shared" si="4"/>
        <v>0</v>
      </c>
    </row>
    <row r="46" spans="2:16" hidden="1">
      <c r="B46" s="26" t="s">
        <v>21</v>
      </c>
      <c r="C46" s="26"/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f t="shared" si="4"/>
        <v>0</v>
      </c>
    </row>
    <row r="47" spans="2:16" hidden="1">
      <c r="B47" s="26" t="s">
        <v>22</v>
      </c>
      <c r="C47" s="26"/>
      <c r="D47" s="27">
        <v>-909.73</v>
      </c>
      <c r="E47" s="27">
        <v>-965.99</v>
      </c>
      <c r="F47" s="27">
        <v>-869.56</v>
      </c>
      <c r="G47" s="27">
        <v>-1016.58</v>
      </c>
      <c r="H47" s="27">
        <v>-1674.3600000000001</v>
      </c>
      <c r="I47" s="27">
        <v>-1575.53</v>
      </c>
      <c r="J47" s="27">
        <v>-1590.7700000000002</v>
      </c>
      <c r="K47" s="27">
        <v>-1560.06</v>
      </c>
      <c r="L47" s="27">
        <v>-1473.1200000000001</v>
      </c>
      <c r="M47" s="27">
        <v>-1536.6300000000003</v>
      </c>
      <c r="N47" s="27">
        <v>-1777.34</v>
      </c>
      <c r="O47" s="27">
        <v>-1836.23</v>
      </c>
      <c r="P47" s="27">
        <f t="shared" si="4"/>
        <v>-16785.900000000001</v>
      </c>
    </row>
    <row r="48" spans="2:16" hidden="1">
      <c r="B48" s="26" t="s">
        <v>23</v>
      </c>
      <c r="C48" s="26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f t="shared" si="4"/>
        <v>0</v>
      </c>
    </row>
    <row r="49" spans="1:16" hidden="1"/>
    <row r="51" spans="1:16" hidden="1">
      <c r="A51" s="28"/>
      <c r="B51" s="29" t="s">
        <v>27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</row>
    <row r="52" spans="1:16" hidden="1">
      <c r="A52" s="28">
        <v>3601</v>
      </c>
      <c r="B52" s="30" t="s">
        <v>28</v>
      </c>
      <c r="C52" s="28"/>
      <c r="D52" s="31">
        <v>-361089.99</v>
      </c>
      <c r="E52" s="31">
        <v>-306655.94</v>
      </c>
      <c r="F52" s="31">
        <v>-369481.54</v>
      </c>
      <c r="G52" s="31">
        <v>-370086.12</v>
      </c>
      <c r="H52" s="31">
        <v>-381994.53</v>
      </c>
      <c r="I52" s="31">
        <v>-430963.1</v>
      </c>
      <c r="J52" s="31">
        <v>-419985.7</v>
      </c>
      <c r="K52" s="31">
        <v>-421163.63</v>
      </c>
      <c r="L52" s="31">
        <v>-407674.32</v>
      </c>
      <c r="M52" s="31">
        <v>-394160.72</v>
      </c>
      <c r="N52" s="31">
        <v>-427012.55</v>
      </c>
      <c r="O52" s="31">
        <v>-410377.15</v>
      </c>
      <c r="P52" s="31">
        <f t="shared" ref="P52:P60" si="5">SUM(D52:O52)</f>
        <v>-4700645.29</v>
      </c>
    </row>
    <row r="53" spans="1:16" hidden="1">
      <c r="A53" s="28">
        <v>3603</v>
      </c>
      <c r="B53" s="30" t="s">
        <v>29</v>
      </c>
      <c r="C53" s="28"/>
      <c r="D53" s="31">
        <v>-93416.89</v>
      </c>
      <c r="E53" s="31">
        <v>-83551.600000000006</v>
      </c>
      <c r="F53" s="31">
        <v>-97581.53</v>
      </c>
      <c r="G53" s="31">
        <v>-94355</v>
      </c>
      <c r="H53" s="31">
        <v>-103609.07</v>
      </c>
      <c r="I53" s="31">
        <v>-117374.09</v>
      </c>
      <c r="J53" s="31">
        <v>-120020.79</v>
      </c>
      <c r="K53" s="31">
        <v>-116815.84</v>
      </c>
      <c r="L53" s="31">
        <v>-110362.31</v>
      </c>
      <c r="M53" s="31">
        <v>-103113.8</v>
      </c>
      <c r="N53" s="31">
        <v>-118951.42</v>
      </c>
      <c r="O53" s="31">
        <v>-109652.86</v>
      </c>
      <c r="P53" s="31">
        <f t="shared" si="5"/>
        <v>-1268805.2000000002</v>
      </c>
    </row>
    <row r="54" spans="1:16" hidden="1">
      <c r="A54" s="28">
        <v>3604</v>
      </c>
      <c r="B54" s="30" t="s">
        <v>30</v>
      </c>
      <c r="C54" s="28"/>
      <c r="D54" s="31">
        <v>-78174.880000000005</v>
      </c>
      <c r="E54" s="31">
        <v>-71365.03</v>
      </c>
      <c r="F54" s="31">
        <v>-78930.789999999994</v>
      </c>
      <c r="G54" s="31">
        <v>-79346.27</v>
      </c>
      <c r="H54" s="31">
        <v>-86199.87</v>
      </c>
      <c r="I54" s="31">
        <v>-88617.8</v>
      </c>
      <c r="J54" s="31">
        <v>-97124.26</v>
      </c>
      <c r="K54" s="31">
        <v>-97910.83</v>
      </c>
      <c r="L54" s="31">
        <v>-89684.79</v>
      </c>
      <c r="M54" s="31">
        <v>-86332.95</v>
      </c>
      <c r="N54" s="31">
        <v>-94004.32</v>
      </c>
      <c r="O54" s="31">
        <v>-88178.96</v>
      </c>
      <c r="P54" s="31">
        <f t="shared" si="5"/>
        <v>-1035870.75</v>
      </c>
    </row>
    <row r="55" spans="1:16" hidden="1">
      <c r="A55" s="28">
        <v>3605</v>
      </c>
      <c r="B55" s="30" t="s">
        <v>31</v>
      </c>
      <c r="C55" s="28"/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f t="shared" si="5"/>
        <v>0</v>
      </c>
    </row>
    <row r="56" spans="1:16" hidden="1">
      <c r="A56" s="28">
        <v>3606</v>
      </c>
      <c r="B56" s="30" t="s">
        <v>32</v>
      </c>
      <c r="C56" s="28"/>
      <c r="D56" s="31">
        <v>-8588.82</v>
      </c>
      <c r="E56" s="31">
        <v>-8588.82</v>
      </c>
      <c r="F56" s="31">
        <v>-8588.82</v>
      </c>
      <c r="G56" s="31">
        <v>-10645.64</v>
      </c>
      <c r="H56" s="31">
        <v>-10645.64</v>
      </c>
      <c r="I56" s="31">
        <v>-10645.64</v>
      </c>
      <c r="J56" s="31">
        <v>-10645.64</v>
      </c>
      <c r="K56" s="31">
        <v>-10645.64</v>
      </c>
      <c r="L56" s="31">
        <v>-10645.64</v>
      </c>
      <c r="M56" s="31">
        <v>-10645.64</v>
      </c>
      <c r="N56" s="31">
        <v>-10645.64</v>
      </c>
      <c r="O56" s="31">
        <v>-10645.64</v>
      </c>
      <c r="P56" s="31">
        <f t="shared" si="5"/>
        <v>-121577.21999999999</v>
      </c>
    </row>
    <row r="57" spans="1:16" hidden="1">
      <c r="A57" s="28">
        <v>3607</v>
      </c>
      <c r="B57" s="30" t="s">
        <v>33</v>
      </c>
      <c r="C57" s="28"/>
      <c r="D57" s="31">
        <v>-5771.22</v>
      </c>
      <c r="E57" s="31">
        <v>-5771.22</v>
      </c>
      <c r="F57" s="31">
        <v>-5771.22</v>
      </c>
      <c r="G57" s="31">
        <v>-7177.03</v>
      </c>
      <c r="H57" s="31">
        <v>-7177.03</v>
      </c>
      <c r="I57" s="31">
        <v>-7184.79</v>
      </c>
      <c r="J57" s="31">
        <v>-7208.07</v>
      </c>
      <c r="K57" s="31">
        <v>-7208.07</v>
      </c>
      <c r="L57" s="31">
        <v>-7208.07</v>
      </c>
      <c r="M57" s="31">
        <v>-7208.07</v>
      </c>
      <c r="N57" s="31">
        <v>-7208.07</v>
      </c>
      <c r="O57" s="31">
        <v>-7208.07</v>
      </c>
      <c r="P57" s="31">
        <f t="shared" si="5"/>
        <v>-82100.929999999993</v>
      </c>
    </row>
    <row r="58" spans="1:16" hidden="1">
      <c r="A58" s="28">
        <v>3608</v>
      </c>
      <c r="B58" s="30" t="s">
        <v>34</v>
      </c>
      <c r="C58" s="28"/>
      <c r="D58" s="31">
        <v>-521.46</v>
      </c>
      <c r="E58" s="31">
        <v>-346.8</v>
      </c>
      <c r="F58" s="31">
        <v>-182.58</v>
      </c>
      <c r="G58" s="31">
        <v>-389.58</v>
      </c>
      <c r="H58" s="31">
        <v>-433.76</v>
      </c>
      <c r="I58" s="31">
        <v>-460.06</v>
      </c>
      <c r="J58" s="31">
        <v>-467.99</v>
      </c>
      <c r="K58" s="31">
        <v>-517.88</v>
      </c>
      <c r="L58" s="31">
        <v>-445.2</v>
      </c>
      <c r="M58" s="31">
        <v>-372.82</v>
      </c>
      <c r="N58" s="31">
        <v>-514.62</v>
      </c>
      <c r="O58" s="31">
        <v>-441</v>
      </c>
      <c r="P58" s="31">
        <f t="shared" si="5"/>
        <v>-5093.7499999999991</v>
      </c>
    </row>
    <row r="59" spans="1:16" hidden="1">
      <c r="A59" s="28">
        <v>3609</v>
      </c>
      <c r="B59" s="30" t="s">
        <v>35</v>
      </c>
      <c r="C59" s="28"/>
      <c r="D59" s="31">
        <v>-7619.7</v>
      </c>
      <c r="E59" s="31">
        <v>-6487.92</v>
      </c>
      <c r="F59" s="31">
        <v>-7808.33</v>
      </c>
      <c r="G59" s="31">
        <v>-6989.42</v>
      </c>
      <c r="H59" s="31">
        <v>-6664.87</v>
      </c>
      <c r="I59" s="31">
        <v>-7415.53</v>
      </c>
      <c r="J59" s="31">
        <v>-7305.41</v>
      </c>
      <c r="K59" s="31">
        <v>-7332.19</v>
      </c>
      <c r="L59" s="31">
        <v>-7087.12</v>
      </c>
      <c r="M59" s="31">
        <v>-6806.43</v>
      </c>
      <c r="N59" s="31">
        <v>-7422.53</v>
      </c>
      <c r="O59" s="31">
        <v>-7104.5</v>
      </c>
      <c r="P59" s="31">
        <f t="shared" si="5"/>
        <v>-86043.95</v>
      </c>
    </row>
    <row r="60" spans="1:16" hidden="1">
      <c r="A60" s="28">
        <v>3031</v>
      </c>
      <c r="B60" s="30" t="s">
        <v>55</v>
      </c>
      <c r="C60" s="28"/>
      <c r="D60" s="31">
        <v>0</v>
      </c>
      <c r="E60" s="31">
        <v>0</v>
      </c>
      <c r="F60" s="31">
        <v>52000</v>
      </c>
      <c r="G60" s="31">
        <v>0</v>
      </c>
      <c r="H60" s="31">
        <v>0</v>
      </c>
      <c r="I60" s="31">
        <v>459000</v>
      </c>
      <c r="J60" s="31">
        <v>0</v>
      </c>
      <c r="K60" s="31">
        <v>0</v>
      </c>
      <c r="L60" s="31">
        <v>13000</v>
      </c>
      <c r="M60" s="31">
        <v>0</v>
      </c>
      <c r="N60" s="31">
        <v>0</v>
      </c>
      <c r="O60" s="31">
        <v>-47000</v>
      </c>
      <c r="P60" s="31">
        <f t="shared" si="5"/>
        <v>477000</v>
      </c>
    </row>
    <row r="61" spans="1:16" hidden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</row>
    <row r="62" spans="1:16" hidden="1">
      <c r="A62" s="28"/>
      <c r="B62" s="29" t="s">
        <v>36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idden="1">
      <c r="A63" s="28">
        <v>3685</v>
      </c>
      <c r="B63" s="30" t="s">
        <v>28</v>
      </c>
      <c r="C63" s="28"/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f t="shared" ref="P63:P67" si="6">SUM(D63:O63)</f>
        <v>0</v>
      </c>
    </row>
    <row r="64" spans="1:16" hidden="1">
      <c r="A64" s="28">
        <v>3686</v>
      </c>
      <c r="B64" s="30" t="s">
        <v>29</v>
      </c>
      <c r="C64" s="28"/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f t="shared" si="6"/>
        <v>0</v>
      </c>
    </row>
    <row r="65" spans="1:16" hidden="1">
      <c r="A65" s="28">
        <v>3687</v>
      </c>
      <c r="B65" s="30" t="s">
        <v>30</v>
      </c>
      <c r="C65" s="28"/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f t="shared" si="6"/>
        <v>0</v>
      </c>
    </row>
    <row r="66" spans="1:16" hidden="1">
      <c r="A66" s="28">
        <v>3688</v>
      </c>
      <c r="B66" s="30" t="s">
        <v>31</v>
      </c>
      <c r="C66" s="28"/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f t="shared" si="6"/>
        <v>0</v>
      </c>
    </row>
    <row r="67" spans="1:16" hidden="1">
      <c r="A67" s="28">
        <v>3691</v>
      </c>
      <c r="B67" s="30" t="s">
        <v>34</v>
      </c>
      <c r="C67" s="28"/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f t="shared" si="6"/>
        <v>0</v>
      </c>
    </row>
    <row r="68" spans="1:16">
      <c r="A68" s="28"/>
      <c r="B68" s="30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1:16">
      <c r="A69" s="28"/>
      <c r="B69" s="29" t="s">
        <v>46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</row>
    <row r="70" spans="1:16">
      <c r="A70" s="28">
        <v>3626</v>
      </c>
      <c r="B70" s="30" t="s">
        <v>28</v>
      </c>
      <c r="C70" s="28"/>
      <c r="D70" s="31">
        <v>-88255.73</v>
      </c>
      <c r="E70" s="31">
        <v>-74955.3</v>
      </c>
      <c r="F70" s="31">
        <v>-90249.95</v>
      </c>
      <c r="G70" s="31">
        <v>-37335.67</v>
      </c>
      <c r="H70" s="31">
        <v>8.52</v>
      </c>
      <c r="I70" s="31">
        <v>0</v>
      </c>
      <c r="J70" s="31">
        <v>0</v>
      </c>
      <c r="K70" s="31">
        <v>17.82</v>
      </c>
      <c r="L70" s="31">
        <v>0</v>
      </c>
      <c r="M70" s="31">
        <v>0</v>
      </c>
      <c r="N70" s="31">
        <v>0</v>
      </c>
      <c r="O70" s="31">
        <v>0</v>
      </c>
      <c r="P70" s="31">
        <f t="shared" ref="P70:P75" si="7">SUM(D70:O70)</f>
        <v>-290770.30999999994</v>
      </c>
    </row>
    <row r="71" spans="1:16">
      <c r="A71" s="28">
        <v>3628</v>
      </c>
      <c r="B71" s="30" t="s">
        <v>29</v>
      </c>
      <c r="C71" s="28"/>
      <c r="D71" s="31">
        <v>-24457.67</v>
      </c>
      <c r="E71" s="31">
        <v>-21742.49</v>
      </c>
      <c r="F71" s="31">
        <v>-25435.05</v>
      </c>
      <c r="G71" s="31">
        <v>-16559.509999999998</v>
      </c>
      <c r="H71" s="31">
        <v>18.559999999999999</v>
      </c>
      <c r="I71" s="31">
        <v>0</v>
      </c>
      <c r="J71" s="31">
        <v>38.020000000000003</v>
      </c>
      <c r="K71" s="31">
        <v>41.22</v>
      </c>
      <c r="L71" s="31">
        <v>41.22</v>
      </c>
      <c r="M71" s="31">
        <v>0</v>
      </c>
      <c r="N71" s="31">
        <v>0</v>
      </c>
      <c r="O71" s="31">
        <v>0</v>
      </c>
      <c r="P71" s="31">
        <f t="shared" si="7"/>
        <v>-88055.7</v>
      </c>
    </row>
    <row r="72" spans="1:16">
      <c r="A72" s="28">
        <v>3629</v>
      </c>
      <c r="B72" s="30" t="s">
        <v>30</v>
      </c>
      <c r="C72" s="28"/>
      <c r="D72" s="31">
        <v>-17284.78</v>
      </c>
      <c r="E72" s="31">
        <v>-15075.79</v>
      </c>
      <c r="F72" s="31">
        <v>-16673.990000000002</v>
      </c>
      <c r="G72" s="31">
        <v>-9796.4500000000007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90.04</v>
      </c>
      <c r="N72" s="31">
        <v>0</v>
      </c>
      <c r="O72" s="31">
        <v>0</v>
      </c>
      <c r="P72" s="31">
        <f t="shared" si="7"/>
        <v>-58740.969999999994</v>
      </c>
    </row>
    <row r="73" spans="1:16">
      <c r="A73" s="28">
        <v>3632</v>
      </c>
      <c r="B73" s="30" t="s">
        <v>32</v>
      </c>
      <c r="C73" s="28"/>
      <c r="D73" s="31">
        <v>-2056.8200000000002</v>
      </c>
      <c r="E73" s="31">
        <v>-2056.8200000000002</v>
      </c>
      <c r="F73" s="31">
        <v>-2056.8200000000002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f t="shared" si="7"/>
        <v>-6170.4600000000009</v>
      </c>
    </row>
    <row r="74" spans="1:16">
      <c r="A74" s="28">
        <v>3633</v>
      </c>
      <c r="B74" s="30" t="s">
        <v>33</v>
      </c>
      <c r="C74" s="28"/>
      <c r="D74" s="31">
        <v>-1405.81</v>
      </c>
      <c r="E74" s="31">
        <v>-1405.81</v>
      </c>
      <c r="F74" s="31">
        <v>-1405.81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f t="shared" si="7"/>
        <v>-4217.43</v>
      </c>
    </row>
    <row r="75" spans="1:16">
      <c r="A75" s="28">
        <v>3634</v>
      </c>
      <c r="B75" s="30" t="s">
        <v>34</v>
      </c>
      <c r="C75" s="28"/>
      <c r="D75" s="31">
        <v>-124.17</v>
      </c>
      <c r="E75" s="31">
        <v>-81.599999999999994</v>
      </c>
      <c r="F75" s="31">
        <v>-55.75</v>
      </c>
      <c r="G75" s="31">
        <v>-57.44</v>
      </c>
      <c r="H75" s="31">
        <v>1.2</v>
      </c>
      <c r="I75" s="31">
        <v>0</v>
      </c>
      <c r="J75" s="31">
        <v>1.6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f t="shared" si="7"/>
        <v>-316.15999999999997</v>
      </c>
    </row>
    <row r="76" spans="1:16">
      <c r="A76" s="28"/>
      <c r="B76" s="30"/>
      <c r="C76" s="28"/>
      <c r="D76" s="31">
        <f t="shared" ref="D76:P76" si="8">SUM(D70:D75)</f>
        <v>-133584.98000000001</v>
      </c>
      <c r="E76" s="31">
        <f t="shared" si="8"/>
        <v>-115317.81000000003</v>
      </c>
      <c r="F76" s="31">
        <f t="shared" si="8"/>
        <v>-135877.37</v>
      </c>
      <c r="G76" s="31">
        <f t="shared" si="8"/>
        <v>-63749.069999999992</v>
      </c>
      <c r="H76" s="31">
        <f t="shared" si="8"/>
        <v>28.279999999999998</v>
      </c>
      <c r="I76" s="31">
        <f t="shared" si="8"/>
        <v>0</v>
      </c>
      <c r="J76" s="31">
        <f t="shared" si="8"/>
        <v>39.620000000000005</v>
      </c>
      <c r="K76" s="31">
        <f t="shared" si="8"/>
        <v>59.04</v>
      </c>
      <c r="L76" s="31">
        <f t="shared" si="8"/>
        <v>41.22</v>
      </c>
      <c r="M76" s="31">
        <f t="shared" si="8"/>
        <v>90.04</v>
      </c>
      <c r="N76" s="31">
        <f t="shared" si="8"/>
        <v>0</v>
      </c>
      <c r="O76" s="31">
        <f t="shared" si="8"/>
        <v>0</v>
      </c>
      <c r="P76" s="31">
        <f t="shared" si="8"/>
        <v>-448271.02999999991</v>
      </c>
    </row>
    <row r="77" spans="1:16">
      <c r="A77" s="28"/>
      <c r="B77" s="30"/>
      <c r="C77" s="28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</row>
    <row r="78" spans="1:16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pans="1:16" hidden="1">
      <c r="A79" s="28"/>
      <c r="B79" s="29" t="s">
        <v>37</v>
      </c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</row>
    <row r="80" spans="1:16" hidden="1">
      <c r="A80" s="28">
        <v>3611</v>
      </c>
      <c r="B80" s="30" t="s">
        <v>28</v>
      </c>
      <c r="C80" s="28"/>
      <c r="D80" s="31">
        <v>-239612.03</v>
      </c>
      <c r="E80" s="31">
        <v>-234147.28</v>
      </c>
      <c r="F80" s="31">
        <v>-246538.62</v>
      </c>
      <c r="G80" s="31">
        <v>-180245.81</v>
      </c>
      <c r="H80" s="31">
        <v>-98535.11</v>
      </c>
      <c r="I80" s="31">
        <v>-90210.7</v>
      </c>
      <c r="J80" s="31">
        <v>-87192.46</v>
      </c>
      <c r="K80" s="31">
        <v>-100580.31</v>
      </c>
      <c r="L80" s="31">
        <v>-90868.02</v>
      </c>
      <c r="M80" s="31">
        <v>-88623.679999999993</v>
      </c>
      <c r="N80" s="31">
        <v>-96131.86</v>
      </c>
      <c r="O80" s="31">
        <v>-103847.31</v>
      </c>
      <c r="P80" s="31">
        <f>SUM(D80:O80)</f>
        <v>-1656533.1900000002</v>
      </c>
    </row>
    <row r="81" spans="1:16" hidden="1">
      <c r="A81" s="28">
        <v>3613</v>
      </c>
      <c r="B81" s="30" t="s">
        <v>29</v>
      </c>
      <c r="C81" s="28"/>
      <c r="D81" s="31">
        <v>-59822.62</v>
      </c>
      <c r="E81" s="31">
        <v>-59704.36</v>
      </c>
      <c r="F81" s="31">
        <v>-66972.37</v>
      </c>
      <c r="G81" s="31">
        <v>-52285.74</v>
      </c>
      <c r="H81" s="31">
        <v>-32881.519999999997</v>
      </c>
      <c r="I81" s="31">
        <v>-30261.22</v>
      </c>
      <c r="J81" s="31">
        <v>-31510.36</v>
      </c>
      <c r="K81" s="31">
        <v>-30187.48</v>
      </c>
      <c r="L81" s="31">
        <v>-29757.95</v>
      </c>
      <c r="M81" s="31">
        <v>-28566.44</v>
      </c>
      <c r="N81" s="31">
        <v>-30728.09</v>
      </c>
      <c r="O81" s="31">
        <v>-29347.74</v>
      </c>
      <c r="P81" s="31">
        <f t="shared" ref="P81:P89" si="9">SUM(D81:O81)</f>
        <v>-482025.88999999996</v>
      </c>
    </row>
    <row r="82" spans="1:16" hidden="1">
      <c r="A82" s="28">
        <v>3614</v>
      </c>
      <c r="B82" s="30" t="s">
        <v>30</v>
      </c>
      <c r="C82" s="28"/>
      <c r="D82" s="31">
        <v>-99324.33</v>
      </c>
      <c r="E82" s="31">
        <v>-100651.48</v>
      </c>
      <c r="F82" s="31">
        <v>-104180.01</v>
      </c>
      <c r="G82" s="31">
        <v>-90013.34</v>
      </c>
      <c r="H82" s="31">
        <v>-60837.21</v>
      </c>
      <c r="I82" s="31">
        <v>-62148.76</v>
      </c>
      <c r="J82" s="31">
        <v>-62997.599999999999</v>
      </c>
      <c r="K82" s="31">
        <v>-62663.66</v>
      </c>
      <c r="L82" s="31">
        <v>-59265.87</v>
      </c>
      <c r="M82" s="31">
        <v>-57122.23</v>
      </c>
      <c r="N82" s="31">
        <v>-61545.99</v>
      </c>
      <c r="O82" s="31">
        <v>-58071.87</v>
      </c>
      <c r="P82" s="31">
        <f t="shared" si="9"/>
        <v>-878822.35000000009</v>
      </c>
    </row>
    <row r="83" spans="1:16" hidden="1">
      <c r="A83" s="28">
        <v>3615</v>
      </c>
      <c r="B83" s="30" t="s">
        <v>31</v>
      </c>
      <c r="C83" s="28"/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f t="shared" si="9"/>
        <v>0</v>
      </c>
    </row>
    <row r="84" spans="1:16" hidden="1">
      <c r="A84" s="28">
        <v>3616</v>
      </c>
      <c r="B84" s="30" t="s">
        <v>32</v>
      </c>
      <c r="C84" s="28"/>
      <c r="D84" s="31">
        <v>1999.46</v>
      </c>
      <c r="E84" s="31">
        <v>1994.15</v>
      </c>
      <c r="F84" s="31">
        <v>1975.5</v>
      </c>
      <c r="G84" s="31">
        <v>2102.88</v>
      </c>
      <c r="H84" s="31">
        <v>4502.57</v>
      </c>
      <c r="I84" s="31">
        <v>4608.87</v>
      </c>
      <c r="J84" s="31">
        <v>4714.74</v>
      </c>
      <c r="K84" s="31">
        <v>4462.08</v>
      </c>
      <c r="L84" s="31">
        <v>4732.3999999999996</v>
      </c>
      <c r="M84" s="31">
        <v>4852.76</v>
      </c>
      <c r="N84" s="31">
        <v>4492.1099999999997</v>
      </c>
      <c r="O84" s="31">
        <v>4740.05</v>
      </c>
      <c r="P84" s="31">
        <f t="shared" si="9"/>
        <v>45177.570000000007</v>
      </c>
    </row>
    <row r="85" spans="1:16" hidden="1">
      <c r="A85" s="28">
        <v>3617</v>
      </c>
      <c r="B85" s="30" t="s">
        <v>33</v>
      </c>
      <c r="C85" s="28"/>
      <c r="D85" s="31">
        <v>-2750</v>
      </c>
      <c r="E85" s="31">
        <v>-2776.96</v>
      </c>
      <c r="F85" s="31">
        <v>-2776.96</v>
      </c>
      <c r="G85" s="31">
        <v>-2776.96</v>
      </c>
      <c r="H85" s="31">
        <v>-2776.83</v>
      </c>
      <c r="I85" s="31">
        <v>-2749.87</v>
      </c>
      <c r="J85" s="31">
        <v>-2712.93</v>
      </c>
      <c r="K85" s="31">
        <v>-2712.93</v>
      </c>
      <c r="L85" s="31">
        <v>-2712.93</v>
      </c>
      <c r="M85" s="31">
        <v>-2712.93</v>
      </c>
      <c r="N85" s="31">
        <v>-2712.93</v>
      </c>
      <c r="O85" s="31">
        <v>-2704.95</v>
      </c>
      <c r="P85" s="31">
        <f t="shared" si="9"/>
        <v>-32877.18</v>
      </c>
    </row>
    <row r="86" spans="1:16" hidden="1">
      <c r="A86" s="28">
        <v>3618</v>
      </c>
      <c r="B86" s="30" t="s">
        <v>34</v>
      </c>
      <c r="C86" s="28"/>
      <c r="D86" s="31">
        <v>-769.07</v>
      </c>
      <c r="E86" s="31">
        <v>-697.11</v>
      </c>
      <c r="F86" s="31">
        <v>-393.14</v>
      </c>
      <c r="G86" s="31">
        <v>-725.9</v>
      </c>
      <c r="H86" s="31">
        <v>-698.01</v>
      </c>
      <c r="I86" s="31">
        <v>-710.31</v>
      </c>
      <c r="J86" s="31">
        <v>-728.08</v>
      </c>
      <c r="K86" s="31">
        <v>-811.57</v>
      </c>
      <c r="L86" s="31">
        <v>-696.8</v>
      </c>
      <c r="M86" s="31">
        <v>-578.16999999999996</v>
      </c>
      <c r="N86" s="31">
        <v>-801.56</v>
      </c>
      <c r="O86" s="31">
        <v>-686.02</v>
      </c>
      <c r="P86" s="31">
        <f t="shared" si="9"/>
        <v>-8295.7400000000016</v>
      </c>
    </row>
    <row r="87" spans="1:16" hidden="1">
      <c r="A87" s="28">
        <v>3620</v>
      </c>
      <c r="B87" s="30" t="s">
        <v>38</v>
      </c>
      <c r="C87" s="28"/>
      <c r="D87" s="31">
        <v>0</v>
      </c>
      <c r="E87" s="31">
        <v>0</v>
      </c>
      <c r="F87" s="31">
        <v>-3352</v>
      </c>
      <c r="G87" s="31">
        <v>3352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f t="shared" si="9"/>
        <v>0</v>
      </c>
    </row>
    <row r="88" spans="1:16" hidden="1">
      <c r="A88" s="28">
        <v>3625</v>
      </c>
      <c r="B88" s="30" t="s">
        <v>39</v>
      </c>
      <c r="C88" s="28"/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f t="shared" si="9"/>
        <v>0</v>
      </c>
    </row>
    <row r="89" spans="1:16" hidden="1">
      <c r="A89" s="28">
        <v>3032</v>
      </c>
      <c r="B89" s="30" t="s">
        <v>55</v>
      </c>
      <c r="C89" s="28"/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-328000</v>
      </c>
      <c r="J89" s="31">
        <v>0</v>
      </c>
      <c r="K89" s="31">
        <v>0</v>
      </c>
      <c r="L89" s="31">
        <v>29000</v>
      </c>
      <c r="M89" s="31">
        <v>0</v>
      </c>
      <c r="N89" s="31">
        <v>0</v>
      </c>
      <c r="O89" s="31">
        <v>-126000</v>
      </c>
      <c r="P89" s="31">
        <f t="shared" si="9"/>
        <v>-425000</v>
      </c>
    </row>
    <row r="90" spans="1:16" hidden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</row>
    <row r="91" spans="1:16" hidden="1">
      <c r="A91" s="28"/>
      <c r="B91" s="29" t="s">
        <v>47</v>
      </c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</row>
    <row r="92" spans="1:16" hidden="1">
      <c r="A92" s="28">
        <v>3692</v>
      </c>
      <c r="B92" s="30" t="s">
        <v>28</v>
      </c>
      <c r="C92" s="28"/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f t="shared" ref="P92:P96" si="10">SUM(D92:O92)</f>
        <v>0</v>
      </c>
    </row>
    <row r="93" spans="1:16" hidden="1">
      <c r="A93" s="28">
        <v>3693</v>
      </c>
      <c r="B93" s="30" t="s">
        <v>29</v>
      </c>
      <c r="C93" s="28"/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f t="shared" si="10"/>
        <v>0</v>
      </c>
    </row>
    <row r="94" spans="1:16" hidden="1">
      <c r="A94" s="28">
        <v>3694</v>
      </c>
      <c r="B94" s="30" t="s">
        <v>30</v>
      </c>
      <c r="C94" s="28"/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1">
        <f t="shared" si="10"/>
        <v>0</v>
      </c>
    </row>
    <row r="95" spans="1:16" hidden="1">
      <c r="A95" s="28">
        <v>3695</v>
      </c>
      <c r="B95" s="30" t="s">
        <v>31</v>
      </c>
      <c r="C95" s="28"/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1">
        <f t="shared" si="10"/>
        <v>0</v>
      </c>
    </row>
    <row r="96" spans="1:16" hidden="1">
      <c r="A96" s="28">
        <v>3698</v>
      </c>
      <c r="B96" s="30" t="s">
        <v>34</v>
      </c>
      <c r="C96" s="28"/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0</v>
      </c>
      <c r="O96" s="31">
        <v>0</v>
      </c>
      <c r="P96" s="31">
        <f t="shared" si="10"/>
        <v>0</v>
      </c>
    </row>
    <row r="97" spans="1:16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</row>
    <row r="98" spans="1:16">
      <c r="A98" s="28"/>
      <c r="B98" s="29" t="s">
        <v>48</v>
      </c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1:16">
      <c r="A99" s="28">
        <v>3635</v>
      </c>
      <c r="B99" s="30" t="s">
        <v>28</v>
      </c>
      <c r="C99" s="28"/>
      <c r="D99" s="31">
        <v>-55520.39</v>
      </c>
      <c r="E99" s="31">
        <v>-54254.68</v>
      </c>
      <c r="F99" s="31">
        <v>-57037.2</v>
      </c>
      <c r="G99" s="31">
        <v>-51813.21</v>
      </c>
      <c r="H99" s="31">
        <v>-70955</v>
      </c>
      <c r="I99" s="31">
        <v>-74927.69</v>
      </c>
      <c r="J99" s="31">
        <v>-72426.600000000006</v>
      </c>
      <c r="K99" s="31">
        <v>-83547.429999999993</v>
      </c>
      <c r="L99" s="31">
        <v>-75480.639999999999</v>
      </c>
      <c r="M99" s="31">
        <v>-73615.83</v>
      </c>
      <c r="N99" s="31">
        <v>-79851.92</v>
      </c>
      <c r="O99" s="31">
        <v>-86164.12</v>
      </c>
      <c r="P99" s="31">
        <f t="shared" ref="P99:P104" si="11">SUM(D99:O99)</f>
        <v>-835594.71</v>
      </c>
    </row>
    <row r="100" spans="1:16">
      <c r="A100" s="28">
        <v>3637</v>
      </c>
      <c r="B100" s="30" t="s">
        <v>29</v>
      </c>
      <c r="C100" s="28"/>
      <c r="D100" s="31">
        <v>-13891.95</v>
      </c>
      <c r="E100" s="31">
        <v>-13860.22</v>
      </c>
      <c r="F100" s="31">
        <v>-15547.06</v>
      </c>
      <c r="G100" s="31">
        <v>-13757.79</v>
      </c>
      <c r="H100" s="31">
        <v>-20819.150000000001</v>
      </c>
      <c r="I100" s="31">
        <v>-24737.22</v>
      </c>
      <c r="J100" s="31">
        <v>-26953.38</v>
      </c>
      <c r="K100" s="31">
        <v>-25653.7</v>
      </c>
      <c r="L100" s="31">
        <v>-24896.61</v>
      </c>
      <c r="M100" s="31">
        <v>-23892.95</v>
      </c>
      <c r="N100" s="31">
        <v>-25696.89</v>
      </c>
      <c r="O100" s="31">
        <v>-24541.040000000001</v>
      </c>
      <c r="P100" s="31">
        <f t="shared" si="11"/>
        <v>-254247.96000000005</v>
      </c>
    </row>
    <row r="101" spans="1:16">
      <c r="A101" s="28">
        <v>3638</v>
      </c>
      <c r="B101" s="30" t="s">
        <v>30</v>
      </c>
      <c r="C101" s="28"/>
      <c r="D101" s="31">
        <v>-29846.86</v>
      </c>
      <c r="E101" s="31">
        <v>-26918.959999999999</v>
      </c>
      <c r="F101" s="31">
        <v>-27655.759999999998</v>
      </c>
      <c r="G101" s="31">
        <v>-25429.91</v>
      </c>
      <c r="H101" s="31">
        <v>-31281.56</v>
      </c>
      <c r="I101" s="31">
        <v>-36446.69</v>
      </c>
      <c r="J101" s="31">
        <v>-36818.82</v>
      </c>
      <c r="K101" s="31">
        <v>-36721.050000000003</v>
      </c>
      <c r="L101" s="31">
        <v>-35200.36</v>
      </c>
      <c r="M101" s="31">
        <v>-34145.89</v>
      </c>
      <c r="N101" s="31">
        <v>-36002.94</v>
      </c>
      <c r="O101" s="31">
        <v>-33860.949999999997</v>
      </c>
      <c r="P101" s="31">
        <f t="shared" si="11"/>
        <v>-390329.75000000006</v>
      </c>
    </row>
    <row r="102" spans="1:16">
      <c r="A102" s="28">
        <v>3667</v>
      </c>
      <c r="B102" s="30" t="s">
        <v>32</v>
      </c>
      <c r="C102" s="28"/>
      <c r="D102" s="31">
        <v>-1098.5999999999999</v>
      </c>
      <c r="E102" s="31">
        <v>-1095.69</v>
      </c>
      <c r="F102" s="31">
        <v>-1085.45</v>
      </c>
      <c r="G102" s="31">
        <v>-1155.42</v>
      </c>
      <c r="H102" s="31">
        <v>-2397.41</v>
      </c>
      <c r="I102" s="31">
        <v>-2454.0100000000002</v>
      </c>
      <c r="J102" s="31">
        <v>-2510.39</v>
      </c>
      <c r="K102" s="31">
        <v>-2375.86</v>
      </c>
      <c r="L102" s="31">
        <v>-2519.79</v>
      </c>
      <c r="M102" s="31">
        <v>-2583.87</v>
      </c>
      <c r="N102" s="31">
        <v>-2391.84</v>
      </c>
      <c r="O102" s="31">
        <v>-2523.87</v>
      </c>
      <c r="P102" s="31">
        <f t="shared" si="11"/>
        <v>-24192.199999999997</v>
      </c>
    </row>
    <row r="103" spans="1:16">
      <c r="A103" s="28">
        <v>3668</v>
      </c>
      <c r="B103" s="30" t="s">
        <v>33</v>
      </c>
      <c r="C103" s="28"/>
      <c r="D103" s="31">
        <v>-657.85</v>
      </c>
      <c r="E103" s="31">
        <v>-664.3</v>
      </c>
      <c r="F103" s="31">
        <v>-664.3</v>
      </c>
      <c r="G103" s="31">
        <v>-664.3</v>
      </c>
      <c r="H103" s="31">
        <v>-1426.42</v>
      </c>
      <c r="I103" s="31">
        <v>-1412.57</v>
      </c>
      <c r="J103" s="31">
        <v>-1393.6</v>
      </c>
      <c r="K103" s="31">
        <v>-1393.6</v>
      </c>
      <c r="L103" s="31">
        <v>-1393.6</v>
      </c>
      <c r="M103" s="31">
        <v>-1393.6</v>
      </c>
      <c r="N103" s="31">
        <v>-1393.6</v>
      </c>
      <c r="O103" s="31">
        <v>-1389.5</v>
      </c>
      <c r="P103" s="31">
        <f t="shared" si="11"/>
        <v>-13847.240000000002</v>
      </c>
    </row>
    <row r="104" spans="1:16">
      <c r="A104" s="28">
        <v>3669</v>
      </c>
      <c r="B104" s="30" t="s">
        <v>34</v>
      </c>
      <c r="C104" s="28"/>
      <c r="D104" s="31">
        <v>-186.8</v>
      </c>
      <c r="E104" s="31">
        <v>-166.78</v>
      </c>
      <c r="F104" s="31">
        <v>-117.77</v>
      </c>
      <c r="G104" s="31">
        <v>-175.59</v>
      </c>
      <c r="H104" s="31">
        <v>-189.7</v>
      </c>
      <c r="I104" s="31">
        <v>-200.1</v>
      </c>
      <c r="J104" s="31">
        <v>-206.49</v>
      </c>
      <c r="K104" s="31">
        <v>-228.71</v>
      </c>
      <c r="L104" s="31">
        <v>-196.36</v>
      </c>
      <c r="M104" s="31">
        <v>-162.91999999999999</v>
      </c>
      <c r="N104" s="31">
        <v>-225.88</v>
      </c>
      <c r="O104" s="31">
        <v>-193.31</v>
      </c>
      <c r="P104" s="31">
        <f t="shared" si="11"/>
        <v>-2250.4100000000003</v>
      </c>
    </row>
    <row r="105" spans="1:16">
      <c r="D105" s="3">
        <f>SUM(D99:D104)</f>
        <v>-101202.45000000001</v>
      </c>
      <c r="E105" s="3">
        <f t="shared" ref="E105:P105" si="12">SUM(E99:E104)</f>
        <v>-96960.62999999999</v>
      </c>
      <c r="F105" s="3">
        <f t="shared" si="12"/>
        <v>-102107.54</v>
      </c>
      <c r="G105" s="3">
        <f t="shared" si="12"/>
        <v>-92996.22</v>
      </c>
      <c r="H105" s="3">
        <f t="shared" si="12"/>
        <v>-127069.23999999999</v>
      </c>
      <c r="I105" s="3">
        <f t="shared" si="12"/>
        <v>-140178.28000000003</v>
      </c>
      <c r="J105" s="3">
        <f t="shared" si="12"/>
        <v>-140309.28000000003</v>
      </c>
      <c r="K105" s="3">
        <f t="shared" si="12"/>
        <v>-149920.34999999998</v>
      </c>
      <c r="L105" s="3">
        <f t="shared" si="12"/>
        <v>-139687.35999999999</v>
      </c>
      <c r="M105" s="3">
        <f t="shared" si="12"/>
        <v>-135795.06</v>
      </c>
      <c r="N105" s="3">
        <f t="shared" si="12"/>
        <v>-145563.07</v>
      </c>
      <c r="O105" s="3">
        <f t="shared" si="12"/>
        <v>-148672.78999999998</v>
      </c>
      <c r="P105" s="3">
        <f t="shared" si="12"/>
        <v>-1520462.2699999998</v>
      </c>
    </row>
    <row r="107" spans="1:16" hidden="1">
      <c r="A107" s="32"/>
      <c r="B107" s="33" t="s">
        <v>40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</row>
    <row r="108" spans="1:16" hidden="1">
      <c r="A108" s="32">
        <v>3601</v>
      </c>
      <c r="B108" s="34" t="s">
        <v>28</v>
      </c>
      <c r="C108" s="32"/>
      <c r="D108" s="35">
        <v>-3470.8</v>
      </c>
      <c r="E108" s="35">
        <v>-3494.33</v>
      </c>
      <c r="F108" s="35">
        <v>-3481.26</v>
      </c>
      <c r="G108" s="35">
        <v>-3485.21</v>
      </c>
      <c r="H108" s="35">
        <v>-3732.25</v>
      </c>
      <c r="I108" s="35">
        <v>-3745.45</v>
      </c>
      <c r="J108" s="35">
        <v>-3734.19</v>
      </c>
      <c r="K108" s="35">
        <v>-3726.64</v>
      </c>
      <c r="L108" s="35">
        <v>-3713.25</v>
      </c>
      <c r="M108" s="35">
        <v>-3729</v>
      </c>
      <c r="N108" s="35">
        <v>-3736.13</v>
      </c>
      <c r="O108" s="35">
        <v>-3683.87</v>
      </c>
      <c r="P108" s="35">
        <f t="shared" ref="P108:P116" si="13">SUM(D108:O108)</f>
        <v>-43732.38</v>
      </c>
    </row>
    <row r="109" spans="1:16" hidden="1">
      <c r="A109" s="32">
        <v>3603</v>
      </c>
      <c r="B109" s="34" t="s">
        <v>29</v>
      </c>
      <c r="C109" s="32"/>
      <c r="D109" s="35">
        <v>-1191.03</v>
      </c>
      <c r="E109" s="35">
        <v>-1191.03</v>
      </c>
      <c r="F109" s="35">
        <v>-1188.51</v>
      </c>
      <c r="G109" s="35">
        <v>-1206.46</v>
      </c>
      <c r="H109" s="35">
        <v>-1261.1400000000001</v>
      </c>
      <c r="I109" s="35">
        <v>-1194.03</v>
      </c>
      <c r="J109" s="35">
        <v>-1234.1400000000001</v>
      </c>
      <c r="K109" s="35">
        <v>-1219.29</v>
      </c>
      <c r="L109" s="35">
        <v>-1226.94</v>
      </c>
      <c r="M109" s="35">
        <v>-1266.99</v>
      </c>
      <c r="N109" s="35">
        <v>-1199.49</v>
      </c>
      <c r="O109" s="35">
        <v>-1171.5899999999999</v>
      </c>
      <c r="P109" s="35">
        <f t="shared" si="13"/>
        <v>-14550.640000000001</v>
      </c>
    </row>
    <row r="110" spans="1:16" hidden="1">
      <c r="A110" s="32">
        <v>3604</v>
      </c>
      <c r="B110" s="34" t="s">
        <v>30</v>
      </c>
      <c r="C110" s="32"/>
      <c r="D110" s="35">
        <v>-513.95000000000005</v>
      </c>
      <c r="E110" s="35">
        <v>-736.66</v>
      </c>
      <c r="F110" s="35">
        <v>-616.74</v>
      </c>
      <c r="G110" s="35">
        <v>-616.74</v>
      </c>
      <c r="H110" s="35">
        <v>-661.86</v>
      </c>
      <c r="I110" s="35">
        <v>-1128.8399999999999</v>
      </c>
      <c r="J110" s="35">
        <v>-661.86</v>
      </c>
      <c r="K110" s="35">
        <v>-661.86</v>
      </c>
      <c r="L110" s="35">
        <v>-661.86</v>
      </c>
      <c r="M110" s="35">
        <v>-661.86</v>
      </c>
      <c r="N110" s="35">
        <v>-661.86</v>
      </c>
      <c r="O110" s="35">
        <v>-661.86</v>
      </c>
      <c r="P110" s="35">
        <f t="shared" si="13"/>
        <v>-8245.9499999999989</v>
      </c>
    </row>
    <row r="111" spans="1:16" hidden="1">
      <c r="A111" s="32">
        <v>3605</v>
      </c>
      <c r="B111" s="34" t="s">
        <v>31</v>
      </c>
      <c r="C111" s="32"/>
      <c r="D111" s="35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f t="shared" si="13"/>
        <v>0</v>
      </c>
    </row>
    <row r="112" spans="1:16" hidden="1">
      <c r="A112" s="32">
        <v>3606</v>
      </c>
      <c r="B112" s="34" t="s">
        <v>32</v>
      </c>
      <c r="C112" s="32"/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f t="shared" si="13"/>
        <v>0</v>
      </c>
    </row>
    <row r="113" spans="1:16" hidden="1">
      <c r="A113" s="32">
        <v>3607</v>
      </c>
      <c r="B113" s="34" t="s">
        <v>33</v>
      </c>
      <c r="C113" s="32"/>
      <c r="D113" s="35">
        <v>-76.760000000000005</v>
      </c>
      <c r="E113" s="35">
        <v>-76.760000000000005</v>
      </c>
      <c r="F113" s="35">
        <v>-76.760000000000005</v>
      </c>
      <c r="G113" s="35">
        <v>-82.82</v>
      </c>
      <c r="H113" s="35">
        <v>-82.82</v>
      </c>
      <c r="I113" s="35">
        <v>-82.82</v>
      </c>
      <c r="J113" s="35">
        <v>-82.82</v>
      </c>
      <c r="K113" s="35">
        <v>-82.82</v>
      </c>
      <c r="L113" s="35">
        <v>-82.82</v>
      </c>
      <c r="M113" s="35">
        <v>-82.82</v>
      </c>
      <c r="N113" s="35">
        <v>-82.82</v>
      </c>
      <c r="O113" s="35">
        <v>-86.63</v>
      </c>
      <c r="P113" s="35">
        <f t="shared" si="13"/>
        <v>-979.46999999999969</v>
      </c>
    </row>
    <row r="114" spans="1:16" hidden="1">
      <c r="A114" s="32">
        <v>3608</v>
      </c>
      <c r="B114" s="34" t="s">
        <v>34</v>
      </c>
      <c r="C114" s="32"/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f t="shared" si="13"/>
        <v>0</v>
      </c>
    </row>
    <row r="115" spans="1:16" hidden="1">
      <c r="A115" s="32">
        <v>3609</v>
      </c>
      <c r="B115" s="34" t="s">
        <v>35</v>
      </c>
      <c r="C115" s="32"/>
      <c r="D115" s="35">
        <v>-165.94</v>
      </c>
      <c r="E115" s="35">
        <v>-167.35</v>
      </c>
      <c r="F115" s="35">
        <v>-166.81</v>
      </c>
      <c r="G115" s="35">
        <v>-167.81</v>
      </c>
      <c r="H115" s="35">
        <v>-174.34</v>
      </c>
      <c r="I115" s="35">
        <v>-168.5</v>
      </c>
      <c r="J115" s="35">
        <v>-168</v>
      </c>
      <c r="K115" s="35">
        <v>-167.75</v>
      </c>
      <c r="L115" s="35">
        <v>-167.25</v>
      </c>
      <c r="M115" s="35">
        <v>-168.5</v>
      </c>
      <c r="N115" s="35">
        <v>-167</v>
      </c>
      <c r="O115" s="35">
        <v>-164.25</v>
      </c>
      <c r="P115" s="35">
        <f t="shared" si="13"/>
        <v>-2013.5</v>
      </c>
    </row>
    <row r="116" spans="1:16" hidden="1">
      <c r="A116" s="32">
        <v>3031</v>
      </c>
      <c r="B116" s="34" t="s">
        <v>55</v>
      </c>
      <c r="C116" s="32"/>
      <c r="D116" s="35">
        <v>0</v>
      </c>
      <c r="E116" s="35">
        <v>0</v>
      </c>
      <c r="F116" s="35">
        <v>-1900</v>
      </c>
      <c r="G116" s="35">
        <v>0</v>
      </c>
      <c r="H116" s="35">
        <v>0</v>
      </c>
      <c r="I116" s="35">
        <v>11500</v>
      </c>
      <c r="J116" s="35">
        <v>0</v>
      </c>
      <c r="K116" s="35">
        <v>0</v>
      </c>
      <c r="L116" s="35">
        <v>400</v>
      </c>
      <c r="M116" s="35">
        <v>0</v>
      </c>
      <c r="N116" s="35">
        <v>0</v>
      </c>
      <c r="O116" s="35">
        <v>-100</v>
      </c>
      <c r="P116" s="35">
        <f t="shared" si="13"/>
        <v>9900</v>
      </c>
    </row>
    <row r="117" spans="1:16" hidden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</row>
    <row r="118" spans="1:16" hidden="1">
      <c r="A118" s="32"/>
      <c r="B118" s="33" t="s">
        <v>41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</row>
    <row r="119" spans="1:16" hidden="1">
      <c r="A119" s="32">
        <v>3685</v>
      </c>
      <c r="B119" s="34" t="s">
        <v>28</v>
      </c>
      <c r="C119" s="32"/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f t="shared" ref="P119:P123" si="14">SUM(D119:O119)</f>
        <v>0</v>
      </c>
    </row>
    <row r="120" spans="1:16" hidden="1">
      <c r="A120" s="32">
        <v>3686</v>
      </c>
      <c r="B120" s="34" t="s">
        <v>29</v>
      </c>
      <c r="C120" s="32"/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f t="shared" si="14"/>
        <v>0</v>
      </c>
    </row>
    <row r="121" spans="1:16" hidden="1">
      <c r="A121" s="32">
        <v>3687</v>
      </c>
      <c r="B121" s="34" t="s">
        <v>30</v>
      </c>
      <c r="C121" s="32"/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f t="shared" si="14"/>
        <v>0</v>
      </c>
    </row>
    <row r="122" spans="1:16" hidden="1">
      <c r="A122" s="32">
        <v>3688</v>
      </c>
      <c r="B122" s="34" t="s">
        <v>31</v>
      </c>
      <c r="C122" s="32"/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f t="shared" si="14"/>
        <v>0</v>
      </c>
    </row>
    <row r="123" spans="1:16" hidden="1">
      <c r="A123" s="32">
        <v>3691</v>
      </c>
      <c r="B123" s="34" t="s">
        <v>34</v>
      </c>
      <c r="C123" s="32"/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f t="shared" si="14"/>
        <v>0</v>
      </c>
    </row>
    <row r="124" spans="1:16">
      <c r="A124" s="32"/>
      <c r="B124" s="34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</row>
    <row r="125" spans="1:16">
      <c r="A125" s="32"/>
      <c r="B125" s="33" t="s">
        <v>49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</row>
    <row r="126" spans="1:16">
      <c r="A126" s="32">
        <v>3626</v>
      </c>
      <c r="B126" s="34" t="s">
        <v>28</v>
      </c>
      <c r="C126" s="32"/>
      <c r="D126" s="35">
        <v>-252.85</v>
      </c>
      <c r="E126" s="35">
        <v>-254.56</v>
      </c>
      <c r="F126" s="35">
        <v>-253.62</v>
      </c>
      <c r="G126" s="35">
        <v>-253.29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f t="shared" ref="P126:P131" si="15">SUM(D126:O126)</f>
        <v>-1014.3199999999999</v>
      </c>
    </row>
    <row r="127" spans="1:16">
      <c r="A127" s="32">
        <v>3628</v>
      </c>
      <c r="B127" s="34" t="s">
        <v>29</v>
      </c>
      <c r="C127" s="32"/>
      <c r="D127" s="35">
        <v>-81.81</v>
      </c>
      <c r="E127" s="35">
        <v>-81.81</v>
      </c>
      <c r="F127" s="35">
        <v>-81.64</v>
      </c>
      <c r="G127" s="35">
        <v>-82.13</v>
      </c>
      <c r="H127" s="35">
        <v>0</v>
      </c>
      <c r="I127" s="35">
        <v>1.74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f t="shared" si="15"/>
        <v>-325.64999999999998</v>
      </c>
    </row>
    <row r="128" spans="1:16">
      <c r="A128" s="32">
        <v>3629</v>
      </c>
      <c r="B128" s="34" t="s">
        <v>30</v>
      </c>
      <c r="C128" s="32"/>
      <c r="D128" s="35">
        <v>-37.6</v>
      </c>
      <c r="E128" s="35">
        <v>-53.89</v>
      </c>
      <c r="F128" s="35">
        <v>-45.12</v>
      </c>
      <c r="G128" s="35">
        <v>-45.12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f t="shared" si="15"/>
        <v>-181.73000000000002</v>
      </c>
    </row>
    <row r="129" spans="1:16">
      <c r="A129" s="32">
        <v>3632</v>
      </c>
      <c r="B129" s="34" t="s">
        <v>32</v>
      </c>
      <c r="C129" s="32"/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f t="shared" si="15"/>
        <v>0</v>
      </c>
    </row>
    <row r="130" spans="1:16">
      <c r="A130" s="32">
        <v>3633</v>
      </c>
      <c r="B130" s="34" t="s">
        <v>33</v>
      </c>
      <c r="C130" s="32"/>
      <c r="D130" s="35">
        <v>-6.06</v>
      </c>
      <c r="E130" s="35">
        <v>-6.06</v>
      </c>
      <c r="F130" s="35">
        <v>-6.06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f t="shared" si="15"/>
        <v>-18.18</v>
      </c>
    </row>
    <row r="131" spans="1:16">
      <c r="A131" s="32">
        <v>3634</v>
      </c>
      <c r="B131" s="34" t="s">
        <v>34</v>
      </c>
      <c r="C131" s="32"/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f t="shared" si="15"/>
        <v>0</v>
      </c>
    </row>
    <row r="132" spans="1:16">
      <c r="A132" s="32"/>
      <c r="B132" s="32"/>
      <c r="C132" s="32"/>
      <c r="D132" s="35">
        <f>SUM(D126:D131)</f>
        <v>-378.32</v>
      </c>
      <c r="E132" s="35">
        <f t="shared" ref="E132:P132" si="16">SUM(E126:E131)</f>
        <v>-396.32</v>
      </c>
      <c r="F132" s="35">
        <f t="shared" si="16"/>
        <v>-386.44</v>
      </c>
      <c r="G132" s="35">
        <f t="shared" si="16"/>
        <v>-380.53999999999996</v>
      </c>
      <c r="H132" s="35">
        <f t="shared" si="16"/>
        <v>0</v>
      </c>
      <c r="I132" s="35">
        <f t="shared" si="16"/>
        <v>1.74</v>
      </c>
      <c r="J132" s="35">
        <f t="shared" si="16"/>
        <v>0</v>
      </c>
      <c r="K132" s="35">
        <f t="shared" si="16"/>
        <v>0</v>
      </c>
      <c r="L132" s="35">
        <f t="shared" si="16"/>
        <v>0</v>
      </c>
      <c r="M132" s="35">
        <f t="shared" si="16"/>
        <v>0</v>
      </c>
      <c r="N132" s="35">
        <f t="shared" si="16"/>
        <v>0</v>
      </c>
      <c r="O132" s="35">
        <f t="shared" si="16"/>
        <v>0</v>
      </c>
      <c r="P132" s="35">
        <f t="shared" si="16"/>
        <v>-1539.8799999999999</v>
      </c>
    </row>
    <row r="133" spans="1:16" hidden="1">
      <c r="A133" s="32"/>
      <c r="B133" s="33" t="s">
        <v>42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</row>
    <row r="134" spans="1:16" hidden="1">
      <c r="A134" s="32">
        <v>3611</v>
      </c>
      <c r="B134" s="34" t="s">
        <v>28</v>
      </c>
      <c r="C134" s="32"/>
      <c r="D134" s="35">
        <v>-4876.96</v>
      </c>
      <c r="E134" s="35">
        <v>-5916.51</v>
      </c>
      <c r="F134" s="35">
        <v>-5734.08</v>
      </c>
      <c r="G134" s="35">
        <v>-5023.8</v>
      </c>
      <c r="H134" s="35">
        <v>-4051.73</v>
      </c>
      <c r="I134" s="35">
        <v>-3152.45</v>
      </c>
      <c r="J134" s="35">
        <v>-3042.07</v>
      </c>
      <c r="K134" s="35">
        <v>-3393.74</v>
      </c>
      <c r="L134" s="35">
        <v>-3148.56</v>
      </c>
      <c r="M134" s="35">
        <v>-3211</v>
      </c>
      <c r="N134" s="35">
        <v>-3489.2</v>
      </c>
      <c r="O134" s="35">
        <v>-3729.83</v>
      </c>
      <c r="P134" s="35">
        <f>SUM(D134:O134)</f>
        <v>-48769.93</v>
      </c>
    </row>
    <row r="135" spans="1:16" hidden="1">
      <c r="A135" s="32">
        <v>3613</v>
      </c>
      <c r="B135" s="34" t="s">
        <v>29</v>
      </c>
      <c r="C135" s="32"/>
      <c r="D135" s="35">
        <v>-1785.21</v>
      </c>
      <c r="E135" s="35">
        <v>-2054.48</v>
      </c>
      <c r="F135" s="35">
        <v>-2367.4299999999998</v>
      </c>
      <c r="G135" s="35">
        <v>-1940.76</v>
      </c>
      <c r="H135" s="35">
        <v>-1571.79</v>
      </c>
      <c r="I135" s="35">
        <v>-289.77999999999997</v>
      </c>
      <c r="J135" s="35">
        <v>-1157.6300000000001</v>
      </c>
      <c r="K135" s="35">
        <v>-1331.36</v>
      </c>
      <c r="L135" s="35">
        <v>-1122.3900000000001</v>
      </c>
      <c r="M135" s="35">
        <v>-1234.5899999999999</v>
      </c>
      <c r="N135" s="35">
        <v>-1268.28</v>
      </c>
      <c r="O135" s="35">
        <v>-1231.6300000000001</v>
      </c>
      <c r="P135" s="35">
        <f t="shared" ref="P135:P143" si="17">SUM(D135:O135)</f>
        <v>-17355.330000000002</v>
      </c>
    </row>
    <row r="136" spans="1:16" hidden="1">
      <c r="A136" s="32">
        <v>3614</v>
      </c>
      <c r="B136" s="34" t="s">
        <v>30</v>
      </c>
      <c r="C136" s="32"/>
      <c r="D136" s="35">
        <v>-923.54</v>
      </c>
      <c r="E136" s="35">
        <v>-1124.2</v>
      </c>
      <c r="F136" s="35">
        <v>-1124.6600000000001</v>
      </c>
      <c r="G136" s="35">
        <v>-1073.24</v>
      </c>
      <c r="H136" s="35">
        <v>-849.09</v>
      </c>
      <c r="I136" s="35">
        <v>-1269.1600000000001</v>
      </c>
      <c r="J136" s="35">
        <v>-751.96</v>
      </c>
      <c r="K136" s="35">
        <v>-612.65</v>
      </c>
      <c r="L136" s="35">
        <v>-603.24</v>
      </c>
      <c r="M136" s="35">
        <v>-776.63</v>
      </c>
      <c r="N136" s="35">
        <v>-804.52</v>
      </c>
      <c r="O136" s="35">
        <v>-854.37</v>
      </c>
      <c r="P136" s="35">
        <f t="shared" si="17"/>
        <v>-10767.26</v>
      </c>
    </row>
    <row r="137" spans="1:16" hidden="1">
      <c r="A137" s="32">
        <v>3615</v>
      </c>
      <c r="B137" s="34" t="s">
        <v>31</v>
      </c>
      <c r="C137" s="32"/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f t="shared" si="17"/>
        <v>0</v>
      </c>
    </row>
    <row r="138" spans="1:16" hidden="1">
      <c r="A138" s="32">
        <v>3616</v>
      </c>
      <c r="B138" s="34" t="s">
        <v>32</v>
      </c>
      <c r="C138" s="32"/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f t="shared" si="17"/>
        <v>0</v>
      </c>
    </row>
    <row r="139" spans="1:16" hidden="1">
      <c r="A139" s="32">
        <v>3617</v>
      </c>
      <c r="B139" s="34" t="s">
        <v>33</v>
      </c>
      <c r="C139" s="32"/>
      <c r="D139" s="35">
        <v>-93.62</v>
      </c>
      <c r="E139" s="35">
        <v>-75.61</v>
      </c>
      <c r="F139" s="35">
        <v>-75.61</v>
      </c>
      <c r="G139" s="35">
        <v>-75.61</v>
      </c>
      <c r="H139" s="35">
        <v>-69.569999999999993</v>
      </c>
      <c r="I139" s="35">
        <v>-68.89</v>
      </c>
      <c r="J139" s="35">
        <v>-67.540000000000006</v>
      </c>
      <c r="K139" s="35">
        <v>-67.540000000000006</v>
      </c>
      <c r="L139" s="35">
        <v>-67.540000000000006</v>
      </c>
      <c r="M139" s="35">
        <v>-67.540000000000006</v>
      </c>
      <c r="N139" s="35">
        <v>-67.540000000000006</v>
      </c>
      <c r="O139" s="35">
        <v>-77.38</v>
      </c>
      <c r="P139" s="35">
        <f t="shared" si="17"/>
        <v>-873.9899999999999</v>
      </c>
    </row>
    <row r="140" spans="1:16" hidden="1">
      <c r="A140" s="32">
        <v>3618</v>
      </c>
      <c r="B140" s="34" t="s">
        <v>34</v>
      </c>
      <c r="C140" s="32"/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f t="shared" si="17"/>
        <v>0</v>
      </c>
    </row>
    <row r="141" spans="1:16" hidden="1">
      <c r="A141" s="32">
        <v>3620</v>
      </c>
      <c r="B141" s="34" t="s">
        <v>38</v>
      </c>
      <c r="C141" s="32"/>
      <c r="D141" s="35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f t="shared" si="17"/>
        <v>0</v>
      </c>
    </row>
    <row r="142" spans="1:16" hidden="1">
      <c r="A142" s="32">
        <v>3625</v>
      </c>
      <c r="B142" s="34" t="s">
        <v>39</v>
      </c>
      <c r="C142" s="32"/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f t="shared" si="17"/>
        <v>0</v>
      </c>
    </row>
    <row r="143" spans="1:16" hidden="1">
      <c r="A143" s="32">
        <v>3032</v>
      </c>
      <c r="B143" s="34" t="s">
        <v>55</v>
      </c>
      <c r="C143" s="32"/>
      <c r="D143" s="35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-8400</v>
      </c>
      <c r="J143" s="35">
        <v>0</v>
      </c>
      <c r="K143" s="35">
        <v>0</v>
      </c>
      <c r="L143" s="35">
        <v>-200</v>
      </c>
      <c r="M143" s="35">
        <v>0</v>
      </c>
      <c r="N143" s="35">
        <v>0</v>
      </c>
      <c r="O143" s="35">
        <v>-4200</v>
      </c>
      <c r="P143" s="35">
        <f t="shared" si="17"/>
        <v>-12800</v>
      </c>
    </row>
    <row r="144" spans="1:16" hidden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</row>
    <row r="145" spans="1:16" hidden="1">
      <c r="A145" s="32"/>
      <c r="B145" s="33" t="s">
        <v>50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</row>
    <row r="146" spans="1:16" hidden="1">
      <c r="A146" s="32">
        <v>3692</v>
      </c>
      <c r="B146" s="34" t="s">
        <v>28</v>
      </c>
      <c r="C146" s="32"/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f t="shared" ref="P146:P150" si="18">SUM(D146:O146)</f>
        <v>0</v>
      </c>
    </row>
    <row r="147" spans="1:16" hidden="1">
      <c r="A147" s="32">
        <v>3693</v>
      </c>
      <c r="B147" s="34" t="s">
        <v>29</v>
      </c>
      <c r="C147" s="32"/>
      <c r="D147" s="35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f t="shared" si="18"/>
        <v>0</v>
      </c>
    </row>
    <row r="148" spans="1:16" hidden="1">
      <c r="A148" s="32">
        <v>3694</v>
      </c>
      <c r="B148" s="34" t="s">
        <v>30</v>
      </c>
      <c r="C148" s="32"/>
      <c r="D148" s="35">
        <v>0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f t="shared" si="18"/>
        <v>0</v>
      </c>
    </row>
    <row r="149" spans="1:16" hidden="1">
      <c r="A149" s="32">
        <v>3695</v>
      </c>
      <c r="B149" s="34" t="s">
        <v>31</v>
      </c>
      <c r="C149" s="32"/>
      <c r="D149" s="35">
        <v>0</v>
      </c>
      <c r="E149" s="35">
        <v>0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f t="shared" si="18"/>
        <v>0</v>
      </c>
    </row>
    <row r="150" spans="1:16" hidden="1">
      <c r="A150" s="32">
        <v>3698</v>
      </c>
      <c r="B150" s="34" t="s">
        <v>34</v>
      </c>
      <c r="C150" s="32"/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f t="shared" si="18"/>
        <v>0</v>
      </c>
    </row>
    <row r="151" spans="1:16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</row>
    <row r="152" spans="1:16">
      <c r="A152" s="32"/>
      <c r="B152" s="33" t="s">
        <v>51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</row>
    <row r="153" spans="1:16">
      <c r="A153" s="32">
        <v>3635</v>
      </c>
      <c r="B153" s="34" t="s">
        <v>28</v>
      </c>
      <c r="C153" s="32"/>
      <c r="D153" s="35">
        <v>-395.48</v>
      </c>
      <c r="E153" s="35">
        <v>-479.6</v>
      </c>
      <c r="F153" s="35">
        <v>-464.93</v>
      </c>
      <c r="G153" s="35">
        <v>-407.34</v>
      </c>
      <c r="H153" s="35">
        <v>-456.66</v>
      </c>
      <c r="I153" s="35">
        <v>-399.63</v>
      </c>
      <c r="J153" s="35">
        <v>-385.57</v>
      </c>
      <c r="K153" s="35">
        <v>-430.21</v>
      </c>
      <c r="L153" s="35">
        <v>-399.21</v>
      </c>
      <c r="M153" s="35">
        <v>-407.05</v>
      </c>
      <c r="N153" s="35">
        <v>-442.42</v>
      </c>
      <c r="O153" s="35">
        <v>-472.76</v>
      </c>
      <c r="P153" s="35">
        <f t="shared" ref="P153:P158" si="19">SUM(D153:O153)</f>
        <v>-5140.8600000000006</v>
      </c>
    </row>
    <row r="154" spans="1:16">
      <c r="A154" s="32">
        <v>3637</v>
      </c>
      <c r="B154" s="34" t="s">
        <v>29</v>
      </c>
      <c r="C154" s="32"/>
      <c r="D154" s="35">
        <v>-143.87</v>
      </c>
      <c r="E154" s="35">
        <v>-165.6</v>
      </c>
      <c r="F154" s="35">
        <v>-190.77</v>
      </c>
      <c r="G154" s="35">
        <v>-156.63</v>
      </c>
      <c r="H154" s="35">
        <v>-149.47999999999999</v>
      </c>
      <c r="I154" s="35">
        <v>-44.21</v>
      </c>
      <c r="J154" s="35">
        <v>-117.6</v>
      </c>
      <c r="K154" s="35">
        <v>-135.22999999999999</v>
      </c>
      <c r="L154" s="35">
        <v>-114.01</v>
      </c>
      <c r="M154" s="35">
        <v>-125.39</v>
      </c>
      <c r="N154" s="35">
        <v>-128.87</v>
      </c>
      <c r="O154" s="35">
        <v>-125.1</v>
      </c>
      <c r="P154" s="35">
        <f t="shared" si="19"/>
        <v>-1596.7600000000002</v>
      </c>
    </row>
    <row r="155" spans="1:16">
      <c r="A155" s="32">
        <v>3638</v>
      </c>
      <c r="B155" s="34" t="s">
        <v>30</v>
      </c>
      <c r="C155" s="32"/>
      <c r="D155" s="35">
        <v>-68.58</v>
      </c>
      <c r="E155" s="35">
        <v>-83.48</v>
      </c>
      <c r="F155" s="35">
        <v>-83.5</v>
      </c>
      <c r="G155" s="35">
        <v>-79.69</v>
      </c>
      <c r="H155" s="35">
        <v>-113.07</v>
      </c>
      <c r="I155" s="35">
        <v>-183.89</v>
      </c>
      <c r="J155" s="35">
        <v>-121.25</v>
      </c>
      <c r="K155" s="35">
        <v>-98.78</v>
      </c>
      <c r="L155" s="35">
        <v>-97.27</v>
      </c>
      <c r="M155" s="35">
        <v>-125.23</v>
      </c>
      <c r="N155" s="35">
        <v>-129.72</v>
      </c>
      <c r="O155" s="35">
        <v>-137.76</v>
      </c>
      <c r="P155" s="35">
        <f t="shared" si="19"/>
        <v>-1322.22</v>
      </c>
    </row>
    <row r="156" spans="1:16">
      <c r="A156" s="32">
        <v>3667</v>
      </c>
      <c r="B156" s="34" t="s">
        <v>32</v>
      </c>
      <c r="C156" s="32"/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f t="shared" si="19"/>
        <v>0</v>
      </c>
    </row>
    <row r="157" spans="1:16">
      <c r="A157" s="32">
        <v>3668</v>
      </c>
      <c r="B157" s="34" t="s">
        <v>33</v>
      </c>
      <c r="C157" s="32"/>
      <c r="D157" s="35">
        <v>-6.92</v>
      </c>
      <c r="E157" s="35">
        <v>-5.58</v>
      </c>
      <c r="F157" s="35">
        <v>-5.58</v>
      </c>
      <c r="G157" s="35">
        <v>-5.58</v>
      </c>
      <c r="H157" s="35">
        <v>-10.73</v>
      </c>
      <c r="I157" s="35">
        <v>-10.62</v>
      </c>
      <c r="J157" s="35">
        <v>-10.41</v>
      </c>
      <c r="K157" s="35">
        <v>-10.41</v>
      </c>
      <c r="L157" s="35">
        <v>-10.41</v>
      </c>
      <c r="M157" s="35">
        <v>-10.41</v>
      </c>
      <c r="N157" s="35">
        <v>-10.41</v>
      </c>
      <c r="O157" s="35">
        <v>-11.93</v>
      </c>
      <c r="P157" s="35">
        <f t="shared" si="19"/>
        <v>-108.98999999999998</v>
      </c>
    </row>
    <row r="158" spans="1:16">
      <c r="A158" s="32">
        <v>3669</v>
      </c>
      <c r="B158" s="34" t="s">
        <v>34</v>
      </c>
      <c r="C158" s="32"/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-0.23</v>
      </c>
      <c r="J158" s="35">
        <v>-0.23</v>
      </c>
      <c r="K158" s="35">
        <v>-0.23</v>
      </c>
      <c r="L158" s="35">
        <v>-0.23</v>
      </c>
      <c r="M158" s="35">
        <v>-0.23</v>
      </c>
      <c r="N158" s="35">
        <v>-0.23</v>
      </c>
      <c r="O158" s="35">
        <v>-0.23</v>
      </c>
      <c r="P158" s="35">
        <f t="shared" si="19"/>
        <v>-1.61</v>
      </c>
    </row>
    <row r="159" spans="1:16">
      <c r="A159" s="36"/>
      <c r="B159" s="36"/>
      <c r="C159" s="36"/>
      <c r="D159" s="3">
        <f>SUM(D153:D158)</f>
        <v>-614.85</v>
      </c>
      <c r="E159" s="3">
        <f t="shared" ref="E159" si="20">SUM(E153:E158)</f>
        <v>-734.2600000000001</v>
      </c>
      <c r="F159" s="3">
        <f t="shared" ref="F159" si="21">SUM(F153:F158)</f>
        <v>-744.78000000000009</v>
      </c>
      <c r="G159" s="3">
        <f t="shared" ref="G159" si="22">SUM(G153:G158)</f>
        <v>-649.24000000000012</v>
      </c>
      <c r="H159" s="3">
        <f t="shared" ref="H159" si="23">SUM(H153:H158)</f>
        <v>-729.94</v>
      </c>
      <c r="I159" s="3">
        <f t="shared" ref="I159" si="24">SUM(I153:I158)</f>
        <v>-638.58000000000004</v>
      </c>
      <c r="J159" s="3">
        <f t="shared" ref="J159" si="25">SUM(J153:J158)</f>
        <v>-635.05999999999995</v>
      </c>
      <c r="K159" s="3">
        <f t="shared" ref="K159" si="26">SUM(K153:K158)</f>
        <v>-674.8599999999999</v>
      </c>
      <c r="L159" s="3">
        <f t="shared" ref="L159" si="27">SUM(L153:L158)</f>
        <v>-621.13</v>
      </c>
      <c r="M159" s="3">
        <f t="shared" ref="M159" si="28">SUM(M153:M158)</f>
        <v>-668.31000000000006</v>
      </c>
      <c r="N159" s="3">
        <f t="shared" ref="N159" si="29">SUM(N153:N158)</f>
        <v>-711.65</v>
      </c>
      <c r="O159" s="3">
        <f t="shared" ref="O159" si="30">SUM(O153:O158)</f>
        <v>-747.78</v>
      </c>
      <c r="P159" s="3">
        <f t="shared" ref="P159" si="31">SUM(P153:P158)</f>
        <v>-8170.4400000000005</v>
      </c>
    </row>
    <row r="160" spans="1:16">
      <c r="A160" s="36"/>
      <c r="B160" s="36"/>
      <c r="C160" s="36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</row>
    <row r="161" spans="1:16" hidden="1">
      <c r="A161" s="38"/>
      <c r="B161" s="39" t="s">
        <v>43</v>
      </c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</row>
    <row r="162" spans="1:16" hidden="1">
      <c r="A162" s="38">
        <v>3601</v>
      </c>
      <c r="B162" s="40" t="s">
        <v>28</v>
      </c>
      <c r="C162" s="38"/>
      <c r="D162" s="41">
        <v>-16666.97</v>
      </c>
      <c r="E162" s="41">
        <v>-16645.25</v>
      </c>
      <c r="F162" s="41">
        <v>-16638.96</v>
      </c>
      <c r="G162" s="41">
        <v>-17652.63</v>
      </c>
      <c r="H162" s="41">
        <v>-17698.77</v>
      </c>
      <c r="I162" s="41">
        <v>-17689.189999999999</v>
      </c>
      <c r="J162" s="41">
        <v>-17734.919999999998</v>
      </c>
      <c r="K162" s="41">
        <v>-17722.61</v>
      </c>
      <c r="L162" s="41">
        <v>-17798.54</v>
      </c>
      <c r="M162" s="41">
        <v>-17770.82</v>
      </c>
      <c r="N162" s="41">
        <v>-17807.25</v>
      </c>
      <c r="O162" s="41">
        <v>-17750.310000000001</v>
      </c>
      <c r="P162" s="41">
        <f t="shared" ref="P162:P170" si="32">SUM(D162:O162)</f>
        <v>-209576.22</v>
      </c>
    </row>
    <row r="163" spans="1:16" hidden="1">
      <c r="A163" s="38">
        <v>3603</v>
      </c>
      <c r="B163" s="40" t="s">
        <v>29</v>
      </c>
      <c r="C163" s="38"/>
      <c r="D163" s="41">
        <v>-6175.59</v>
      </c>
      <c r="E163" s="41">
        <v>-5955.4</v>
      </c>
      <c r="F163" s="41">
        <v>-5973.59</v>
      </c>
      <c r="G163" s="41">
        <v>-6301.93</v>
      </c>
      <c r="H163" s="41">
        <v>-6499.47</v>
      </c>
      <c r="I163" s="41">
        <v>-6522.18</v>
      </c>
      <c r="J163" s="41">
        <v>-6444.9</v>
      </c>
      <c r="K163" s="41">
        <v>-6212.54</v>
      </c>
      <c r="L163" s="41">
        <v>-6406.26</v>
      </c>
      <c r="M163" s="41">
        <v>-6403.98</v>
      </c>
      <c r="N163" s="41">
        <v>-6424.45</v>
      </c>
      <c r="O163" s="41">
        <v>-6353.97</v>
      </c>
      <c r="P163" s="41">
        <f t="shared" si="32"/>
        <v>-75674.260000000009</v>
      </c>
    </row>
    <row r="164" spans="1:16" hidden="1">
      <c r="A164" s="38">
        <v>3604</v>
      </c>
      <c r="B164" s="40" t="s">
        <v>30</v>
      </c>
      <c r="C164" s="38"/>
      <c r="D164" s="41">
        <v>-6801.53</v>
      </c>
      <c r="E164" s="41">
        <v>-7094.93</v>
      </c>
      <c r="F164" s="41">
        <v>-6801.53</v>
      </c>
      <c r="G164" s="41">
        <v>-7224.66</v>
      </c>
      <c r="H164" s="41">
        <v>-5281.12</v>
      </c>
      <c r="I164" s="41">
        <v>-6799.68</v>
      </c>
      <c r="J164" s="41">
        <v>-6799.68</v>
      </c>
      <c r="K164" s="41">
        <v>-9774.5400000000009</v>
      </c>
      <c r="L164" s="41">
        <v>-7408.82</v>
      </c>
      <c r="M164" s="41">
        <v>-7649.64</v>
      </c>
      <c r="N164" s="41">
        <v>-7649.64</v>
      </c>
      <c r="O164" s="41">
        <v>-7238.83</v>
      </c>
      <c r="P164" s="41">
        <f t="shared" si="32"/>
        <v>-86524.6</v>
      </c>
    </row>
    <row r="165" spans="1:16" hidden="1">
      <c r="A165" s="38">
        <v>3605</v>
      </c>
      <c r="B165" s="40" t="s">
        <v>31</v>
      </c>
      <c r="C165" s="38"/>
      <c r="D165" s="41">
        <v>0</v>
      </c>
      <c r="E165" s="41">
        <v>0</v>
      </c>
      <c r="F165" s="41">
        <v>0</v>
      </c>
      <c r="G165" s="41">
        <v>0</v>
      </c>
      <c r="H165" s="41">
        <v>0</v>
      </c>
      <c r="I165" s="41">
        <v>0</v>
      </c>
      <c r="J165" s="41">
        <v>0</v>
      </c>
      <c r="K165" s="41">
        <v>0</v>
      </c>
      <c r="L165" s="41">
        <v>0</v>
      </c>
      <c r="M165" s="41">
        <v>0</v>
      </c>
      <c r="N165" s="41">
        <v>0</v>
      </c>
      <c r="O165" s="41">
        <v>0</v>
      </c>
      <c r="P165" s="41">
        <f t="shared" si="32"/>
        <v>0</v>
      </c>
    </row>
    <row r="166" spans="1:16" hidden="1">
      <c r="A166" s="38">
        <v>3606</v>
      </c>
      <c r="B166" s="40" t="s">
        <v>32</v>
      </c>
      <c r="C166" s="38"/>
      <c r="D166" s="41">
        <v>0</v>
      </c>
      <c r="E166" s="41">
        <v>0</v>
      </c>
      <c r="F166" s="41">
        <v>0</v>
      </c>
      <c r="G166" s="41">
        <v>0</v>
      </c>
      <c r="H166" s="41">
        <v>0</v>
      </c>
      <c r="I166" s="41">
        <v>0</v>
      </c>
      <c r="J166" s="41">
        <v>0</v>
      </c>
      <c r="K166" s="41">
        <v>0</v>
      </c>
      <c r="L166" s="41">
        <v>0</v>
      </c>
      <c r="M166" s="41">
        <v>0</v>
      </c>
      <c r="N166" s="41">
        <v>0</v>
      </c>
      <c r="O166" s="41">
        <v>0</v>
      </c>
      <c r="P166" s="41">
        <f t="shared" si="32"/>
        <v>0</v>
      </c>
    </row>
    <row r="167" spans="1:16" hidden="1">
      <c r="A167" s="38">
        <v>3607</v>
      </c>
      <c r="B167" s="40" t="s">
        <v>33</v>
      </c>
      <c r="C167" s="38"/>
      <c r="D167" s="41">
        <v>-281.52</v>
      </c>
      <c r="E167" s="41">
        <v>-281.52</v>
      </c>
      <c r="F167" s="41">
        <v>-281.52</v>
      </c>
      <c r="G167" s="41">
        <v>-302.22000000000003</v>
      </c>
      <c r="H167" s="41">
        <v>-302.22000000000003</v>
      </c>
      <c r="I167" s="41">
        <v>-302.22000000000003</v>
      </c>
      <c r="J167" s="41">
        <v>-302.22000000000003</v>
      </c>
      <c r="K167" s="41">
        <v>-302.22000000000003</v>
      </c>
      <c r="L167" s="41">
        <v>-302.22000000000003</v>
      </c>
      <c r="M167" s="41">
        <v>-302.22000000000003</v>
      </c>
      <c r="N167" s="41">
        <v>-302.22000000000003</v>
      </c>
      <c r="O167" s="41">
        <v>-302.22000000000003</v>
      </c>
      <c r="P167" s="41">
        <f t="shared" si="32"/>
        <v>-3564.5400000000009</v>
      </c>
    </row>
    <row r="168" spans="1:16" hidden="1">
      <c r="A168" s="38">
        <v>3608</v>
      </c>
      <c r="B168" s="40" t="s">
        <v>34</v>
      </c>
      <c r="C168" s="38"/>
      <c r="D168" s="41">
        <v>-50.85</v>
      </c>
      <c r="E168" s="41">
        <v>-37.29</v>
      </c>
      <c r="F168" s="41">
        <v>-37.29</v>
      </c>
      <c r="G168" s="41">
        <v>-37.29</v>
      </c>
      <c r="H168" s="41">
        <v>-37.29</v>
      </c>
      <c r="I168" s="41">
        <v>-37.29</v>
      </c>
      <c r="J168" s="41">
        <v>-37.29</v>
      </c>
      <c r="K168" s="41">
        <v>-37.29</v>
      </c>
      <c r="L168" s="41">
        <v>-37.29</v>
      </c>
      <c r="M168" s="41">
        <v>-37.29</v>
      </c>
      <c r="N168" s="41">
        <v>-37.29</v>
      </c>
      <c r="O168" s="41">
        <v>-37.29</v>
      </c>
      <c r="P168" s="41">
        <f t="shared" si="32"/>
        <v>-461.04000000000008</v>
      </c>
    </row>
    <row r="169" spans="1:16" hidden="1">
      <c r="A169" s="38">
        <v>3609</v>
      </c>
      <c r="B169" s="40" t="s">
        <v>35</v>
      </c>
      <c r="C169" s="38"/>
      <c r="D169" s="41">
        <v>-316.82</v>
      </c>
      <c r="E169" s="41">
        <v>-314.75</v>
      </c>
      <c r="F169" s="41">
        <v>-314.58999999999997</v>
      </c>
      <c r="G169" s="41">
        <v>-314.31</v>
      </c>
      <c r="H169" s="41">
        <v>-317.32</v>
      </c>
      <c r="I169" s="41">
        <v>-317.75</v>
      </c>
      <c r="J169" s="41">
        <v>-318</v>
      </c>
      <c r="K169" s="41">
        <v>-317.5</v>
      </c>
      <c r="L169" s="41">
        <v>-319.75</v>
      </c>
      <c r="M169" s="41">
        <v>-318.75</v>
      </c>
      <c r="N169" s="41">
        <v>-319.60000000000002</v>
      </c>
      <c r="O169" s="41">
        <v>-317.5</v>
      </c>
      <c r="P169" s="41">
        <f t="shared" si="32"/>
        <v>-3806.64</v>
      </c>
    </row>
    <row r="170" spans="1:16" hidden="1">
      <c r="A170" s="38">
        <v>3031</v>
      </c>
      <c r="B170" s="40" t="s">
        <v>55</v>
      </c>
      <c r="C170" s="38"/>
      <c r="D170" s="41">
        <v>0</v>
      </c>
      <c r="E170" s="41">
        <v>0</v>
      </c>
      <c r="F170" s="41">
        <v>1300</v>
      </c>
      <c r="G170" s="41">
        <v>0</v>
      </c>
      <c r="H170" s="41">
        <v>0</v>
      </c>
      <c r="I170" s="41">
        <v>5500</v>
      </c>
      <c r="J170" s="41">
        <v>0</v>
      </c>
      <c r="K170" s="41">
        <v>0</v>
      </c>
      <c r="L170" s="41">
        <v>-3500</v>
      </c>
      <c r="M170" s="41">
        <v>0</v>
      </c>
      <c r="N170" s="41">
        <v>0</v>
      </c>
      <c r="O170" s="41">
        <v>-1000</v>
      </c>
      <c r="P170" s="41">
        <f t="shared" si="32"/>
        <v>2300</v>
      </c>
    </row>
    <row r="171" spans="1:16" hidden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2" spans="1:16" hidden="1">
      <c r="A172" s="38"/>
      <c r="B172" s="39" t="s">
        <v>44</v>
      </c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</row>
    <row r="173" spans="1:16" hidden="1">
      <c r="A173" s="38">
        <v>3685</v>
      </c>
      <c r="B173" s="40" t="s">
        <v>28</v>
      </c>
      <c r="C173" s="38"/>
      <c r="D173" s="41">
        <v>0</v>
      </c>
      <c r="E173" s="41">
        <v>0</v>
      </c>
      <c r="F173" s="41">
        <v>0</v>
      </c>
      <c r="G173" s="41">
        <v>0</v>
      </c>
      <c r="H173" s="41">
        <v>0</v>
      </c>
      <c r="I173" s="41">
        <v>0</v>
      </c>
      <c r="J173" s="41">
        <v>0</v>
      </c>
      <c r="K173" s="41">
        <v>0</v>
      </c>
      <c r="L173" s="41">
        <v>0</v>
      </c>
      <c r="M173" s="41">
        <v>0</v>
      </c>
      <c r="N173" s="41">
        <v>0</v>
      </c>
      <c r="O173" s="41">
        <v>0</v>
      </c>
      <c r="P173" s="41">
        <f t="shared" ref="P173:P177" si="33">SUM(D173:O173)</f>
        <v>0</v>
      </c>
    </row>
    <row r="174" spans="1:16" hidden="1">
      <c r="A174" s="38">
        <v>3686</v>
      </c>
      <c r="B174" s="40" t="s">
        <v>29</v>
      </c>
      <c r="C174" s="38"/>
      <c r="D174" s="41">
        <v>0</v>
      </c>
      <c r="E174" s="41">
        <v>0</v>
      </c>
      <c r="F174" s="41">
        <v>0</v>
      </c>
      <c r="G174" s="41">
        <v>0</v>
      </c>
      <c r="H174" s="41">
        <v>0</v>
      </c>
      <c r="I174" s="41">
        <v>0</v>
      </c>
      <c r="J174" s="41">
        <v>0</v>
      </c>
      <c r="K174" s="41">
        <v>0</v>
      </c>
      <c r="L174" s="41">
        <v>0</v>
      </c>
      <c r="M174" s="41">
        <v>0</v>
      </c>
      <c r="N174" s="41">
        <v>0</v>
      </c>
      <c r="O174" s="41">
        <v>0</v>
      </c>
      <c r="P174" s="41">
        <f t="shared" si="33"/>
        <v>0</v>
      </c>
    </row>
    <row r="175" spans="1:16" hidden="1">
      <c r="A175" s="38">
        <v>3687</v>
      </c>
      <c r="B175" s="40" t="s">
        <v>30</v>
      </c>
      <c r="C175" s="38"/>
      <c r="D175" s="41">
        <v>0</v>
      </c>
      <c r="E175" s="41">
        <v>0</v>
      </c>
      <c r="F175" s="41">
        <v>0</v>
      </c>
      <c r="G175" s="41">
        <v>0</v>
      </c>
      <c r="H175" s="41">
        <v>0</v>
      </c>
      <c r="I175" s="41">
        <v>0</v>
      </c>
      <c r="J175" s="41">
        <v>0</v>
      </c>
      <c r="K175" s="41">
        <v>0</v>
      </c>
      <c r="L175" s="41">
        <v>0</v>
      </c>
      <c r="M175" s="41">
        <v>0</v>
      </c>
      <c r="N175" s="41">
        <v>0</v>
      </c>
      <c r="O175" s="41">
        <v>0</v>
      </c>
      <c r="P175" s="41">
        <f t="shared" si="33"/>
        <v>0</v>
      </c>
    </row>
    <row r="176" spans="1:16" hidden="1">
      <c r="A176" s="38">
        <v>3688</v>
      </c>
      <c r="B176" s="40" t="s">
        <v>31</v>
      </c>
      <c r="C176" s="38"/>
      <c r="D176" s="41">
        <v>0</v>
      </c>
      <c r="E176" s="41">
        <v>0</v>
      </c>
      <c r="F176" s="41">
        <v>0</v>
      </c>
      <c r="G176" s="41">
        <v>0</v>
      </c>
      <c r="H176" s="41">
        <v>0</v>
      </c>
      <c r="I176" s="41">
        <v>0</v>
      </c>
      <c r="J176" s="41">
        <v>0</v>
      </c>
      <c r="K176" s="41">
        <v>0</v>
      </c>
      <c r="L176" s="41">
        <v>0</v>
      </c>
      <c r="M176" s="41">
        <v>0</v>
      </c>
      <c r="N176" s="41">
        <v>0</v>
      </c>
      <c r="O176" s="41">
        <v>0</v>
      </c>
      <c r="P176" s="41">
        <f t="shared" si="33"/>
        <v>0</v>
      </c>
    </row>
    <row r="177" spans="1:16" hidden="1">
      <c r="A177" s="38">
        <v>3691</v>
      </c>
      <c r="B177" s="40" t="s">
        <v>34</v>
      </c>
      <c r="C177" s="38"/>
      <c r="D177" s="41">
        <v>0</v>
      </c>
      <c r="E177" s="41">
        <v>0</v>
      </c>
      <c r="F177" s="41">
        <v>0</v>
      </c>
      <c r="G177" s="41">
        <v>0</v>
      </c>
      <c r="H177" s="41">
        <v>0</v>
      </c>
      <c r="I177" s="41">
        <v>0</v>
      </c>
      <c r="J177" s="41">
        <v>0</v>
      </c>
      <c r="K177" s="41">
        <v>0</v>
      </c>
      <c r="L177" s="41">
        <v>0</v>
      </c>
      <c r="M177" s="41">
        <v>0</v>
      </c>
      <c r="N177" s="41">
        <v>0</v>
      </c>
      <c r="O177" s="41">
        <v>0</v>
      </c>
      <c r="P177" s="41">
        <f t="shared" si="33"/>
        <v>0</v>
      </c>
    </row>
    <row r="178" spans="1:16">
      <c r="A178" s="38"/>
      <c r="B178" s="40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</row>
    <row r="179" spans="1:16">
      <c r="A179" s="38"/>
      <c r="B179" s="39" t="s">
        <v>52</v>
      </c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</row>
    <row r="180" spans="1:16">
      <c r="A180" s="38">
        <v>3626</v>
      </c>
      <c r="B180" s="40" t="s">
        <v>28</v>
      </c>
      <c r="C180" s="38"/>
      <c r="D180" s="41">
        <v>-1058.96</v>
      </c>
      <c r="E180" s="41">
        <v>-1057.56</v>
      </c>
      <c r="F180" s="41">
        <v>-1057.1600000000001</v>
      </c>
      <c r="G180" s="41">
        <v>-5.44</v>
      </c>
      <c r="H180" s="41">
        <v>0</v>
      </c>
      <c r="I180" s="41">
        <v>0.92</v>
      </c>
      <c r="J180" s="41">
        <v>0</v>
      </c>
      <c r="K180" s="41">
        <v>0</v>
      </c>
      <c r="L180" s="41">
        <v>0</v>
      </c>
      <c r="M180" s="41">
        <v>0</v>
      </c>
      <c r="N180" s="41">
        <v>0</v>
      </c>
      <c r="O180" s="41">
        <v>0</v>
      </c>
      <c r="P180" s="41">
        <f t="shared" ref="P180:P185" si="34">SUM(D180:O180)</f>
        <v>-3178.2000000000003</v>
      </c>
    </row>
    <row r="181" spans="1:16">
      <c r="A181" s="38">
        <v>3628</v>
      </c>
      <c r="B181" s="40" t="s">
        <v>29</v>
      </c>
      <c r="C181" s="38"/>
      <c r="D181" s="41">
        <v>-390.93</v>
      </c>
      <c r="E181" s="41">
        <v>-376.97</v>
      </c>
      <c r="F181" s="41">
        <v>-378.11</v>
      </c>
      <c r="G181" s="41">
        <v>-2.0299999999999998</v>
      </c>
      <c r="H181" s="41">
        <v>0</v>
      </c>
      <c r="I181" s="41">
        <v>0</v>
      </c>
      <c r="J181" s="41">
        <v>0</v>
      </c>
      <c r="K181" s="41">
        <v>4.0599999999999996</v>
      </c>
      <c r="L181" s="41">
        <v>0</v>
      </c>
      <c r="M181" s="41">
        <v>0</v>
      </c>
      <c r="N181" s="41">
        <v>0</v>
      </c>
      <c r="O181" s="41">
        <v>0</v>
      </c>
      <c r="P181" s="41">
        <f t="shared" si="34"/>
        <v>-1143.9800000000002</v>
      </c>
    </row>
    <row r="182" spans="1:16">
      <c r="A182" s="38">
        <v>3629</v>
      </c>
      <c r="B182" s="40" t="s">
        <v>30</v>
      </c>
      <c r="C182" s="38"/>
      <c r="D182" s="41">
        <v>-427.38</v>
      </c>
      <c r="E182" s="41">
        <v>-445.82</v>
      </c>
      <c r="F182" s="41">
        <v>-427.38</v>
      </c>
      <c r="G182" s="41">
        <v>0</v>
      </c>
      <c r="H182" s="41">
        <v>68.72</v>
      </c>
      <c r="I182" s="41">
        <v>0</v>
      </c>
      <c r="J182" s="41">
        <v>0</v>
      </c>
      <c r="K182" s="41">
        <v>0</v>
      </c>
      <c r="L182" s="41">
        <v>0</v>
      </c>
      <c r="M182" s="41">
        <v>0</v>
      </c>
      <c r="N182" s="41">
        <v>0</v>
      </c>
      <c r="O182" s="41">
        <v>0</v>
      </c>
      <c r="P182" s="41">
        <f t="shared" si="34"/>
        <v>-1231.8599999999999</v>
      </c>
    </row>
    <row r="183" spans="1:16">
      <c r="A183" s="38">
        <v>3632</v>
      </c>
      <c r="B183" s="40" t="s">
        <v>32</v>
      </c>
      <c r="C183" s="38"/>
      <c r="D183" s="41">
        <v>0</v>
      </c>
      <c r="E183" s="41">
        <v>0</v>
      </c>
      <c r="F183" s="41">
        <v>0</v>
      </c>
      <c r="G183" s="41">
        <v>0</v>
      </c>
      <c r="H183" s="41">
        <v>0</v>
      </c>
      <c r="I183" s="41">
        <v>0</v>
      </c>
      <c r="J183" s="41">
        <v>0</v>
      </c>
      <c r="K183" s="41">
        <v>0</v>
      </c>
      <c r="L183" s="41">
        <v>0</v>
      </c>
      <c r="M183" s="41">
        <v>0</v>
      </c>
      <c r="N183" s="41">
        <v>0</v>
      </c>
      <c r="O183" s="41">
        <v>0</v>
      </c>
      <c r="P183" s="41">
        <f t="shared" si="34"/>
        <v>0</v>
      </c>
    </row>
    <row r="184" spans="1:16">
      <c r="A184" s="38">
        <v>3633</v>
      </c>
      <c r="B184" s="40" t="s">
        <v>33</v>
      </c>
      <c r="C184" s="38"/>
      <c r="D184" s="41">
        <v>0</v>
      </c>
      <c r="E184" s="41">
        <v>0</v>
      </c>
      <c r="F184" s="41">
        <v>0</v>
      </c>
      <c r="G184" s="41">
        <v>0</v>
      </c>
      <c r="H184" s="41">
        <v>0</v>
      </c>
      <c r="I184" s="41">
        <v>0</v>
      </c>
      <c r="J184" s="41">
        <v>0</v>
      </c>
      <c r="K184" s="41">
        <v>0</v>
      </c>
      <c r="L184" s="41">
        <v>0</v>
      </c>
      <c r="M184" s="41">
        <v>0</v>
      </c>
      <c r="N184" s="41">
        <v>0</v>
      </c>
      <c r="O184" s="41">
        <v>0</v>
      </c>
      <c r="P184" s="41">
        <f t="shared" si="34"/>
        <v>0</v>
      </c>
    </row>
    <row r="185" spans="1:16">
      <c r="A185" s="38">
        <v>3634</v>
      </c>
      <c r="B185" s="40" t="s">
        <v>34</v>
      </c>
      <c r="C185" s="38"/>
      <c r="D185" s="41">
        <v>-20.7</v>
      </c>
      <c r="E185" s="41">
        <v>-20.7</v>
      </c>
      <c r="F185" s="41">
        <v>-20.7</v>
      </c>
      <c r="G185" s="41">
        <v>0</v>
      </c>
      <c r="H185" s="41">
        <v>0</v>
      </c>
      <c r="I185" s="41">
        <v>0</v>
      </c>
      <c r="J185" s="41">
        <v>0</v>
      </c>
      <c r="K185" s="41">
        <v>0</v>
      </c>
      <c r="L185" s="41">
        <v>0</v>
      </c>
      <c r="M185" s="41">
        <v>0</v>
      </c>
      <c r="N185" s="41">
        <v>0</v>
      </c>
      <c r="O185" s="41">
        <v>0</v>
      </c>
      <c r="P185" s="41">
        <f t="shared" si="34"/>
        <v>-62.099999999999994</v>
      </c>
    </row>
    <row r="186" spans="1:16">
      <c r="A186" s="38"/>
      <c r="B186" s="38"/>
      <c r="C186" s="38"/>
      <c r="D186" s="41">
        <f>SUM(D180:D185)</f>
        <v>-1897.97</v>
      </c>
      <c r="E186" s="41">
        <f t="shared" ref="E186:P186" si="35">SUM(E180:E185)</f>
        <v>-1901.05</v>
      </c>
      <c r="F186" s="41">
        <f t="shared" si="35"/>
        <v>-1883.3500000000001</v>
      </c>
      <c r="G186" s="41">
        <f t="shared" si="35"/>
        <v>-7.4700000000000006</v>
      </c>
      <c r="H186" s="41">
        <f t="shared" si="35"/>
        <v>68.72</v>
      </c>
      <c r="I186" s="41">
        <f t="shared" si="35"/>
        <v>0.92</v>
      </c>
      <c r="J186" s="41">
        <f t="shared" si="35"/>
        <v>0</v>
      </c>
      <c r="K186" s="41">
        <f t="shared" si="35"/>
        <v>4.0599999999999996</v>
      </c>
      <c r="L186" s="41">
        <f t="shared" si="35"/>
        <v>0</v>
      </c>
      <c r="M186" s="41">
        <f t="shared" si="35"/>
        <v>0</v>
      </c>
      <c r="N186" s="41">
        <f t="shared" si="35"/>
        <v>0</v>
      </c>
      <c r="O186" s="41">
        <f t="shared" si="35"/>
        <v>0</v>
      </c>
      <c r="P186" s="41">
        <f t="shared" si="35"/>
        <v>-5616.14</v>
      </c>
    </row>
    <row r="187" spans="1:16" hidden="1">
      <c r="A187" s="38"/>
      <c r="B187" s="39" t="s">
        <v>45</v>
      </c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</row>
    <row r="188" spans="1:16" hidden="1">
      <c r="A188" s="38">
        <v>3611</v>
      </c>
      <c r="B188" s="40" t="s">
        <v>28</v>
      </c>
      <c r="C188" s="38"/>
      <c r="D188" s="41">
        <v>-8970.91</v>
      </c>
      <c r="E188" s="41">
        <v>-10330.450000000001</v>
      </c>
      <c r="F188" s="41">
        <v>-9006.8799999999992</v>
      </c>
      <c r="G188" s="41">
        <v>-7315.17</v>
      </c>
      <c r="H188" s="41">
        <v>-5307.36</v>
      </c>
      <c r="I188" s="41">
        <v>-4534.74</v>
      </c>
      <c r="J188" s="41">
        <v>-4708.49</v>
      </c>
      <c r="K188" s="41">
        <v>-4762.3</v>
      </c>
      <c r="L188" s="41">
        <v>-4376.7700000000004</v>
      </c>
      <c r="M188" s="41">
        <v>-4382.66</v>
      </c>
      <c r="N188" s="41">
        <v>-5481.68</v>
      </c>
      <c r="O188" s="41">
        <v>-5991.17</v>
      </c>
      <c r="P188" s="41">
        <f>SUM(D188:O188)</f>
        <v>-75168.58</v>
      </c>
    </row>
    <row r="189" spans="1:16" hidden="1">
      <c r="A189" s="38">
        <v>3613</v>
      </c>
      <c r="B189" s="40" t="s">
        <v>29</v>
      </c>
      <c r="C189" s="38"/>
      <c r="D189" s="41">
        <v>-2729.69</v>
      </c>
      <c r="E189" s="41">
        <v>-3142.83</v>
      </c>
      <c r="F189" s="41">
        <v>-3030.86</v>
      </c>
      <c r="G189" s="41">
        <v>-2627.58</v>
      </c>
      <c r="H189" s="41">
        <v>-1967.57</v>
      </c>
      <c r="I189" s="41">
        <v>-2071.15</v>
      </c>
      <c r="J189" s="41">
        <v>-2257.96</v>
      </c>
      <c r="K189" s="41">
        <v>-1424.94</v>
      </c>
      <c r="L189" s="41">
        <v>-1961.28</v>
      </c>
      <c r="M189" s="41">
        <v>-1968.36</v>
      </c>
      <c r="N189" s="41">
        <v>-2113.35</v>
      </c>
      <c r="O189" s="41">
        <v>-2072.4299999999998</v>
      </c>
      <c r="P189" s="41">
        <f t="shared" ref="P189:P197" si="36">SUM(D189:O189)</f>
        <v>-27367.999999999996</v>
      </c>
    </row>
    <row r="190" spans="1:16" hidden="1">
      <c r="A190" s="38">
        <v>3614</v>
      </c>
      <c r="B190" s="40" t="s">
        <v>30</v>
      </c>
      <c r="C190" s="38"/>
      <c r="D190" s="41">
        <v>-1900.52</v>
      </c>
      <c r="E190" s="41">
        <v>-1613.56</v>
      </c>
      <c r="F190" s="41">
        <v>-2001.77</v>
      </c>
      <c r="G190" s="41">
        <v>-985.51</v>
      </c>
      <c r="H190" s="41">
        <v>-1053.3499999999999</v>
      </c>
      <c r="I190" s="41">
        <v>-999.31</v>
      </c>
      <c r="J190" s="41">
        <v>-885.11</v>
      </c>
      <c r="K190" s="41">
        <v>-1256.4100000000001</v>
      </c>
      <c r="L190" s="41">
        <v>-1072.04</v>
      </c>
      <c r="M190" s="41">
        <v>-1112.4000000000001</v>
      </c>
      <c r="N190" s="41">
        <v>-1217.1500000000001</v>
      </c>
      <c r="O190" s="41">
        <v>-1178.1199999999999</v>
      </c>
      <c r="P190" s="41">
        <f t="shared" si="36"/>
        <v>-15275.25</v>
      </c>
    </row>
    <row r="191" spans="1:16" hidden="1">
      <c r="A191" s="38">
        <v>3615</v>
      </c>
      <c r="B191" s="40" t="s">
        <v>31</v>
      </c>
      <c r="C191" s="38"/>
      <c r="D191" s="41">
        <v>0</v>
      </c>
      <c r="E191" s="41">
        <v>0</v>
      </c>
      <c r="F191" s="41">
        <v>0</v>
      </c>
      <c r="G191" s="41">
        <v>0</v>
      </c>
      <c r="H191" s="41">
        <v>0</v>
      </c>
      <c r="I191" s="41">
        <v>0</v>
      </c>
      <c r="J191" s="41">
        <v>0</v>
      </c>
      <c r="K191" s="41">
        <v>0</v>
      </c>
      <c r="L191" s="41">
        <v>0</v>
      </c>
      <c r="M191" s="41">
        <v>0</v>
      </c>
      <c r="N191" s="41">
        <v>0</v>
      </c>
      <c r="O191" s="41">
        <v>0</v>
      </c>
      <c r="P191" s="41">
        <f t="shared" si="36"/>
        <v>0</v>
      </c>
    </row>
    <row r="192" spans="1:16" hidden="1">
      <c r="A192" s="38">
        <v>3616</v>
      </c>
      <c r="B192" s="40" t="s">
        <v>32</v>
      </c>
      <c r="C192" s="38"/>
      <c r="D192" s="41">
        <v>0</v>
      </c>
      <c r="E192" s="41">
        <v>0</v>
      </c>
      <c r="F192" s="41">
        <v>0</v>
      </c>
      <c r="G192" s="41">
        <v>0</v>
      </c>
      <c r="H192" s="41">
        <v>0</v>
      </c>
      <c r="I192" s="41">
        <v>0</v>
      </c>
      <c r="J192" s="41">
        <v>0</v>
      </c>
      <c r="K192" s="41">
        <v>0</v>
      </c>
      <c r="L192" s="41">
        <v>0</v>
      </c>
      <c r="M192" s="41">
        <v>0</v>
      </c>
      <c r="N192" s="41">
        <v>0</v>
      </c>
      <c r="O192" s="41">
        <v>0</v>
      </c>
      <c r="P192" s="41">
        <f t="shared" si="36"/>
        <v>0</v>
      </c>
    </row>
    <row r="193" spans="1:16" hidden="1">
      <c r="A193" s="38">
        <v>3617</v>
      </c>
      <c r="B193" s="40" t="s">
        <v>33</v>
      </c>
      <c r="C193" s="38"/>
      <c r="D193" s="41">
        <v>-119.08</v>
      </c>
      <c r="E193" s="41">
        <v>-120.25</v>
      </c>
      <c r="F193" s="41">
        <v>-120.25</v>
      </c>
      <c r="G193" s="41">
        <v>-120.25</v>
      </c>
      <c r="H193" s="41">
        <v>-98.73</v>
      </c>
      <c r="I193" s="41">
        <v>-97.78</v>
      </c>
      <c r="J193" s="41">
        <v>-95.85</v>
      </c>
      <c r="K193" s="41">
        <v>-95.85</v>
      </c>
      <c r="L193" s="41">
        <v>-95.85</v>
      </c>
      <c r="M193" s="41">
        <v>-95.85</v>
      </c>
      <c r="N193" s="41">
        <v>-95.85</v>
      </c>
      <c r="O193" s="41">
        <v>-94.91</v>
      </c>
      <c r="P193" s="41">
        <f t="shared" si="36"/>
        <v>-1250.5</v>
      </c>
    </row>
    <row r="194" spans="1:16" hidden="1">
      <c r="A194" s="38">
        <v>3618</v>
      </c>
      <c r="B194" s="40" t="s">
        <v>34</v>
      </c>
      <c r="C194" s="38"/>
      <c r="D194" s="41">
        <v>-36.28</v>
      </c>
      <c r="E194" s="41">
        <v>-25.29</v>
      </c>
      <c r="F194" s="41">
        <v>-25.29</v>
      </c>
      <c r="G194" s="41">
        <v>-25.29</v>
      </c>
      <c r="H194" s="41">
        <v>-25.29</v>
      </c>
      <c r="I194" s="41">
        <v>-25.29</v>
      </c>
      <c r="J194" s="41">
        <v>-25.29</v>
      </c>
      <c r="K194" s="41">
        <v>-25.29</v>
      </c>
      <c r="L194" s="41">
        <v>-25.29</v>
      </c>
      <c r="M194" s="41">
        <v>-25.29</v>
      </c>
      <c r="N194" s="41">
        <v>-25.29</v>
      </c>
      <c r="O194" s="41">
        <v>-25.29</v>
      </c>
      <c r="P194" s="41">
        <f t="shared" si="36"/>
        <v>-314.47000000000003</v>
      </c>
    </row>
    <row r="195" spans="1:16" hidden="1">
      <c r="A195" s="38">
        <v>3620</v>
      </c>
      <c r="B195" s="40" t="s">
        <v>38</v>
      </c>
      <c r="C195" s="38"/>
      <c r="D195" s="41">
        <v>0</v>
      </c>
      <c r="E195" s="41">
        <v>0</v>
      </c>
      <c r="F195" s="41">
        <v>0</v>
      </c>
      <c r="G195" s="41">
        <v>0</v>
      </c>
      <c r="H195" s="41">
        <v>0</v>
      </c>
      <c r="I195" s="41">
        <v>0</v>
      </c>
      <c r="J195" s="41">
        <v>0</v>
      </c>
      <c r="K195" s="41">
        <v>0</v>
      </c>
      <c r="L195" s="41">
        <v>0</v>
      </c>
      <c r="M195" s="41">
        <v>0</v>
      </c>
      <c r="N195" s="41">
        <v>0</v>
      </c>
      <c r="O195" s="41">
        <v>0</v>
      </c>
      <c r="P195" s="41">
        <f t="shared" si="36"/>
        <v>0</v>
      </c>
    </row>
    <row r="196" spans="1:16" hidden="1">
      <c r="A196" s="38">
        <v>3625</v>
      </c>
      <c r="B196" s="40" t="s">
        <v>39</v>
      </c>
      <c r="C196" s="38"/>
      <c r="D196" s="41">
        <v>0</v>
      </c>
      <c r="E196" s="41">
        <v>0</v>
      </c>
      <c r="F196" s="41">
        <v>0</v>
      </c>
      <c r="G196" s="41">
        <v>0</v>
      </c>
      <c r="H196" s="41">
        <v>0</v>
      </c>
      <c r="I196" s="41">
        <v>0</v>
      </c>
      <c r="J196" s="41">
        <v>0</v>
      </c>
      <c r="K196" s="41">
        <v>0</v>
      </c>
      <c r="L196" s="41">
        <v>0</v>
      </c>
      <c r="M196" s="41">
        <v>0</v>
      </c>
      <c r="N196" s="41">
        <v>0</v>
      </c>
      <c r="O196" s="41">
        <v>0</v>
      </c>
      <c r="P196" s="41">
        <f t="shared" si="36"/>
        <v>0</v>
      </c>
    </row>
    <row r="197" spans="1:16" hidden="1">
      <c r="A197" s="38">
        <v>3032</v>
      </c>
      <c r="B197" s="40" t="s">
        <v>55</v>
      </c>
      <c r="C197" s="38"/>
      <c r="D197" s="41">
        <v>0</v>
      </c>
      <c r="E197" s="41">
        <v>0</v>
      </c>
      <c r="F197" s="41">
        <v>0</v>
      </c>
      <c r="G197" s="41">
        <v>0</v>
      </c>
      <c r="H197" s="41">
        <v>0</v>
      </c>
      <c r="I197" s="41">
        <v>-7500</v>
      </c>
      <c r="J197" s="41">
        <v>0</v>
      </c>
      <c r="K197" s="41">
        <v>0</v>
      </c>
      <c r="L197" s="41">
        <v>-500</v>
      </c>
      <c r="M197" s="41">
        <v>0</v>
      </c>
      <c r="N197" s="41">
        <v>0</v>
      </c>
      <c r="O197" s="41">
        <v>-5000</v>
      </c>
      <c r="P197" s="41">
        <f t="shared" si="36"/>
        <v>-13000</v>
      </c>
    </row>
    <row r="198" spans="1:16" hidden="1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</row>
    <row r="199" spans="1:16" hidden="1">
      <c r="A199" s="38"/>
      <c r="B199" s="39" t="s">
        <v>53</v>
      </c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</row>
    <row r="200" spans="1:16" hidden="1">
      <c r="A200" s="38">
        <v>3692</v>
      </c>
      <c r="B200" s="40" t="s">
        <v>28</v>
      </c>
      <c r="C200" s="38"/>
      <c r="D200" s="41">
        <v>0</v>
      </c>
      <c r="E200" s="41">
        <v>0</v>
      </c>
      <c r="F200" s="41">
        <v>0</v>
      </c>
      <c r="G200" s="41">
        <v>0</v>
      </c>
      <c r="H200" s="41">
        <v>0</v>
      </c>
      <c r="I200" s="41">
        <v>0</v>
      </c>
      <c r="J200" s="41">
        <v>0</v>
      </c>
      <c r="K200" s="41">
        <v>0</v>
      </c>
      <c r="L200" s="41">
        <v>0</v>
      </c>
      <c r="M200" s="41">
        <v>0</v>
      </c>
      <c r="N200" s="41">
        <v>0</v>
      </c>
      <c r="O200" s="41">
        <v>0</v>
      </c>
      <c r="P200" s="41">
        <f t="shared" ref="P200:P204" si="37">SUM(D200:O200)</f>
        <v>0</v>
      </c>
    </row>
    <row r="201" spans="1:16" hidden="1">
      <c r="A201" s="38">
        <v>3693</v>
      </c>
      <c r="B201" s="40" t="s">
        <v>29</v>
      </c>
      <c r="C201" s="38"/>
      <c r="D201" s="41">
        <v>0</v>
      </c>
      <c r="E201" s="41">
        <v>0</v>
      </c>
      <c r="F201" s="41">
        <v>0</v>
      </c>
      <c r="G201" s="41">
        <v>0</v>
      </c>
      <c r="H201" s="41">
        <v>0</v>
      </c>
      <c r="I201" s="41">
        <v>0</v>
      </c>
      <c r="J201" s="41">
        <v>0</v>
      </c>
      <c r="K201" s="41">
        <v>0</v>
      </c>
      <c r="L201" s="41">
        <v>0</v>
      </c>
      <c r="M201" s="41">
        <v>0</v>
      </c>
      <c r="N201" s="41">
        <v>0</v>
      </c>
      <c r="O201" s="41">
        <v>0</v>
      </c>
      <c r="P201" s="41">
        <f t="shared" si="37"/>
        <v>0</v>
      </c>
    </row>
    <row r="202" spans="1:16" hidden="1">
      <c r="A202" s="38">
        <v>3694</v>
      </c>
      <c r="B202" s="40" t="s">
        <v>30</v>
      </c>
      <c r="C202" s="38"/>
      <c r="D202" s="41">
        <v>0</v>
      </c>
      <c r="E202" s="41">
        <v>0</v>
      </c>
      <c r="F202" s="41">
        <v>0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  <c r="L202" s="41">
        <v>0</v>
      </c>
      <c r="M202" s="41">
        <v>0</v>
      </c>
      <c r="N202" s="41">
        <v>0</v>
      </c>
      <c r="O202" s="41">
        <v>0</v>
      </c>
      <c r="P202" s="41">
        <f t="shared" si="37"/>
        <v>0</v>
      </c>
    </row>
    <row r="203" spans="1:16" hidden="1">
      <c r="A203" s="38">
        <v>3695</v>
      </c>
      <c r="B203" s="40" t="s">
        <v>31</v>
      </c>
      <c r="C203" s="38"/>
      <c r="D203" s="41">
        <v>0</v>
      </c>
      <c r="E203" s="41">
        <v>0</v>
      </c>
      <c r="F203" s="41">
        <v>0</v>
      </c>
      <c r="G203" s="41">
        <v>0</v>
      </c>
      <c r="H203" s="41">
        <v>0</v>
      </c>
      <c r="I203" s="41">
        <v>0</v>
      </c>
      <c r="J203" s="41">
        <v>0</v>
      </c>
      <c r="K203" s="41">
        <v>0</v>
      </c>
      <c r="L203" s="41">
        <v>0</v>
      </c>
      <c r="M203" s="41">
        <v>0</v>
      </c>
      <c r="N203" s="41">
        <v>0</v>
      </c>
      <c r="O203" s="41">
        <v>0</v>
      </c>
      <c r="P203" s="41">
        <f t="shared" si="37"/>
        <v>0</v>
      </c>
    </row>
    <row r="204" spans="1:16" hidden="1">
      <c r="A204" s="38">
        <v>3698</v>
      </c>
      <c r="B204" s="40" t="s">
        <v>34</v>
      </c>
      <c r="C204" s="38"/>
      <c r="D204" s="41">
        <v>0</v>
      </c>
      <c r="E204" s="41">
        <v>0</v>
      </c>
      <c r="F204" s="41">
        <v>0</v>
      </c>
      <c r="G204" s="41">
        <v>0</v>
      </c>
      <c r="H204" s="41">
        <v>0</v>
      </c>
      <c r="I204" s="41">
        <v>0</v>
      </c>
      <c r="J204" s="41">
        <v>0</v>
      </c>
      <c r="K204" s="41">
        <v>0</v>
      </c>
      <c r="L204" s="41">
        <v>0</v>
      </c>
      <c r="M204" s="41">
        <v>0</v>
      </c>
      <c r="N204" s="41">
        <v>0</v>
      </c>
      <c r="O204" s="41">
        <v>0</v>
      </c>
      <c r="P204" s="41">
        <f t="shared" si="37"/>
        <v>0</v>
      </c>
    </row>
    <row r="205" spans="1:16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  <row r="206" spans="1:16">
      <c r="A206" s="38"/>
      <c r="B206" s="39" t="s">
        <v>54</v>
      </c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</row>
    <row r="207" spans="1:16">
      <c r="A207" s="38">
        <v>3635</v>
      </c>
      <c r="B207" s="40" t="s">
        <v>28</v>
      </c>
      <c r="C207" s="38"/>
      <c r="D207" s="41">
        <v>-512.51</v>
      </c>
      <c r="E207" s="41">
        <v>-590.21</v>
      </c>
      <c r="F207" s="41">
        <v>-514.62</v>
      </c>
      <c r="G207" s="41">
        <v>-564.09</v>
      </c>
      <c r="H207" s="41">
        <v>-884.61</v>
      </c>
      <c r="I207" s="41">
        <v>-756.3</v>
      </c>
      <c r="J207" s="41">
        <v>-785.32</v>
      </c>
      <c r="K207" s="41">
        <v>-794.31</v>
      </c>
      <c r="L207" s="41">
        <v>-730.01</v>
      </c>
      <c r="M207" s="41">
        <v>-731.08</v>
      </c>
      <c r="N207" s="41">
        <v>-914.1</v>
      </c>
      <c r="O207" s="41">
        <v>-999.07</v>
      </c>
      <c r="P207" s="41">
        <f t="shared" ref="P207:P212" si="38">SUM(D207:O207)</f>
        <v>-8776.23</v>
      </c>
    </row>
    <row r="208" spans="1:16">
      <c r="A208" s="38">
        <v>3637</v>
      </c>
      <c r="B208" s="40" t="s">
        <v>29</v>
      </c>
      <c r="C208" s="38"/>
      <c r="D208" s="41">
        <v>-146.19999999999999</v>
      </c>
      <c r="E208" s="41">
        <v>-168.31</v>
      </c>
      <c r="F208" s="41">
        <v>-162.38999999999999</v>
      </c>
      <c r="G208" s="41">
        <v>-195.72</v>
      </c>
      <c r="H208" s="41">
        <v>-330.02</v>
      </c>
      <c r="I208" s="41">
        <v>-352.51</v>
      </c>
      <c r="J208" s="41">
        <v>-384.37</v>
      </c>
      <c r="K208" s="41">
        <v>-280.57</v>
      </c>
      <c r="L208" s="41">
        <v>-333.81</v>
      </c>
      <c r="M208" s="41">
        <v>-334.97</v>
      </c>
      <c r="N208" s="41">
        <v>-359.73</v>
      </c>
      <c r="O208" s="41">
        <v>-352.83</v>
      </c>
      <c r="P208" s="41">
        <f t="shared" si="38"/>
        <v>-3401.43</v>
      </c>
    </row>
    <row r="209" spans="1:16">
      <c r="A209" s="38">
        <v>3638</v>
      </c>
      <c r="B209" s="40" t="s">
        <v>30</v>
      </c>
      <c r="C209" s="38"/>
      <c r="D209" s="41">
        <v>-243.46</v>
      </c>
      <c r="E209" s="41">
        <v>-199.84</v>
      </c>
      <c r="F209" s="41">
        <v>-184.92</v>
      </c>
      <c r="G209" s="41">
        <v>-248.69</v>
      </c>
      <c r="H209" s="41">
        <v>-441.05</v>
      </c>
      <c r="I209" s="41">
        <v>-448.2</v>
      </c>
      <c r="J209" s="41">
        <v>-402.88</v>
      </c>
      <c r="K209" s="41">
        <v>-466.98</v>
      </c>
      <c r="L209" s="41">
        <v>-391.1</v>
      </c>
      <c r="M209" s="41">
        <v>-452.38</v>
      </c>
      <c r="N209" s="41">
        <v>-485.31</v>
      </c>
      <c r="O209" s="41">
        <v>-466.29</v>
      </c>
      <c r="P209" s="41">
        <f t="shared" si="38"/>
        <v>-4431.1000000000004</v>
      </c>
    </row>
    <row r="210" spans="1:16">
      <c r="A210" s="38">
        <v>3667</v>
      </c>
      <c r="B210" s="40" t="s">
        <v>32</v>
      </c>
      <c r="C210" s="38"/>
      <c r="D210" s="41">
        <v>0</v>
      </c>
      <c r="E210" s="41">
        <v>0</v>
      </c>
      <c r="F210" s="41">
        <v>0</v>
      </c>
      <c r="G210" s="41">
        <v>0</v>
      </c>
      <c r="H210" s="41">
        <v>0</v>
      </c>
      <c r="I210" s="41">
        <v>0</v>
      </c>
      <c r="J210" s="41">
        <v>0</v>
      </c>
      <c r="K210" s="41">
        <v>0</v>
      </c>
      <c r="L210" s="41">
        <v>0</v>
      </c>
      <c r="M210" s="41">
        <v>0</v>
      </c>
      <c r="N210" s="41">
        <v>0</v>
      </c>
      <c r="O210" s="41">
        <v>0</v>
      </c>
      <c r="P210" s="41">
        <f t="shared" si="38"/>
        <v>0</v>
      </c>
    </row>
    <row r="211" spans="1:16">
      <c r="A211" s="38">
        <v>3668</v>
      </c>
      <c r="B211" s="40" t="s">
        <v>33</v>
      </c>
      <c r="C211" s="38"/>
      <c r="D211" s="41">
        <v>-7.56</v>
      </c>
      <c r="E211" s="41">
        <v>-7.63</v>
      </c>
      <c r="F211" s="41">
        <v>-7.63</v>
      </c>
      <c r="G211" s="41">
        <v>-7.63</v>
      </c>
      <c r="H211" s="41">
        <v>-16.48</v>
      </c>
      <c r="I211" s="41">
        <v>-16.32</v>
      </c>
      <c r="J211" s="41">
        <v>-16</v>
      </c>
      <c r="K211" s="41">
        <v>-16</v>
      </c>
      <c r="L211" s="41">
        <v>-16</v>
      </c>
      <c r="M211" s="41">
        <v>-16</v>
      </c>
      <c r="N211" s="41">
        <v>-16</v>
      </c>
      <c r="O211" s="41">
        <v>-15.84</v>
      </c>
      <c r="P211" s="41">
        <f t="shared" si="38"/>
        <v>-159.09</v>
      </c>
    </row>
    <row r="212" spans="1:16">
      <c r="A212" s="38">
        <v>3669</v>
      </c>
      <c r="B212" s="40" t="s">
        <v>34</v>
      </c>
      <c r="C212" s="38"/>
      <c r="D212" s="41">
        <v>0</v>
      </c>
      <c r="E212" s="41">
        <v>0</v>
      </c>
      <c r="F212" s="41">
        <v>0</v>
      </c>
      <c r="G212" s="41">
        <v>-0.45</v>
      </c>
      <c r="H212" s="41">
        <v>-2.2000000000000002</v>
      </c>
      <c r="I212" s="41">
        <v>-2.2000000000000002</v>
      </c>
      <c r="J212" s="41">
        <v>-2.2000000000000002</v>
      </c>
      <c r="K212" s="41">
        <v>-2.2000000000000002</v>
      </c>
      <c r="L212" s="41">
        <v>-2.2000000000000002</v>
      </c>
      <c r="M212" s="41">
        <v>-2.2000000000000002</v>
      </c>
      <c r="N212" s="41">
        <v>-2.2000000000000002</v>
      </c>
      <c r="O212" s="41">
        <v>-2.2000000000000002</v>
      </c>
      <c r="P212" s="41">
        <f t="shared" si="38"/>
        <v>-18.049999999999997</v>
      </c>
    </row>
    <row r="213" spans="1:16">
      <c r="D213" s="3">
        <f>SUM(D207:D212)</f>
        <v>-909.73</v>
      </c>
      <c r="E213" s="3">
        <f t="shared" ref="E213" si="39">SUM(E207:E212)</f>
        <v>-965.99</v>
      </c>
      <c r="F213" s="3">
        <f t="shared" ref="F213" si="40">SUM(F207:F212)</f>
        <v>-869.56</v>
      </c>
      <c r="G213" s="3">
        <f t="shared" ref="G213" si="41">SUM(G207:G212)</f>
        <v>-1016.58</v>
      </c>
      <c r="H213" s="3">
        <f t="shared" ref="H213" si="42">SUM(H207:H212)</f>
        <v>-1674.3600000000001</v>
      </c>
      <c r="I213" s="3">
        <f t="shared" ref="I213" si="43">SUM(I207:I212)</f>
        <v>-1575.53</v>
      </c>
      <c r="J213" s="3">
        <f t="shared" ref="J213" si="44">SUM(J207:J212)</f>
        <v>-1590.7700000000002</v>
      </c>
      <c r="K213" s="3">
        <f t="shared" ref="K213" si="45">SUM(K207:K212)</f>
        <v>-1560.06</v>
      </c>
      <c r="L213" s="3">
        <f t="shared" ref="L213" si="46">SUM(L207:L212)</f>
        <v>-1473.1200000000001</v>
      </c>
      <c r="M213" s="3">
        <f t="shared" ref="M213" si="47">SUM(M207:M212)</f>
        <v>-1536.6300000000003</v>
      </c>
      <c r="N213" s="3">
        <f t="shared" ref="N213" si="48">SUM(N207:N212)</f>
        <v>-1777.34</v>
      </c>
      <c r="O213" s="3">
        <f t="shared" ref="O213" si="49">SUM(O207:O212)</f>
        <v>-1836.23</v>
      </c>
      <c r="P213" s="3">
        <f t="shared" ref="P213" si="50">SUM(P207:P212)</f>
        <v>-16785.900000000001</v>
      </c>
    </row>
    <row r="214" spans="1:16"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>
      <c r="D215" s="2" t="s">
        <v>104</v>
      </c>
      <c r="E215" s="2" t="s">
        <v>105</v>
      </c>
      <c r="F215" s="2" t="s">
        <v>104</v>
      </c>
      <c r="G215" s="2" t="s">
        <v>105</v>
      </c>
      <c r="H215" s="2" t="s">
        <v>104</v>
      </c>
      <c r="I215" s="2" t="s">
        <v>105</v>
      </c>
      <c r="J215" s="2" t="s">
        <v>104</v>
      </c>
      <c r="K215" s="2" t="s">
        <v>105</v>
      </c>
      <c r="L215" s="2" t="s">
        <v>104</v>
      </c>
      <c r="M215" s="2" t="s">
        <v>105</v>
      </c>
      <c r="N215" s="2" t="s">
        <v>104</v>
      </c>
      <c r="O215" s="2" t="s">
        <v>105</v>
      </c>
    </row>
    <row r="216" spans="1:16">
      <c r="B216" s="90">
        <v>2004</v>
      </c>
      <c r="C216" s="45"/>
      <c r="D216" s="53" t="s">
        <v>24</v>
      </c>
      <c r="E216" s="53" t="s">
        <v>24</v>
      </c>
      <c r="F216" s="53" t="s">
        <v>24</v>
      </c>
      <c r="G216" s="53" t="s">
        <v>24</v>
      </c>
      <c r="H216" s="54" t="s">
        <v>25</v>
      </c>
      <c r="I216" s="54" t="s">
        <v>25</v>
      </c>
      <c r="J216" s="54" t="s">
        <v>25</v>
      </c>
      <c r="K216" s="54" t="s">
        <v>25</v>
      </c>
      <c r="L216" s="57" t="s">
        <v>26</v>
      </c>
      <c r="M216" s="57" t="s">
        <v>26</v>
      </c>
      <c r="N216" s="57" t="s">
        <v>26</v>
      </c>
      <c r="O216" s="57" t="s">
        <v>26</v>
      </c>
    </row>
    <row r="217" spans="1:16">
      <c r="B217" s="46" t="s">
        <v>64</v>
      </c>
      <c r="C217" s="45"/>
      <c r="D217" s="53" t="s">
        <v>62</v>
      </c>
      <c r="E217" s="53" t="s">
        <v>62</v>
      </c>
      <c r="F217" s="53" t="s">
        <v>63</v>
      </c>
      <c r="G217" s="53" t="s">
        <v>63</v>
      </c>
      <c r="H217" s="54" t="s">
        <v>62</v>
      </c>
      <c r="I217" s="54" t="s">
        <v>62</v>
      </c>
      <c r="J217" s="54" t="s">
        <v>63</v>
      </c>
      <c r="K217" s="54" t="s">
        <v>63</v>
      </c>
      <c r="L217" s="57" t="s">
        <v>62</v>
      </c>
      <c r="M217" s="57" t="s">
        <v>62</v>
      </c>
      <c r="N217" s="57" t="s">
        <v>63</v>
      </c>
      <c r="O217" s="57" t="s">
        <v>63</v>
      </c>
    </row>
    <row r="218" spans="1:16">
      <c r="B218" s="45"/>
      <c r="C218" s="45"/>
      <c r="D218" s="53" t="s">
        <v>109</v>
      </c>
      <c r="E218" s="53" t="s">
        <v>109</v>
      </c>
      <c r="F218" s="53" t="s">
        <v>109</v>
      </c>
      <c r="G218" s="53" t="s">
        <v>109</v>
      </c>
      <c r="H218" s="54" t="s">
        <v>109</v>
      </c>
      <c r="I218" s="54" t="s">
        <v>109</v>
      </c>
      <c r="J218" s="54" t="s">
        <v>109</v>
      </c>
      <c r="K218" s="54" t="s">
        <v>109</v>
      </c>
      <c r="L218" s="57" t="s">
        <v>109</v>
      </c>
      <c r="M218" s="57" t="s">
        <v>109</v>
      </c>
      <c r="N218" s="57" t="s">
        <v>109</v>
      </c>
      <c r="O218" s="57" t="s">
        <v>109</v>
      </c>
    </row>
    <row r="219" spans="1:16">
      <c r="A219" t="s">
        <v>106</v>
      </c>
      <c r="B219" s="47" t="s">
        <v>28</v>
      </c>
      <c r="C219" s="45"/>
      <c r="D219" s="83">
        <v>2.98</v>
      </c>
      <c r="E219" s="83">
        <v>0</v>
      </c>
      <c r="F219" s="84">
        <v>2E-3</v>
      </c>
      <c r="G219" s="85">
        <v>3.9830000000000004E-3</v>
      </c>
      <c r="H219" s="86">
        <v>0.45</v>
      </c>
      <c r="I219" s="86">
        <v>0</v>
      </c>
      <c r="J219" s="87">
        <v>5.9999999999999995E-4</v>
      </c>
      <c r="K219" s="87">
        <v>8.9499999999999996E-4</v>
      </c>
      <c r="L219" s="88">
        <v>0.92</v>
      </c>
      <c r="M219" s="88">
        <v>0</v>
      </c>
      <c r="N219" s="89">
        <v>4.0000000000000002E-4</v>
      </c>
      <c r="O219" s="89">
        <v>1.0369999999999999E-3</v>
      </c>
    </row>
    <row r="220" spans="1:16">
      <c r="A220" t="s">
        <v>106</v>
      </c>
      <c r="B220" s="47" t="s">
        <v>29</v>
      </c>
      <c r="C220" s="45"/>
      <c r="D220" s="83">
        <v>6.88</v>
      </c>
      <c r="E220" s="83">
        <v>0</v>
      </c>
      <c r="F220" s="84">
        <v>1.2999999999999999E-3</v>
      </c>
      <c r="G220" s="85">
        <v>2.725E-3</v>
      </c>
      <c r="H220" s="86">
        <v>0.88</v>
      </c>
      <c r="I220" s="86">
        <v>0</v>
      </c>
      <c r="J220" s="87">
        <v>5.0000000000000001E-4</v>
      </c>
      <c r="K220" s="87">
        <v>5.5699999999999999E-4</v>
      </c>
      <c r="L220" s="88">
        <v>2.04</v>
      </c>
      <c r="M220" s="88">
        <v>0</v>
      </c>
      <c r="N220" s="89">
        <v>2.9999999999999997E-4</v>
      </c>
      <c r="O220" s="89">
        <v>7.9199999999999995E-4</v>
      </c>
    </row>
    <row r="221" spans="1:16">
      <c r="A221" t="s">
        <v>107</v>
      </c>
      <c r="B221" s="47" t="s">
        <v>30</v>
      </c>
      <c r="C221" s="45"/>
      <c r="D221" s="83">
        <v>45.019100000000002</v>
      </c>
      <c r="E221" s="83">
        <v>0</v>
      </c>
      <c r="F221" s="84">
        <v>0.41449999999999998</v>
      </c>
      <c r="G221" s="85">
        <v>0.55703499999999995</v>
      </c>
      <c r="H221" s="86">
        <v>7.56</v>
      </c>
      <c r="I221" s="86">
        <v>0</v>
      </c>
      <c r="J221" s="87">
        <v>0.1021</v>
      </c>
      <c r="K221" s="87">
        <v>0.2011</v>
      </c>
      <c r="L221" s="88">
        <v>25.14</v>
      </c>
      <c r="M221" s="88">
        <v>0</v>
      </c>
      <c r="N221" s="89">
        <v>6.5199999999999994E-2</v>
      </c>
      <c r="O221" s="89">
        <v>0.160305</v>
      </c>
    </row>
    <row r="222" spans="1:16">
      <c r="A222" t="s">
        <v>108</v>
      </c>
      <c r="B222" s="47" t="s">
        <v>32</v>
      </c>
      <c r="C222" s="45"/>
      <c r="D222" s="83">
        <v>1028.4100000000001</v>
      </c>
      <c r="E222" s="83">
        <v>0</v>
      </c>
      <c r="F222" s="84">
        <v>0.1</v>
      </c>
      <c r="G222" s="85">
        <v>0.22234400000000001</v>
      </c>
      <c r="H222" s="86">
        <v>0</v>
      </c>
      <c r="I222" s="86">
        <v>0</v>
      </c>
      <c r="J222" s="87">
        <v>0</v>
      </c>
      <c r="K222" s="87">
        <v>0</v>
      </c>
      <c r="L222" s="88">
        <v>0</v>
      </c>
      <c r="M222" s="88">
        <v>0</v>
      </c>
      <c r="N222" s="89">
        <v>0</v>
      </c>
      <c r="O222" s="89">
        <v>0</v>
      </c>
    </row>
    <row r="223" spans="1:16">
      <c r="A223" t="s">
        <v>108</v>
      </c>
      <c r="B223" s="47" t="s">
        <v>33</v>
      </c>
      <c r="C223" s="45"/>
      <c r="D223" s="83">
        <v>0.19</v>
      </c>
      <c r="E223" s="83">
        <v>0</v>
      </c>
      <c r="F223" s="84">
        <v>0.50860000000000005</v>
      </c>
      <c r="G223" s="85">
        <v>0.92735800000000002</v>
      </c>
      <c r="H223" s="86">
        <v>0.03</v>
      </c>
      <c r="I223" s="86">
        <v>0</v>
      </c>
      <c r="J223" s="87">
        <v>0.1956</v>
      </c>
      <c r="K223" s="87">
        <v>0.37380000000000002</v>
      </c>
      <c r="L223" s="88">
        <v>0.04</v>
      </c>
      <c r="M223" s="88">
        <v>0</v>
      </c>
      <c r="N223" s="89">
        <v>0.1212</v>
      </c>
      <c r="O223" s="89">
        <v>0.24775800000000001</v>
      </c>
    </row>
    <row r="224" spans="1:16">
      <c r="A224" t="s">
        <v>108</v>
      </c>
      <c r="B224" s="47" t="s">
        <v>34</v>
      </c>
      <c r="C224" s="45"/>
      <c r="D224" s="83">
        <v>0.2</v>
      </c>
      <c r="E224" s="83">
        <v>0</v>
      </c>
      <c r="F224" s="84">
        <v>0.81359999999999999</v>
      </c>
      <c r="G224" s="85">
        <v>1.0920620000000001</v>
      </c>
      <c r="H224" s="86">
        <v>0</v>
      </c>
      <c r="I224" s="86">
        <v>0</v>
      </c>
      <c r="J224" s="87">
        <v>0</v>
      </c>
      <c r="K224" s="87">
        <v>0</v>
      </c>
      <c r="L224" s="88">
        <v>0</v>
      </c>
      <c r="M224" s="88">
        <v>0</v>
      </c>
      <c r="N224" s="89">
        <v>0</v>
      </c>
      <c r="O224" s="89">
        <v>0.26135199999999997</v>
      </c>
    </row>
    <row r="225" spans="1:17" s="5" customForma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</row>
    <row r="227" spans="1:17" s="5" customFormat="1"/>
    <row r="228" spans="1:17" s="5" customFormat="1"/>
    <row r="229" spans="1:17" s="5" customFormat="1">
      <c r="B229" s="29" t="s">
        <v>95</v>
      </c>
      <c r="C229" s="28"/>
      <c r="D229" s="53" t="s">
        <v>83</v>
      </c>
      <c r="E229" s="53" t="s">
        <v>84</v>
      </c>
      <c r="F229" s="53" t="s">
        <v>85</v>
      </c>
      <c r="G229" s="53" t="s">
        <v>86</v>
      </c>
      <c r="H229" s="53" t="s">
        <v>87</v>
      </c>
      <c r="I229" s="53" t="s">
        <v>88</v>
      </c>
      <c r="J229" s="53" t="s">
        <v>89</v>
      </c>
      <c r="K229" s="53" t="s">
        <v>90</v>
      </c>
      <c r="L229" s="53" t="s">
        <v>91</v>
      </c>
      <c r="M229" s="53" t="s">
        <v>92</v>
      </c>
      <c r="N229" s="53" t="s">
        <v>93</v>
      </c>
      <c r="O229" s="53" t="s">
        <v>94</v>
      </c>
      <c r="P229" s="53" t="s">
        <v>12</v>
      </c>
    </row>
    <row r="230" spans="1:17" s="5" customFormat="1">
      <c r="B230" s="30" t="s">
        <v>28</v>
      </c>
      <c r="C230" s="28"/>
      <c r="D230" s="71">
        <f t="shared" ref="D230:D235" si="51">-ROUND((D70/$D219),0)</f>
        <v>29616</v>
      </c>
      <c r="E230" s="71">
        <f t="shared" ref="E230:F230" si="52">-ROUND((E70/$D219),0)</f>
        <v>25153</v>
      </c>
      <c r="F230" s="71">
        <f t="shared" si="52"/>
        <v>30285</v>
      </c>
      <c r="G230" s="71">
        <f t="shared" ref="G230:O230" si="53">-ROUND((G70/$D219),0)</f>
        <v>12529</v>
      </c>
      <c r="H230" s="71">
        <f t="shared" si="53"/>
        <v>-3</v>
      </c>
      <c r="I230" s="71">
        <f t="shared" si="53"/>
        <v>0</v>
      </c>
      <c r="J230" s="71">
        <f t="shared" si="53"/>
        <v>0</v>
      </c>
      <c r="K230" s="71">
        <f t="shared" si="53"/>
        <v>-6</v>
      </c>
      <c r="L230" s="71">
        <f t="shared" si="53"/>
        <v>0</v>
      </c>
      <c r="M230" s="71">
        <f t="shared" si="53"/>
        <v>0</v>
      </c>
      <c r="N230" s="71">
        <f t="shared" si="53"/>
        <v>0</v>
      </c>
      <c r="O230" s="71">
        <f t="shared" si="53"/>
        <v>0</v>
      </c>
      <c r="P230" s="72"/>
    </row>
    <row r="231" spans="1:17" s="5" customFormat="1">
      <c r="B231" s="30" t="s">
        <v>29</v>
      </c>
      <c r="C231" s="28"/>
      <c r="D231" s="71">
        <f t="shared" si="51"/>
        <v>3555</v>
      </c>
      <c r="E231" s="71">
        <f t="shared" ref="E231:F235" si="54">-ROUND((E71/$D220),0)</f>
        <v>3160</v>
      </c>
      <c r="F231" s="71">
        <f t="shared" si="54"/>
        <v>3697</v>
      </c>
      <c r="G231" s="71">
        <f t="shared" ref="G231:O231" si="55">-ROUND((G71/$D220),0)</f>
        <v>2407</v>
      </c>
      <c r="H231" s="71">
        <f t="shared" si="55"/>
        <v>-3</v>
      </c>
      <c r="I231" s="71">
        <f t="shared" si="55"/>
        <v>0</v>
      </c>
      <c r="J231" s="71">
        <f t="shared" si="55"/>
        <v>-6</v>
      </c>
      <c r="K231" s="71">
        <f t="shared" si="55"/>
        <v>-6</v>
      </c>
      <c r="L231" s="71">
        <f t="shared" si="55"/>
        <v>-6</v>
      </c>
      <c r="M231" s="71">
        <f t="shared" si="55"/>
        <v>0</v>
      </c>
      <c r="N231" s="71">
        <f t="shared" si="55"/>
        <v>0</v>
      </c>
      <c r="O231" s="71">
        <f t="shared" si="55"/>
        <v>0</v>
      </c>
      <c r="P231" s="72"/>
    </row>
    <row r="232" spans="1:17" s="5" customFormat="1">
      <c r="B232" s="30" t="s">
        <v>30</v>
      </c>
      <c r="C232" s="28"/>
      <c r="D232" s="71">
        <f t="shared" si="51"/>
        <v>384</v>
      </c>
      <c r="E232" s="71">
        <f t="shared" si="54"/>
        <v>335</v>
      </c>
      <c r="F232" s="71">
        <f t="shared" si="54"/>
        <v>370</v>
      </c>
      <c r="G232" s="71">
        <f t="shared" ref="G232:O232" si="56">-ROUND((G72/$D221),0)</f>
        <v>218</v>
      </c>
      <c r="H232" s="71">
        <f t="shared" si="56"/>
        <v>0</v>
      </c>
      <c r="I232" s="71">
        <f t="shared" si="56"/>
        <v>0</v>
      </c>
      <c r="J232" s="71">
        <f t="shared" si="56"/>
        <v>0</v>
      </c>
      <c r="K232" s="71">
        <f t="shared" si="56"/>
        <v>0</v>
      </c>
      <c r="L232" s="71">
        <f t="shared" si="56"/>
        <v>0</v>
      </c>
      <c r="M232" s="71">
        <f t="shared" si="56"/>
        <v>-2</v>
      </c>
      <c r="N232" s="71">
        <f t="shared" si="56"/>
        <v>0</v>
      </c>
      <c r="O232" s="71">
        <f t="shared" si="56"/>
        <v>0</v>
      </c>
      <c r="P232" s="72"/>
    </row>
    <row r="233" spans="1:17" s="5" customFormat="1">
      <c r="B233" s="30" t="s">
        <v>32</v>
      </c>
      <c r="C233" s="28"/>
      <c r="D233" s="71">
        <f t="shared" si="51"/>
        <v>2</v>
      </c>
      <c r="E233" s="71">
        <f t="shared" si="54"/>
        <v>2</v>
      </c>
      <c r="F233" s="71">
        <f t="shared" si="54"/>
        <v>2</v>
      </c>
      <c r="G233" s="71">
        <f t="shared" ref="G233:O233" si="57">-ROUND((G73/$D222),0)</f>
        <v>0</v>
      </c>
      <c r="H233" s="71">
        <f t="shared" si="57"/>
        <v>0</v>
      </c>
      <c r="I233" s="71">
        <f t="shared" si="57"/>
        <v>0</v>
      </c>
      <c r="J233" s="71">
        <f t="shared" si="57"/>
        <v>0</v>
      </c>
      <c r="K233" s="71">
        <f t="shared" si="57"/>
        <v>0</v>
      </c>
      <c r="L233" s="71">
        <f t="shared" si="57"/>
        <v>0</v>
      </c>
      <c r="M233" s="71">
        <f t="shared" si="57"/>
        <v>0</v>
      </c>
      <c r="N233" s="71">
        <f t="shared" si="57"/>
        <v>0</v>
      </c>
      <c r="O233" s="71">
        <f t="shared" si="57"/>
        <v>0</v>
      </c>
      <c r="P233" s="72"/>
    </row>
    <row r="234" spans="1:17" s="5" customFormat="1">
      <c r="B234" s="30" t="s">
        <v>33</v>
      </c>
      <c r="C234" s="28"/>
      <c r="D234" s="71">
        <f t="shared" si="51"/>
        <v>7399</v>
      </c>
      <c r="E234" s="71">
        <f t="shared" si="54"/>
        <v>7399</v>
      </c>
      <c r="F234" s="71">
        <f t="shared" si="54"/>
        <v>7399</v>
      </c>
      <c r="G234" s="71">
        <f t="shared" ref="G234:O234" si="58">-ROUND((G74/$D223),0)</f>
        <v>0</v>
      </c>
      <c r="H234" s="71">
        <f t="shared" si="58"/>
        <v>0</v>
      </c>
      <c r="I234" s="71">
        <f t="shared" si="58"/>
        <v>0</v>
      </c>
      <c r="J234" s="71">
        <f t="shared" si="58"/>
        <v>0</v>
      </c>
      <c r="K234" s="71">
        <f t="shared" si="58"/>
        <v>0</v>
      </c>
      <c r="L234" s="71">
        <f t="shared" si="58"/>
        <v>0</v>
      </c>
      <c r="M234" s="71">
        <f t="shared" si="58"/>
        <v>0</v>
      </c>
      <c r="N234" s="71">
        <f t="shared" si="58"/>
        <v>0</v>
      </c>
      <c r="O234" s="71">
        <f t="shared" si="58"/>
        <v>0</v>
      </c>
      <c r="P234" s="72"/>
    </row>
    <row r="235" spans="1:17" s="5" customFormat="1">
      <c r="B235" s="30" t="s">
        <v>34</v>
      </c>
      <c r="C235" s="28"/>
      <c r="D235" s="71">
        <f t="shared" si="51"/>
        <v>621</v>
      </c>
      <c r="E235" s="71">
        <f t="shared" si="54"/>
        <v>408</v>
      </c>
      <c r="F235" s="71">
        <f t="shared" si="54"/>
        <v>279</v>
      </c>
      <c r="G235" s="71">
        <f t="shared" ref="G235:O235" si="59">-ROUND((G75/$D224),0)</f>
        <v>287</v>
      </c>
      <c r="H235" s="71">
        <f t="shared" si="59"/>
        <v>-6</v>
      </c>
      <c r="I235" s="71">
        <f t="shared" si="59"/>
        <v>0</v>
      </c>
      <c r="J235" s="71">
        <f t="shared" si="59"/>
        <v>-8</v>
      </c>
      <c r="K235" s="71">
        <f t="shared" si="59"/>
        <v>0</v>
      </c>
      <c r="L235" s="71">
        <f t="shared" si="59"/>
        <v>0</v>
      </c>
      <c r="M235" s="71">
        <f t="shared" si="59"/>
        <v>0</v>
      </c>
      <c r="N235" s="71">
        <f t="shared" si="59"/>
        <v>0</v>
      </c>
      <c r="O235" s="71">
        <f t="shared" si="59"/>
        <v>0</v>
      </c>
      <c r="P235" s="72"/>
    </row>
    <row r="236" spans="1:17" s="5" customFormat="1">
      <c r="B236" s="30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72"/>
    </row>
    <row r="237" spans="1:17" s="5" customFormat="1">
      <c r="B237" s="28"/>
      <c r="C237" s="28"/>
      <c r="D237" s="73">
        <f t="shared" ref="D237:E237" si="60">SUM(D230:D236)</f>
        <v>41577</v>
      </c>
      <c r="E237" s="73">
        <f t="shared" si="60"/>
        <v>36457</v>
      </c>
      <c r="F237" s="73">
        <f>SUM(F230:F236)</f>
        <v>42032</v>
      </c>
      <c r="G237" s="73">
        <f t="shared" ref="G237:O237" si="61">SUM(G230:G236)</f>
        <v>15441</v>
      </c>
      <c r="H237" s="73">
        <f t="shared" si="61"/>
        <v>-12</v>
      </c>
      <c r="I237" s="73">
        <f t="shared" si="61"/>
        <v>0</v>
      </c>
      <c r="J237" s="73">
        <f t="shared" si="61"/>
        <v>-14</v>
      </c>
      <c r="K237" s="73">
        <f t="shared" si="61"/>
        <v>-12</v>
      </c>
      <c r="L237" s="73">
        <f t="shared" si="61"/>
        <v>-6</v>
      </c>
      <c r="M237" s="73">
        <f t="shared" si="61"/>
        <v>-2</v>
      </c>
      <c r="N237" s="73">
        <f t="shared" si="61"/>
        <v>0</v>
      </c>
      <c r="O237" s="73">
        <f t="shared" si="61"/>
        <v>0</v>
      </c>
      <c r="P237" s="72"/>
    </row>
    <row r="238" spans="1:17" s="5" customFormat="1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1:17" s="5" customFormat="1">
      <c r="B239" s="29" t="s">
        <v>96</v>
      </c>
      <c r="C239" s="28"/>
      <c r="D239" s="53" t="s">
        <v>83</v>
      </c>
      <c r="E239" s="53" t="s">
        <v>84</v>
      </c>
      <c r="F239" s="53" t="s">
        <v>85</v>
      </c>
      <c r="G239" s="53" t="s">
        <v>86</v>
      </c>
      <c r="H239" s="53" t="s">
        <v>87</v>
      </c>
      <c r="I239" s="53" t="s">
        <v>88</v>
      </c>
      <c r="J239" s="53" t="s">
        <v>89</v>
      </c>
      <c r="K239" s="53" t="s">
        <v>90</v>
      </c>
      <c r="L239" s="53" t="s">
        <v>91</v>
      </c>
      <c r="M239" s="53" t="s">
        <v>92</v>
      </c>
      <c r="N239" s="53" t="s">
        <v>93</v>
      </c>
      <c r="O239" s="53" t="s">
        <v>94</v>
      </c>
      <c r="P239" s="53" t="s">
        <v>12</v>
      </c>
    </row>
    <row r="240" spans="1:17" s="5" customFormat="1">
      <c r="B240" s="30" t="s">
        <v>28</v>
      </c>
      <c r="C240" s="28"/>
      <c r="D240" s="71">
        <f t="shared" ref="D240:F241" si="62">-ROUND((D99/$F219),0)</f>
        <v>27760195</v>
      </c>
      <c r="E240" s="71">
        <f t="shared" si="62"/>
        <v>27127340</v>
      </c>
      <c r="F240" s="71">
        <f t="shared" si="62"/>
        <v>28518600</v>
      </c>
      <c r="G240" s="71">
        <f t="shared" ref="G240:O240" si="63">-ROUND((G99/$G219),0)</f>
        <v>13008589</v>
      </c>
      <c r="H240" s="71">
        <f t="shared" si="63"/>
        <v>17814461</v>
      </c>
      <c r="I240" s="71">
        <f t="shared" si="63"/>
        <v>18811873</v>
      </c>
      <c r="J240" s="71">
        <f t="shared" si="63"/>
        <v>18183932</v>
      </c>
      <c r="K240" s="71">
        <f t="shared" si="63"/>
        <v>20976006</v>
      </c>
      <c r="L240" s="71">
        <f t="shared" si="63"/>
        <v>18950700</v>
      </c>
      <c r="M240" s="71">
        <f t="shared" si="63"/>
        <v>18482508</v>
      </c>
      <c r="N240" s="71">
        <f t="shared" si="63"/>
        <v>20048185</v>
      </c>
      <c r="O240" s="71">
        <f t="shared" si="63"/>
        <v>21632970</v>
      </c>
      <c r="P240" s="72">
        <f>SUM(D240:O240)</f>
        <v>251315359</v>
      </c>
    </row>
    <row r="241" spans="2:16" s="5" customFormat="1">
      <c r="B241" s="30" t="s">
        <v>29</v>
      </c>
      <c r="C241" s="28"/>
      <c r="D241" s="71">
        <f t="shared" si="62"/>
        <v>10686115</v>
      </c>
      <c r="E241" s="71">
        <f t="shared" si="62"/>
        <v>10661708</v>
      </c>
      <c r="F241" s="71">
        <f t="shared" si="62"/>
        <v>11959277</v>
      </c>
      <c r="G241" s="71">
        <f t="shared" ref="G241:O241" si="64">-ROUND((G100/$G220),0)</f>
        <v>5048730</v>
      </c>
      <c r="H241" s="71">
        <f t="shared" si="64"/>
        <v>7640055</v>
      </c>
      <c r="I241" s="71">
        <f t="shared" si="64"/>
        <v>9077879</v>
      </c>
      <c r="J241" s="71">
        <f t="shared" si="64"/>
        <v>9891149</v>
      </c>
      <c r="K241" s="71">
        <f t="shared" si="64"/>
        <v>9414202</v>
      </c>
      <c r="L241" s="71">
        <f t="shared" si="64"/>
        <v>9136371</v>
      </c>
      <c r="M241" s="71">
        <f t="shared" si="64"/>
        <v>8768055</v>
      </c>
      <c r="N241" s="71">
        <f t="shared" si="64"/>
        <v>9430051</v>
      </c>
      <c r="O241" s="71">
        <f t="shared" si="64"/>
        <v>9005886</v>
      </c>
      <c r="P241" s="72">
        <f>SUM(D241:O241)</f>
        <v>110719478</v>
      </c>
    </row>
    <row r="242" spans="2:16" s="5" customFormat="1">
      <c r="B242" s="30" t="s">
        <v>30</v>
      </c>
      <c r="C242" s="28"/>
      <c r="D242" s="71"/>
      <c r="E242" s="28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2">
        <f t="shared" ref="P242:P245" si="65">SUM(F242:O242)</f>
        <v>0</v>
      </c>
    </row>
    <row r="243" spans="2:16" s="5" customFormat="1">
      <c r="B243" s="30" t="s">
        <v>32</v>
      </c>
      <c r="C243" s="28"/>
      <c r="D243" s="71"/>
      <c r="E243" s="28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2">
        <f t="shared" si="65"/>
        <v>0</v>
      </c>
    </row>
    <row r="244" spans="2:16" s="5" customFormat="1">
      <c r="B244" s="30" t="s">
        <v>33</v>
      </c>
      <c r="C244" s="28"/>
      <c r="D244" s="71"/>
      <c r="E244" s="28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2">
        <f t="shared" si="65"/>
        <v>0</v>
      </c>
    </row>
    <row r="245" spans="2:16" s="5" customFormat="1">
      <c r="B245" s="30" t="s">
        <v>34</v>
      </c>
      <c r="C245" s="28"/>
      <c r="D245" s="71"/>
      <c r="E245" s="28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2">
        <f t="shared" si="65"/>
        <v>0</v>
      </c>
    </row>
    <row r="246" spans="2:16" s="5" customFormat="1">
      <c r="B246" s="30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</row>
    <row r="247" spans="2:16" s="5" customFormat="1">
      <c r="B247" s="28"/>
      <c r="C247" s="28"/>
      <c r="D247" s="73">
        <f t="shared" ref="D247:E247" si="66">SUM(D240:D246)</f>
        <v>38446310</v>
      </c>
      <c r="E247" s="73">
        <f t="shared" si="66"/>
        <v>37789048</v>
      </c>
      <c r="F247" s="73">
        <f>SUM(F240:F246)</f>
        <v>40477877</v>
      </c>
      <c r="G247" s="73">
        <f t="shared" ref="G247:P247" si="67">SUM(G240:G246)</f>
        <v>18057319</v>
      </c>
      <c r="H247" s="73">
        <f t="shared" si="67"/>
        <v>25454516</v>
      </c>
      <c r="I247" s="73">
        <f t="shared" si="67"/>
        <v>27889752</v>
      </c>
      <c r="J247" s="73">
        <f t="shared" si="67"/>
        <v>28075081</v>
      </c>
      <c r="K247" s="73">
        <f t="shared" si="67"/>
        <v>30390208</v>
      </c>
      <c r="L247" s="73">
        <f t="shared" si="67"/>
        <v>28087071</v>
      </c>
      <c r="M247" s="73">
        <f t="shared" si="67"/>
        <v>27250563</v>
      </c>
      <c r="N247" s="73">
        <f t="shared" si="67"/>
        <v>29478236</v>
      </c>
      <c r="O247" s="73">
        <f t="shared" si="67"/>
        <v>30638856</v>
      </c>
      <c r="P247" s="73">
        <f t="shared" si="67"/>
        <v>362034837</v>
      </c>
    </row>
    <row r="248" spans="2:16" s="5" customFormat="1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spans="2:16" s="5" customFormat="1">
      <c r="B249" s="29" t="s">
        <v>97</v>
      </c>
      <c r="C249" s="28"/>
      <c r="D249" s="53" t="s">
        <v>83</v>
      </c>
      <c r="E249" s="53" t="s">
        <v>84</v>
      </c>
      <c r="F249" s="53" t="s">
        <v>85</v>
      </c>
      <c r="G249" s="53" t="s">
        <v>86</v>
      </c>
      <c r="H249" s="53" t="s">
        <v>87</v>
      </c>
      <c r="I249" s="53" t="s">
        <v>88</v>
      </c>
      <c r="J249" s="53" t="s">
        <v>89</v>
      </c>
      <c r="K249" s="53" t="s">
        <v>90</v>
      </c>
      <c r="L249" s="53" t="s">
        <v>91</v>
      </c>
      <c r="M249" s="53" t="s">
        <v>92</v>
      </c>
      <c r="N249" s="53" t="s">
        <v>93</v>
      </c>
      <c r="O249" s="53" t="s">
        <v>94</v>
      </c>
      <c r="P249" s="53" t="s">
        <v>12</v>
      </c>
    </row>
    <row r="250" spans="2:16" s="5" customFormat="1">
      <c r="B250" s="30" t="s">
        <v>28</v>
      </c>
      <c r="C250" s="28"/>
      <c r="D250" s="71"/>
      <c r="E250" s="28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2">
        <f>SUM(F250:O250)</f>
        <v>0</v>
      </c>
    </row>
    <row r="251" spans="2:16" s="5" customFormat="1">
      <c r="B251" s="30" t="s">
        <v>29</v>
      </c>
      <c r="C251" s="28"/>
      <c r="D251" s="71"/>
      <c r="E251" s="28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2">
        <f>SUM(F251:O251)</f>
        <v>0</v>
      </c>
    </row>
    <row r="252" spans="2:16" s="5" customFormat="1">
      <c r="B252" s="30" t="s">
        <v>30</v>
      </c>
      <c r="C252" s="28"/>
      <c r="D252" s="71">
        <f t="shared" ref="D252:F255" si="68">-ROUND((D101/$F221),0)</f>
        <v>72007</v>
      </c>
      <c r="E252" s="71">
        <f t="shared" si="68"/>
        <v>64943</v>
      </c>
      <c r="F252" s="71">
        <f t="shared" si="68"/>
        <v>66721</v>
      </c>
      <c r="G252" s="71">
        <f t="shared" ref="G252:O252" si="69">-ROUND((G101/$G221),0)</f>
        <v>45652</v>
      </c>
      <c r="H252" s="71">
        <f t="shared" si="69"/>
        <v>56157</v>
      </c>
      <c r="I252" s="71">
        <f t="shared" si="69"/>
        <v>65430</v>
      </c>
      <c r="J252" s="71">
        <f t="shared" si="69"/>
        <v>66098</v>
      </c>
      <c r="K252" s="71">
        <f t="shared" si="69"/>
        <v>65922</v>
      </c>
      <c r="L252" s="71">
        <f t="shared" si="69"/>
        <v>63192</v>
      </c>
      <c r="M252" s="71">
        <f t="shared" si="69"/>
        <v>61299</v>
      </c>
      <c r="N252" s="71">
        <f t="shared" si="69"/>
        <v>64633</v>
      </c>
      <c r="O252" s="71">
        <f t="shared" si="69"/>
        <v>60788</v>
      </c>
      <c r="P252" s="72">
        <f t="shared" ref="P252:P255" si="70">SUM(F252:O252)</f>
        <v>615892</v>
      </c>
    </row>
    <row r="253" spans="2:16" s="5" customFormat="1">
      <c r="B253" s="30" t="s">
        <v>32</v>
      </c>
      <c r="C253" s="28"/>
      <c r="D253" s="71">
        <f t="shared" si="68"/>
        <v>10986</v>
      </c>
      <c r="E253" s="71">
        <f t="shared" si="68"/>
        <v>10957</v>
      </c>
      <c r="F253" s="71">
        <f t="shared" si="68"/>
        <v>10855</v>
      </c>
      <c r="G253" s="71">
        <f t="shared" ref="G253:O253" si="71">-ROUND((G102/$G222),0)</f>
        <v>5197</v>
      </c>
      <c r="H253" s="71">
        <f t="shared" si="71"/>
        <v>10782</v>
      </c>
      <c r="I253" s="71">
        <f t="shared" si="71"/>
        <v>11037</v>
      </c>
      <c r="J253" s="71">
        <f t="shared" si="71"/>
        <v>11291</v>
      </c>
      <c r="K253" s="71">
        <f t="shared" si="71"/>
        <v>10686</v>
      </c>
      <c r="L253" s="71">
        <f t="shared" si="71"/>
        <v>11333</v>
      </c>
      <c r="M253" s="71">
        <f t="shared" si="71"/>
        <v>11621</v>
      </c>
      <c r="N253" s="71">
        <f t="shared" si="71"/>
        <v>10757</v>
      </c>
      <c r="O253" s="71">
        <f t="shared" si="71"/>
        <v>11351</v>
      </c>
      <c r="P253" s="72">
        <f t="shared" si="70"/>
        <v>104910</v>
      </c>
    </row>
    <row r="254" spans="2:16" s="5" customFormat="1">
      <c r="B254" s="30" t="s">
        <v>33</v>
      </c>
      <c r="C254" s="28"/>
      <c r="D254" s="71">
        <f t="shared" si="68"/>
        <v>1293</v>
      </c>
      <c r="E254" s="71">
        <f t="shared" si="68"/>
        <v>1306</v>
      </c>
      <c r="F254" s="71">
        <f t="shared" si="68"/>
        <v>1306</v>
      </c>
      <c r="G254" s="71">
        <f t="shared" ref="G254:O254" si="72">-ROUND((G103/$G223),0)</f>
        <v>716</v>
      </c>
      <c r="H254" s="71">
        <f t="shared" si="72"/>
        <v>1538</v>
      </c>
      <c r="I254" s="71">
        <f t="shared" si="72"/>
        <v>1523</v>
      </c>
      <c r="J254" s="71">
        <f t="shared" si="72"/>
        <v>1503</v>
      </c>
      <c r="K254" s="71">
        <f t="shared" si="72"/>
        <v>1503</v>
      </c>
      <c r="L254" s="71">
        <f t="shared" si="72"/>
        <v>1503</v>
      </c>
      <c r="M254" s="71">
        <f t="shared" si="72"/>
        <v>1503</v>
      </c>
      <c r="N254" s="71">
        <f t="shared" si="72"/>
        <v>1503</v>
      </c>
      <c r="O254" s="71">
        <f t="shared" si="72"/>
        <v>1498</v>
      </c>
      <c r="P254" s="72">
        <f t="shared" si="70"/>
        <v>14096</v>
      </c>
    </row>
    <row r="255" spans="2:16" s="5" customFormat="1">
      <c r="B255" s="30" t="s">
        <v>34</v>
      </c>
      <c r="C255" s="28"/>
      <c r="D255" s="71">
        <f t="shared" si="68"/>
        <v>230</v>
      </c>
      <c r="E255" s="71">
        <f t="shared" si="68"/>
        <v>205</v>
      </c>
      <c r="F255" s="71">
        <f t="shared" si="68"/>
        <v>145</v>
      </c>
      <c r="G255" s="71">
        <f t="shared" ref="G255:O255" si="73">-ROUND((G104/$G224),0)</f>
        <v>161</v>
      </c>
      <c r="H255" s="71">
        <f t="shared" si="73"/>
        <v>174</v>
      </c>
      <c r="I255" s="71">
        <f t="shared" si="73"/>
        <v>183</v>
      </c>
      <c r="J255" s="71">
        <f t="shared" si="73"/>
        <v>189</v>
      </c>
      <c r="K255" s="71">
        <f t="shared" si="73"/>
        <v>209</v>
      </c>
      <c r="L255" s="71">
        <f t="shared" si="73"/>
        <v>180</v>
      </c>
      <c r="M255" s="71">
        <f t="shared" si="73"/>
        <v>149</v>
      </c>
      <c r="N255" s="71">
        <f t="shared" si="73"/>
        <v>207</v>
      </c>
      <c r="O255" s="71">
        <f t="shared" si="73"/>
        <v>177</v>
      </c>
      <c r="P255" s="72">
        <f t="shared" si="70"/>
        <v>1774</v>
      </c>
    </row>
    <row r="256" spans="2:16" s="5" customFormat="1">
      <c r="B256" s="30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</row>
    <row r="257" spans="2:16" s="5" customFormat="1">
      <c r="B257" s="28"/>
      <c r="C257" s="28"/>
      <c r="D257" s="73">
        <f>SUM(D252:D256)</f>
        <v>84516</v>
      </c>
      <c r="E257" s="73">
        <f t="shared" ref="E257:O257" si="74">SUM(E252:E256)</f>
        <v>77411</v>
      </c>
      <c r="F257" s="73">
        <f t="shared" si="74"/>
        <v>79027</v>
      </c>
      <c r="G257" s="73">
        <f t="shared" si="74"/>
        <v>51726</v>
      </c>
      <c r="H257" s="73">
        <f t="shared" si="74"/>
        <v>68651</v>
      </c>
      <c r="I257" s="73">
        <f t="shared" si="74"/>
        <v>78173</v>
      </c>
      <c r="J257" s="73">
        <f t="shared" si="74"/>
        <v>79081</v>
      </c>
      <c r="K257" s="73">
        <f t="shared" si="74"/>
        <v>78320</v>
      </c>
      <c r="L257" s="73">
        <f t="shared" si="74"/>
        <v>76208</v>
      </c>
      <c r="M257" s="73">
        <f t="shared" si="74"/>
        <v>74572</v>
      </c>
      <c r="N257" s="73">
        <f t="shared" si="74"/>
        <v>77100</v>
      </c>
      <c r="O257" s="73">
        <f t="shared" si="74"/>
        <v>73814</v>
      </c>
      <c r="P257" s="73">
        <f t="shared" ref="P257" si="75">SUM(P250:P256)</f>
        <v>736672</v>
      </c>
    </row>
    <row r="258" spans="2:16" s="5" customFormat="1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spans="2:16" s="5" customFormat="1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spans="2:16" s="5" customFormat="1">
      <c r="B260" s="33" t="s">
        <v>99</v>
      </c>
      <c r="C260" s="74"/>
      <c r="D260" s="54" t="s">
        <v>83</v>
      </c>
      <c r="E260" s="54" t="s">
        <v>84</v>
      </c>
      <c r="F260" s="54" t="s">
        <v>85</v>
      </c>
      <c r="G260" s="54" t="s">
        <v>86</v>
      </c>
      <c r="H260" s="54" t="s">
        <v>87</v>
      </c>
      <c r="I260" s="54" t="s">
        <v>88</v>
      </c>
      <c r="J260" s="54" t="s">
        <v>89</v>
      </c>
      <c r="K260" s="54" t="s">
        <v>90</v>
      </c>
      <c r="L260" s="54" t="s">
        <v>91</v>
      </c>
      <c r="M260" s="54" t="s">
        <v>92</v>
      </c>
      <c r="N260" s="54" t="s">
        <v>93</v>
      </c>
      <c r="O260" s="54" t="s">
        <v>94</v>
      </c>
      <c r="P260" s="54" t="s">
        <v>12</v>
      </c>
    </row>
    <row r="261" spans="2:16" s="5" customFormat="1">
      <c r="B261" s="74" t="s">
        <v>28</v>
      </c>
      <c r="C261" s="74"/>
      <c r="D261" s="75">
        <f t="shared" ref="D261:O261" si="76">-ROUND((D126/$H219),0)</f>
        <v>562</v>
      </c>
      <c r="E261" s="75">
        <f t="shared" si="76"/>
        <v>566</v>
      </c>
      <c r="F261" s="75">
        <f t="shared" si="76"/>
        <v>564</v>
      </c>
      <c r="G261" s="75">
        <f t="shared" si="76"/>
        <v>563</v>
      </c>
      <c r="H261" s="75">
        <f t="shared" si="76"/>
        <v>0</v>
      </c>
      <c r="I261" s="75">
        <f t="shared" si="76"/>
        <v>0</v>
      </c>
      <c r="J261" s="75">
        <f t="shared" si="76"/>
        <v>0</v>
      </c>
      <c r="K261" s="75">
        <f t="shared" si="76"/>
        <v>0</v>
      </c>
      <c r="L261" s="75">
        <f t="shared" si="76"/>
        <v>0</v>
      </c>
      <c r="M261" s="75">
        <f t="shared" si="76"/>
        <v>0</v>
      </c>
      <c r="N261" s="75">
        <f t="shared" si="76"/>
        <v>0</v>
      </c>
      <c r="O261" s="75">
        <f t="shared" si="76"/>
        <v>0</v>
      </c>
      <c r="P261" s="77"/>
    </row>
    <row r="262" spans="2:16" s="5" customFormat="1">
      <c r="B262" s="74" t="s">
        <v>29</v>
      </c>
      <c r="C262" s="74"/>
      <c r="D262" s="75">
        <f t="shared" ref="D262:O262" si="77">-ROUND((D127/$H220),0)</f>
        <v>93</v>
      </c>
      <c r="E262" s="75">
        <f t="shared" si="77"/>
        <v>93</v>
      </c>
      <c r="F262" s="75">
        <f t="shared" si="77"/>
        <v>93</v>
      </c>
      <c r="G262" s="75">
        <f t="shared" si="77"/>
        <v>93</v>
      </c>
      <c r="H262" s="75">
        <f t="shared" si="77"/>
        <v>0</v>
      </c>
      <c r="I262" s="75">
        <f t="shared" si="77"/>
        <v>-2</v>
      </c>
      <c r="J262" s="75">
        <f t="shared" si="77"/>
        <v>0</v>
      </c>
      <c r="K262" s="75">
        <f t="shared" si="77"/>
        <v>0</v>
      </c>
      <c r="L262" s="75">
        <f t="shared" si="77"/>
        <v>0</v>
      </c>
      <c r="M262" s="75">
        <f t="shared" si="77"/>
        <v>0</v>
      </c>
      <c r="N262" s="75">
        <f t="shared" si="77"/>
        <v>0</v>
      </c>
      <c r="O262" s="75">
        <f t="shared" si="77"/>
        <v>0</v>
      </c>
      <c r="P262" s="77"/>
    </row>
    <row r="263" spans="2:16" s="5" customFormat="1">
      <c r="B263" s="74" t="s">
        <v>30</v>
      </c>
      <c r="C263" s="74"/>
      <c r="D263" s="75">
        <f t="shared" ref="D263:O263" si="78">-ROUND((D128/$H221),0)</f>
        <v>5</v>
      </c>
      <c r="E263" s="75">
        <f t="shared" si="78"/>
        <v>7</v>
      </c>
      <c r="F263" s="75">
        <f t="shared" si="78"/>
        <v>6</v>
      </c>
      <c r="G263" s="75">
        <f t="shared" si="78"/>
        <v>6</v>
      </c>
      <c r="H263" s="75">
        <f t="shared" si="78"/>
        <v>0</v>
      </c>
      <c r="I263" s="75">
        <f t="shared" si="78"/>
        <v>0</v>
      </c>
      <c r="J263" s="75">
        <f t="shared" si="78"/>
        <v>0</v>
      </c>
      <c r="K263" s="75">
        <f t="shared" si="78"/>
        <v>0</v>
      </c>
      <c r="L263" s="75">
        <f t="shared" si="78"/>
        <v>0</v>
      </c>
      <c r="M263" s="75">
        <f t="shared" si="78"/>
        <v>0</v>
      </c>
      <c r="N263" s="75">
        <f t="shared" si="78"/>
        <v>0</v>
      </c>
      <c r="O263" s="75">
        <f t="shared" si="78"/>
        <v>0</v>
      </c>
      <c r="P263" s="77"/>
    </row>
    <row r="264" spans="2:16" s="5" customFormat="1">
      <c r="B264" s="74" t="s">
        <v>32</v>
      </c>
      <c r="C264" s="74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7"/>
    </row>
    <row r="265" spans="2:16" s="5" customFormat="1">
      <c r="B265" s="74" t="s">
        <v>33</v>
      </c>
      <c r="C265" s="74"/>
      <c r="D265" s="75">
        <f t="shared" ref="D265:O265" si="79">-ROUND((D130/$H223),0)</f>
        <v>202</v>
      </c>
      <c r="E265" s="75">
        <f t="shared" si="79"/>
        <v>202</v>
      </c>
      <c r="F265" s="75">
        <f t="shared" si="79"/>
        <v>202</v>
      </c>
      <c r="G265" s="75">
        <f t="shared" si="79"/>
        <v>0</v>
      </c>
      <c r="H265" s="75">
        <f t="shared" si="79"/>
        <v>0</v>
      </c>
      <c r="I265" s="75">
        <f t="shared" si="79"/>
        <v>0</v>
      </c>
      <c r="J265" s="75">
        <f t="shared" si="79"/>
        <v>0</v>
      </c>
      <c r="K265" s="75">
        <f t="shared" si="79"/>
        <v>0</v>
      </c>
      <c r="L265" s="75">
        <f t="shared" si="79"/>
        <v>0</v>
      </c>
      <c r="M265" s="75">
        <f t="shared" si="79"/>
        <v>0</v>
      </c>
      <c r="N265" s="75">
        <f t="shared" si="79"/>
        <v>0</v>
      </c>
      <c r="O265" s="75">
        <f t="shared" si="79"/>
        <v>0</v>
      </c>
      <c r="P265" s="77"/>
    </row>
    <row r="266" spans="2:16" s="5" customFormat="1">
      <c r="B266" s="74" t="s">
        <v>34</v>
      </c>
      <c r="C266" s="74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4"/>
    </row>
    <row r="267" spans="2:16" s="5" customFormat="1"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</row>
    <row r="268" spans="2:16" s="5" customFormat="1">
      <c r="B268" s="74"/>
      <c r="C268" s="74"/>
      <c r="D268" s="76">
        <f>SUM(D261:D266)</f>
        <v>862</v>
      </c>
      <c r="E268" s="76">
        <f t="shared" ref="E268:O268" si="80">SUM(E261:E266)</f>
        <v>868</v>
      </c>
      <c r="F268" s="76">
        <f t="shared" si="80"/>
        <v>865</v>
      </c>
      <c r="G268" s="76">
        <f t="shared" si="80"/>
        <v>662</v>
      </c>
      <c r="H268" s="76">
        <f t="shared" si="80"/>
        <v>0</v>
      </c>
      <c r="I268" s="76">
        <f t="shared" si="80"/>
        <v>-2</v>
      </c>
      <c r="J268" s="76">
        <f t="shared" si="80"/>
        <v>0</v>
      </c>
      <c r="K268" s="76">
        <f t="shared" si="80"/>
        <v>0</v>
      </c>
      <c r="L268" s="76">
        <f t="shared" si="80"/>
        <v>0</v>
      </c>
      <c r="M268" s="76">
        <f t="shared" si="80"/>
        <v>0</v>
      </c>
      <c r="N268" s="76">
        <f t="shared" si="80"/>
        <v>0</v>
      </c>
      <c r="O268" s="76">
        <f t="shared" si="80"/>
        <v>0</v>
      </c>
      <c r="P268" s="76"/>
    </row>
    <row r="269" spans="2:16" s="5" customFormat="1"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</row>
    <row r="270" spans="2:16" s="5" customFormat="1">
      <c r="B270" s="33" t="s">
        <v>100</v>
      </c>
      <c r="C270" s="74"/>
      <c r="D270" s="54" t="s">
        <v>83</v>
      </c>
      <c r="E270" s="54" t="s">
        <v>84</v>
      </c>
      <c r="F270" s="54" t="s">
        <v>85</v>
      </c>
      <c r="G270" s="54" t="s">
        <v>86</v>
      </c>
      <c r="H270" s="54" t="s">
        <v>87</v>
      </c>
      <c r="I270" s="54" t="s">
        <v>88</v>
      </c>
      <c r="J270" s="54" t="s">
        <v>89</v>
      </c>
      <c r="K270" s="54" t="s">
        <v>90</v>
      </c>
      <c r="L270" s="54" t="s">
        <v>91</v>
      </c>
      <c r="M270" s="54" t="s">
        <v>92</v>
      </c>
      <c r="N270" s="54" t="s">
        <v>93</v>
      </c>
      <c r="O270" s="54" t="s">
        <v>94</v>
      </c>
      <c r="P270" s="54" t="s">
        <v>12</v>
      </c>
    </row>
    <row r="271" spans="2:16" s="5" customFormat="1">
      <c r="B271" s="74" t="s">
        <v>28</v>
      </c>
      <c r="C271" s="74"/>
      <c r="D271" s="75">
        <f t="shared" ref="D271:F272" si="81">-ROUND((D153/$J219),0)</f>
        <v>659133</v>
      </c>
      <c r="E271" s="75">
        <f t="shared" si="81"/>
        <v>799333</v>
      </c>
      <c r="F271" s="75">
        <f t="shared" si="81"/>
        <v>774883</v>
      </c>
      <c r="G271" s="75">
        <f t="shared" ref="G271:O271" si="82">-ROUND((G153/$K219),0)</f>
        <v>455128</v>
      </c>
      <c r="H271" s="75">
        <f t="shared" si="82"/>
        <v>510235</v>
      </c>
      <c r="I271" s="75">
        <f t="shared" si="82"/>
        <v>446514</v>
      </c>
      <c r="J271" s="75">
        <f t="shared" si="82"/>
        <v>430804</v>
      </c>
      <c r="K271" s="75">
        <f t="shared" si="82"/>
        <v>480682</v>
      </c>
      <c r="L271" s="75">
        <f t="shared" si="82"/>
        <v>446045</v>
      </c>
      <c r="M271" s="75">
        <f t="shared" si="82"/>
        <v>454804</v>
      </c>
      <c r="N271" s="75">
        <f t="shared" si="82"/>
        <v>494324</v>
      </c>
      <c r="O271" s="75">
        <f t="shared" si="82"/>
        <v>528223</v>
      </c>
      <c r="P271" s="77">
        <f>SUM(D271:O271)</f>
        <v>6480108</v>
      </c>
    </row>
    <row r="272" spans="2:16" s="5" customFormat="1">
      <c r="B272" s="74" t="s">
        <v>29</v>
      </c>
      <c r="C272" s="74"/>
      <c r="D272" s="75">
        <f t="shared" si="81"/>
        <v>287740</v>
      </c>
      <c r="E272" s="75">
        <f t="shared" si="81"/>
        <v>331200</v>
      </c>
      <c r="F272" s="75">
        <f t="shared" si="81"/>
        <v>381540</v>
      </c>
      <c r="G272" s="75">
        <f t="shared" ref="G272:O272" si="83">-ROUND((G154/$K220),0)</f>
        <v>281203</v>
      </c>
      <c r="H272" s="75">
        <f t="shared" si="83"/>
        <v>268366</v>
      </c>
      <c r="I272" s="75">
        <f t="shared" si="83"/>
        <v>79372</v>
      </c>
      <c r="J272" s="75">
        <f t="shared" si="83"/>
        <v>211131</v>
      </c>
      <c r="K272" s="75">
        <f t="shared" si="83"/>
        <v>242783</v>
      </c>
      <c r="L272" s="75">
        <f t="shared" si="83"/>
        <v>204686</v>
      </c>
      <c r="M272" s="75">
        <f t="shared" si="83"/>
        <v>225117</v>
      </c>
      <c r="N272" s="75">
        <f t="shared" si="83"/>
        <v>231364</v>
      </c>
      <c r="O272" s="75">
        <f t="shared" si="83"/>
        <v>224596</v>
      </c>
      <c r="P272" s="77">
        <f t="shared" ref="P272:P276" si="84">SUM(D272:O272)</f>
        <v>2969098</v>
      </c>
    </row>
    <row r="273" spans="2:16" s="5" customFormat="1">
      <c r="B273" s="74" t="s">
        <v>30</v>
      </c>
      <c r="C273" s="74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7">
        <f t="shared" si="84"/>
        <v>0</v>
      </c>
    </row>
    <row r="274" spans="2:16" s="5" customFormat="1">
      <c r="B274" s="74" t="s">
        <v>32</v>
      </c>
      <c r="C274" s="74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7">
        <f t="shared" si="84"/>
        <v>0</v>
      </c>
    </row>
    <row r="275" spans="2:16" s="5" customFormat="1">
      <c r="B275" s="74" t="s">
        <v>33</v>
      </c>
      <c r="C275" s="74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7">
        <f t="shared" si="84"/>
        <v>0</v>
      </c>
    </row>
    <row r="276" spans="2:16" s="5" customFormat="1">
      <c r="B276" s="74" t="s">
        <v>34</v>
      </c>
      <c r="C276" s="74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7">
        <f t="shared" si="84"/>
        <v>0</v>
      </c>
    </row>
    <row r="277" spans="2:16" s="5" customFormat="1"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</row>
    <row r="278" spans="2:16" s="5" customFormat="1">
      <c r="B278" s="74"/>
      <c r="C278" s="74"/>
      <c r="D278" s="76">
        <f>SUM(D271:D277)</f>
        <v>946873</v>
      </c>
      <c r="E278" s="76">
        <f t="shared" ref="E278:P278" si="85">SUM(E271:E277)</f>
        <v>1130533</v>
      </c>
      <c r="F278" s="76">
        <f t="shared" si="85"/>
        <v>1156423</v>
      </c>
      <c r="G278" s="76">
        <f t="shared" si="85"/>
        <v>736331</v>
      </c>
      <c r="H278" s="76">
        <f t="shared" si="85"/>
        <v>778601</v>
      </c>
      <c r="I278" s="76">
        <f t="shared" si="85"/>
        <v>525886</v>
      </c>
      <c r="J278" s="76">
        <f t="shared" si="85"/>
        <v>641935</v>
      </c>
      <c r="K278" s="76">
        <f t="shared" si="85"/>
        <v>723465</v>
      </c>
      <c r="L278" s="76">
        <f t="shared" si="85"/>
        <v>650731</v>
      </c>
      <c r="M278" s="76">
        <f t="shared" si="85"/>
        <v>679921</v>
      </c>
      <c r="N278" s="76">
        <f t="shared" si="85"/>
        <v>725688</v>
      </c>
      <c r="O278" s="76">
        <f t="shared" si="85"/>
        <v>752819</v>
      </c>
      <c r="P278" s="76">
        <f t="shared" si="85"/>
        <v>9449206</v>
      </c>
    </row>
    <row r="279" spans="2:16" s="5" customFormat="1"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</row>
    <row r="280" spans="2:16" s="5" customFormat="1">
      <c r="B280" s="33" t="s">
        <v>98</v>
      </c>
      <c r="C280" s="74"/>
      <c r="D280" s="54" t="s">
        <v>83</v>
      </c>
      <c r="E280" s="54" t="s">
        <v>84</v>
      </c>
      <c r="F280" s="54" t="s">
        <v>85</v>
      </c>
      <c r="G280" s="54" t="s">
        <v>86</v>
      </c>
      <c r="H280" s="54" t="s">
        <v>87</v>
      </c>
      <c r="I280" s="54" t="s">
        <v>88</v>
      </c>
      <c r="J280" s="54" t="s">
        <v>89</v>
      </c>
      <c r="K280" s="54" t="s">
        <v>90</v>
      </c>
      <c r="L280" s="54" t="s">
        <v>91</v>
      </c>
      <c r="M280" s="54" t="s">
        <v>92</v>
      </c>
      <c r="N280" s="54" t="s">
        <v>93</v>
      </c>
      <c r="O280" s="54" t="s">
        <v>94</v>
      </c>
      <c r="P280" s="54" t="s">
        <v>12</v>
      </c>
    </row>
    <row r="281" spans="2:16" s="5" customFormat="1">
      <c r="B281" s="74" t="s">
        <v>28</v>
      </c>
      <c r="C281" s="74"/>
      <c r="D281" s="74"/>
      <c r="E281" s="74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7">
        <f>SUM(D281:O281)</f>
        <v>0</v>
      </c>
    </row>
    <row r="282" spans="2:16" s="5" customFormat="1">
      <c r="B282" s="74" t="s">
        <v>29</v>
      </c>
      <c r="C282" s="74"/>
      <c r="D282" s="74"/>
      <c r="E282" s="74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7">
        <f t="shared" ref="P282:P286" si="86">SUM(D282:O282)</f>
        <v>0</v>
      </c>
    </row>
    <row r="283" spans="2:16" s="5" customFormat="1">
      <c r="B283" s="74" t="s">
        <v>30</v>
      </c>
      <c r="C283" s="74"/>
      <c r="D283" s="75">
        <f>-ROUND((D155/$J221),0)</f>
        <v>672</v>
      </c>
      <c r="E283" s="75">
        <f>-ROUND((E155/$J221),0)</f>
        <v>818</v>
      </c>
      <c r="F283" s="75">
        <f>-ROUND((F155/$J221),0)</f>
        <v>818</v>
      </c>
      <c r="G283" s="75">
        <f t="shared" ref="G283:O283" si="87">-ROUND((G155/$K221),0)</f>
        <v>396</v>
      </c>
      <c r="H283" s="75">
        <f t="shared" si="87"/>
        <v>562</v>
      </c>
      <c r="I283" s="75">
        <f t="shared" si="87"/>
        <v>914</v>
      </c>
      <c r="J283" s="75">
        <f t="shared" si="87"/>
        <v>603</v>
      </c>
      <c r="K283" s="75">
        <f t="shared" si="87"/>
        <v>491</v>
      </c>
      <c r="L283" s="75">
        <f t="shared" si="87"/>
        <v>484</v>
      </c>
      <c r="M283" s="75">
        <f t="shared" si="87"/>
        <v>623</v>
      </c>
      <c r="N283" s="75">
        <f t="shared" si="87"/>
        <v>645</v>
      </c>
      <c r="O283" s="75">
        <f t="shared" si="87"/>
        <v>685</v>
      </c>
      <c r="P283" s="77">
        <f t="shared" si="86"/>
        <v>7711</v>
      </c>
    </row>
    <row r="284" spans="2:16" s="5" customFormat="1">
      <c r="B284" s="74" t="s">
        <v>32</v>
      </c>
      <c r="C284" s="74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7">
        <f t="shared" si="86"/>
        <v>0</v>
      </c>
    </row>
    <row r="285" spans="2:16" s="5" customFormat="1">
      <c r="B285" s="74" t="s">
        <v>33</v>
      </c>
      <c r="C285" s="74"/>
      <c r="D285" s="75">
        <f>-ROUND((D157/$J223),0)</f>
        <v>35</v>
      </c>
      <c r="E285" s="75">
        <f>-ROUND((E157/$J223),0)</f>
        <v>29</v>
      </c>
      <c r="F285" s="75">
        <f>-ROUND((F157/$J223),0)</f>
        <v>29</v>
      </c>
      <c r="G285" s="75">
        <f t="shared" ref="G285:O285" si="88">-ROUND((G157/$K223),0)</f>
        <v>15</v>
      </c>
      <c r="H285" s="75">
        <f t="shared" si="88"/>
        <v>29</v>
      </c>
      <c r="I285" s="75">
        <f t="shared" si="88"/>
        <v>28</v>
      </c>
      <c r="J285" s="75">
        <f t="shared" si="88"/>
        <v>28</v>
      </c>
      <c r="K285" s="75">
        <f t="shared" si="88"/>
        <v>28</v>
      </c>
      <c r="L285" s="75">
        <f t="shared" si="88"/>
        <v>28</v>
      </c>
      <c r="M285" s="75">
        <f t="shared" si="88"/>
        <v>28</v>
      </c>
      <c r="N285" s="75">
        <f t="shared" si="88"/>
        <v>28</v>
      </c>
      <c r="O285" s="75">
        <f t="shared" si="88"/>
        <v>32</v>
      </c>
      <c r="P285" s="77">
        <f t="shared" si="86"/>
        <v>337</v>
      </c>
    </row>
    <row r="286" spans="2:16" s="5" customFormat="1">
      <c r="B286" s="74" t="s">
        <v>34</v>
      </c>
      <c r="C286" s="74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7">
        <f t="shared" si="86"/>
        <v>0</v>
      </c>
    </row>
    <row r="287" spans="2:16" s="5" customFormat="1"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</row>
    <row r="288" spans="2:16" s="5" customFormat="1">
      <c r="B288" s="74"/>
      <c r="C288" s="74"/>
      <c r="D288" s="76">
        <f>SUM(D283:D286)</f>
        <v>707</v>
      </c>
      <c r="E288" s="76">
        <f t="shared" ref="E288:O288" si="89">SUM(E283:E286)</f>
        <v>847</v>
      </c>
      <c r="F288" s="76">
        <f t="shared" si="89"/>
        <v>847</v>
      </c>
      <c r="G288" s="76">
        <f t="shared" si="89"/>
        <v>411</v>
      </c>
      <c r="H288" s="76">
        <f t="shared" si="89"/>
        <v>591</v>
      </c>
      <c r="I288" s="76">
        <f t="shared" si="89"/>
        <v>942</v>
      </c>
      <c r="J288" s="76">
        <f t="shared" si="89"/>
        <v>631</v>
      </c>
      <c r="K288" s="76">
        <f t="shared" si="89"/>
        <v>519</v>
      </c>
      <c r="L288" s="76">
        <f t="shared" si="89"/>
        <v>512</v>
      </c>
      <c r="M288" s="76">
        <f t="shared" si="89"/>
        <v>651</v>
      </c>
      <c r="N288" s="76">
        <f t="shared" si="89"/>
        <v>673</v>
      </c>
      <c r="O288" s="76">
        <f t="shared" si="89"/>
        <v>717</v>
      </c>
      <c r="P288" s="76">
        <f t="shared" ref="P288" si="90">SUM(P281:P287)</f>
        <v>8048</v>
      </c>
    </row>
    <row r="289" spans="2:16" s="5" customFormat="1">
      <c r="B289"/>
      <c r="C289"/>
      <c r="D289" s="82"/>
      <c r="E289" s="82"/>
      <c r="F289"/>
      <c r="G289"/>
      <c r="H289"/>
      <c r="I289"/>
      <c r="J289"/>
      <c r="K289"/>
      <c r="L289"/>
      <c r="M289"/>
      <c r="N289"/>
      <c r="O289"/>
      <c r="P289"/>
    </row>
    <row r="290" spans="2:16" s="5" customFormat="1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2:16" s="5" customFormat="1">
      <c r="B291" s="39" t="s">
        <v>101</v>
      </c>
      <c r="C291" s="78"/>
      <c r="D291" s="57" t="s">
        <v>83</v>
      </c>
      <c r="E291" s="57" t="s">
        <v>84</v>
      </c>
      <c r="F291" s="57" t="s">
        <v>85</v>
      </c>
      <c r="G291" s="57" t="s">
        <v>86</v>
      </c>
      <c r="H291" s="57" t="s">
        <v>87</v>
      </c>
      <c r="I291" s="57" t="s">
        <v>88</v>
      </c>
      <c r="J291" s="57" t="s">
        <v>89</v>
      </c>
      <c r="K291" s="57" t="s">
        <v>90</v>
      </c>
      <c r="L291" s="57" t="s">
        <v>91</v>
      </c>
      <c r="M291" s="57" t="s">
        <v>92</v>
      </c>
      <c r="N291" s="57" t="s">
        <v>93</v>
      </c>
      <c r="O291" s="57" t="s">
        <v>94</v>
      </c>
      <c r="P291" s="57" t="s">
        <v>12</v>
      </c>
    </row>
    <row r="292" spans="2:16" s="5" customFormat="1">
      <c r="B292" s="78" t="s">
        <v>28</v>
      </c>
      <c r="C292" s="78"/>
      <c r="D292" s="79">
        <f t="shared" ref="D292:O292" si="91">-ROUND((D180/$L219),0)</f>
        <v>1151</v>
      </c>
      <c r="E292" s="79">
        <f t="shared" si="91"/>
        <v>1150</v>
      </c>
      <c r="F292" s="79">
        <f t="shared" si="91"/>
        <v>1149</v>
      </c>
      <c r="G292" s="79">
        <f t="shared" si="91"/>
        <v>6</v>
      </c>
      <c r="H292" s="79">
        <f t="shared" si="91"/>
        <v>0</v>
      </c>
      <c r="I292" s="79">
        <f t="shared" si="91"/>
        <v>-1</v>
      </c>
      <c r="J292" s="79">
        <f t="shared" si="91"/>
        <v>0</v>
      </c>
      <c r="K292" s="79">
        <f t="shared" si="91"/>
        <v>0</v>
      </c>
      <c r="L292" s="79">
        <f t="shared" si="91"/>
        <v>0</v>
      </c>
      <c r="M292" s="79">
        <f t="shared" si="91"/>
        <v>0</v>
      </c>
      <c r="N292" s="79">
        <f t="shared" si="91"/>
        <v>0</v>
      </c>
      <c r="O292" s="79">
        <f t="shared" si="91"/>
        <v>0</v>
      </c>
      <c r="P292" s="78"/>
    </row>
    <row r="293" spans="2:16" s="5" customFormat="1">
      <c r="B293" s="78" t="s">
        <v>29</v>
      </c>
      <c r="C293" s="78"/>
      <c r="D293" s="79">
        <f t="shared" ref="D293:O293" si="92">-ROUND((D181/$L220),0)</f>
        <v>192</v>
      </c>
      <c r="E293" s="79">
        <f t="shared" si="92"/>
        <v>185</v>
      </c>
      <c r="F293" s="79">
        <f t="shared" si="92"/>
        <v>185</v>
      </c>
      <c r="G293" s="79">
        <f t="shared" si="92"/>
        <v>1</v>
      </c>
      <c r="H293" s="79">
        <f t="shared" si="92"/>
        <v>0</v>
      </c>
      <c r="I293" s="79">
        <f t="shared" si="92"/>
        <v>0</v>
      </c>
      <c r="J293" s="79">
        <f t="shared" si="92"/>
        <v>0</v>
      </c>
      <c r="K293" s="79">
        <f t="shared" si="92"/>
        <v>-2</v>
      </c>
      <c r="L293" s="79">
        <f t="shared" si="92"/>
        <v>0</v>
      </c>
      <c r="M293" s="79">
        <f t="shared" si="92"/>
        <v>0</v>
      </c>
      <c r="N293" s="79">
        <f t="shared" si="92"/>
        <v>0</v>
      </c>
      <c r="O293" s="79">
        <f t="shared" si="92"/>
        <v>0</v>
      </c>
      <c r="P293" s="78"/>
    </row>
    <row r="294" spans="2:16" s="5" customFormat="1">
      <c r="B294" s="78" t="s">
        <v>30</v>
      </c>
      <c r="C294" s="78"/>
      <c r="D294" s="79">
        <f t="shared" ref="D294:O294" si="93">-ROUND((D182/$L221),0)</f>
        <v>17</v>
      </c>
      <c r="E294" s="79">
        <f t="shared" si="93"/>
        <v>18</v>
      </c>
      <c r="F294" s="79">
        <f t="shared" si="93"/>
        <v>17</v>
      </c>
      <c r="G294" s="79">
        <f t="shared" si="93"/>
        <v>0</v>
      </c>
      <c r="H294" s="79">
        <f t="shared" si="93"/>
        <v>-3</v>
      </c>
      <c r="I294" s="79">
        <f t="shared" si="93"/>
        <v>0</v>
      </c>
      <c r="J294" s="79">
        <f t="shared" si="93"/>
        <v>0</v>
      </c>
      <c r="K294" s="79">
        <f t="shared" si="93"/>
        <v>0</v>
      </c>
      <c r="L294" s="79">
        <f t="shared" si="93"/>
        <v>0</v>
      </c>
      <c r="M294" s="79">
        <f t="shared" si="93"/>
        <v>0</v>
      </c>
      <c r="N294" s="79">
        <f t="shared" si="93"/>
        <v>0</v>
      </c>
      <c r="O294" s="79">
        <f t="shared" si="93"/>
        <v>0</v>
      </c>
      <c r="P294" s="78"/>
    </row>
    <row r="295" spans="2:16" s="5" customFormat="1">
      <c r="B295" s="78" t="s">
        <v>32</v>
      </c>
      <c r="C295" s="78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8"/>
    </row>
    <row r="296" spans="2:16" s="5" customFormat="1">
      <c r="B296" s="78" t="s">
        <v>33</v>
      </c>
      <c r="C296" s="78"/>
      <c r="D296" s="79">
        <f t="shared" ref="D296:O296" si="94">-ROUND((D184/$L223),0)</f>
        <v>0</v>
      </c>
      <c r="E296" s="79">
        <f t="shared" si="94"/>
        <v>0</v>
      </c>
      <c r="F296" s="79">
        <f t="shared" si="94"/>
        <v>0</v>
      </c>
      <c r="G296" s="79">
        <f t="shared" si="94"/>
        <v>0</v>
      </c>
      <c r="H296" s="79">
        <f t="shared" si="94"/>
        <v>0</v>
      </c>
      <c r="I296" s="79">
        <f t="shared" si="94"/>
        <v>0</v>
      </c>
      <c r="J296" s="79">
        <f t="shared" si="94"/>
        <v>0</v>
      </c>
      <c r="K296" s="79">
        <f t="shared" si="94"/>
        <v>0</v>
      </c>
      <c r="L296" s="79">
        <f t="shared" si="94"/>
        <v>0</v>
      </c>
      <c r="M296" s="79">
        <f t="shared" si="94"/>
        <v>0</v>
      </c>
      <c r="N296" s="79">
        <f t="shared" si="94"/>
        <v>0</v>
      </c>
      <c r="O296" s="79">
        <f t="shared" si="94"/>
        <v>0</v>
      </c>
      <c r="P296" s="78"/>
    </row>
    <row r="297" spans="2:16" s="5" customFormat="1">
      <c r="B297" s="78" t="s">
        <v>34</v>
      </c>
      <c r="C297" s="78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8"/>
    </row>
    <row r="298" spans="2:16" s="5" customFormat="1"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</row>
    <row r="299" spans="2:16" s="5" customFormat="1">
      <c r="B299" s="78"/>
      <c r="C299" s="78"/>
      <c r="D299" s="80">
        <f t="shared" ref="D299" si="95">SUM(D292:D298)</f>
        <v>1360</v>
      </c>
      <c r="E299" s="80">
        <f t="shared" ref="E299:O299" si="96">SUM(E292:E298)</f>
        <v>1353</v>
      </c>
      <c r="F299" s="80">
        <f t="shared" si="96"/>
        <v>1351</v>
      </c>
      <c r="G299" s="80">
        <f t="shared" si="96"/>
        <v>7</v>
      </c>
      <c r="H299" s="80">
        <f t="shared" si="96"/>
        <v>-3</v>
      </c>
      <c r="I299" s="80">
        <f t="shared" si="96"/>
        <v>-1</v>
      </c>
      <c r="J299" s="80">
        <f t="shared" si="96"/>
        <v>0</v>
      </c>
      <c r="K299" s="80">
        <f t="shared" si="96"/>
        <v>-2</v>
      </c>
      <c r="L299" s="80">
        <f t="shared" si="96"/>
        <v>0</v>
      </c>
      <c r="M299" s="80">
        <f t="shared" si="96"/>
        <v>0</v>
      </c>
      <c r="N299" s="80">
        <f t="shared" si="96"/>
        <v>0</v>
      </c>
      <c r="O299" s="80">
        <f t="shared" si="96"/>
        <v>0</v>
      </c>
      <c r="P299" s="78"/>
    </row>
    <row r="300" spans="2:16" s="5" customFormat="1"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</row>
    <row r="301" spans="2:16" s="5" customFormat="1">
      <c r="B301" s="39" t="s">
        <v>102</v>
      </c>
      <c r="C301" s="78"/>
      <c r="D301" s="57" t="s">
        <v>83</v>
      </c>
      <c r="E301" s="57" t="s">
        <v>84</v>
      </c>
      <c r="F301" s="57" t="s">
        <v>85</v>
      </c>
      <c r="G301" s="57" t="s">
        <v>86</v>
      </c>
      <c r="H301" s="57" t="s">
        <v>87</v>
      </c>
      <c r="I301" s="57" t="s">
        <v>88</v>
      </c>
      <c r="J301" s="57" t="s">
        <v>89</v>
      </c>
      <c r="K301" s="57" t="s">
        <v>90</v>
      </c>
      <c r="L301" s="57" t="s">
        <v>91</v>
      </c>
      <c r="M301" s="57" t="s">
        <v>92</v>
      </c>
      <c r="N301" s="57" t="s">
        <v>93</v>
      </c>
      <c r="O301" s="57" t="s">
        <v>94</v>
      </c>
      <c r="P301" s="57" t="s">
        <v>12</v>
      </c>
    </row>
    <row r="302" spans="2:16" s="5" customFormat="1">
      <c r="B302" s="78" t="s">
        <v>28</v>
      </c>
      <c r="C302" s="78"/>
      <c r="D302" s="79">
        <f t="shared" ref="D302:F303" si="97">-ROUND((D207/$N219),0)</f>
        <v>1281275</v>
      </c>
      <c r="E302" s="79">
        <f t="shared" si="97"/>
        <v>1475525</v>
      </c>
      <c r="F302" s="79">
        <f t="shared" si="97"/>
        <v>1286550</v>
      </c>
      <c r="G302" s="79">
        <f t="shared" ref="G302:O302" si="98">-ROUND((G207/$O219),0)</f>
        <v>543963</v>
      </c>
      <c r="H302" s="79">
        <f t="shared" si="98"/>
        <v>853047</v>
      </c>
      <c r="I302" s="79">
        <f t="shared" si="98"/>
        <v>729315</v>
      </c>
      <c r="J302" s="79">
        <f t="shared" si="98"/>
        <v>757300</v>
      </c>
      <c r="K302" s="79">
        <f t="shared" si="98"/>
        <v>765969</v>
      </c>
      <c r="L302" s="79">
        <f t="shared" si="98"/>
        <v>703963</v>
      </c>
      <c r="M302" s="79">
        <f t="shared" si="98"/>
        <v>704995</v>
      </c>
      <c r="N302" s="79">
        <f t="shared" si="98"/>
        <v>881485</v>
      </c>
      <c r="O302" s="79">
        <f t="shared" si="98"/>
        <v>963423</v>
      </c>
      <c r="P302" s="81">
        <f>SUM(D302:O302)</f>
        <v>10946810</v>
      </c>
    </row>
    <row r="303" spans="2:16" s="5" customFormat="1">
      <c r="B303" s="78" t="s">
        <v>29</v>
      </c>
      <c r="C303" s="78"/>
      <c r="D303" s="79">
        <f t="shared" si="97"/>
        <v>487333</v>
      </c>
      <c r="E303" s="79">
        <f t="shared" si="97"/>
        <v>561033</v>
      </c>
      <c r="F303" s="79">
        <f t="shared" si="97"/>
        <v>541300</v>
      </c>
      <c r="G303" s="79">
        <f t="shared" ref="G303:O303" si="99">-ROUND((G208/$O220),0)</f>
        <v>247121</v>
      </c>
      <c r="H303" s="79">
        <f t="shared" si="99"/>
        <v>416692</v>
      </c>
      <c r="I303" s="79">
        <f t="shared" si="99"/>
        <v>445088</v>
      </c>
      <c r="J303" s="79">
        <f t="shared" si="99"/>
        <v>485316</v>
      </c>
      <c r="K303" s="79">
        <f t="shared" si="99"/>
        <v>354255</v>
      </c>
      <c r="L303" s="79">
        <f t="shared" si="99"/>
        <v>421477</v>
      </c>
      <c r="M303" s="79">
        <f t="shared" si="99"/>
        <v>422942</v>
      </c>
      <c r="N303" s="79">
        <f t="shared" si="99"/>
        <v>454205</v>
      </c>
      <c r="O303" s="79">
        <f t="shared" si="99"/>
        <v>445492</v>
      </c>
      <c r="P303" s="81">
        <f t="shared" ref="P303:P307" si="100">SUM(D303:O303)</f>
        <v>5282254</v>
      </c>
    </row>
    <row r="304" spans="2:16" s="5" customFormat="1">
      <c r="B304" s="78" t="s">
        <v>30</v>
      </c>
      <c r="C304" s="78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81">
        <f t="shared" si="100"/>
        <v>0</v>
      </c>
    </row>
    <row r="305" spans="2:16" s="5" customFormat="1">
      <c r="B305" s="78" t="s">
        <v>32</v>
      </c>
      <c r="C305" s="78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81">
        <f t="shared" si="100"/>
        <v>0</v>
      </c>
    </row>
    <row r="306" spans="2:16" s="5" customFormat="1">
      <c r="B306" s="78" t="s">
        <v>33</v>
      </c>
      <c r="C306" s="78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81">
        <f t="shared" si="100"/>
        <v>0</v>
      </c>
    </row>
    <row r="307" spans="2:16" s="5" customFormat="1">
      <c r="B307" s="78" t="s">
        <v>34</v>
      </c>
      <c r="C307" s="78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81">
        <f t="shared" si="100"/>
        <v>0</v>
      </c>
    </row>
    <row r="308" spans="2:16" s="5" customFormat="1"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</row>
    <row r="309" spans="2:16" s="5" customFormat="1">
      <c r="B309" s="78"/>
      <c r="C309" s="78"/>
      <c r="D309" s="80">
        <f t="shared" ref="D309" si="101">SUM(D302:D308)</f>
        <v>1768608</v>
      </c>
      <c r="E309" s="80">
        <f t="shared" ref="E309:P309" si="102">SUM(E302:E308)</f>
        <v>2036558</v>
      </c>
      <c r="F309" s="80">
        <f t="shared" si="102"/>
        <v>1827850</v>
      </c>
      <c r="G309" s="80">
        <f t="shared" si="102"/>
        <v>791084</v>
      </c>
      <c r="H309" s="80">
        <f t="shared" si="102"/>
        <v>1269739</v>
      </c>
      <c r="I309" s="80">
        <f t="shared" si="102"/>
        <v>1174403</v>
      </c>
      <c r="J309" s="80">
        <f t="shared" si="102"/>
        <v>1242616</v>
      </c>
      <c r="K309" s="80">
        <f t="shared" si="102"/>
        <v>1120224</v>
      </c>
      <c r="L309" s="80">
        <f t="shared" si="102"/>
        <v>1125440</v>
      </c>
      <c r="M309" s="80">
        <f t="shared" si="102"/>
        <v>1127937</v>
      </c>
      <c r="N309" s="80">
        <f t="shared" si="102"/>
        <v>1335690</v>
      </c>
      <c r="O309" s="80">
        <f t="shared" si="102"/>
        <v>1408915</v>
      </c>
      <c r="P309" s="80">
        <f t="shared" si="102"/>
        <v>16229064</v>
      </c>
    </row>
    <row r="310" spans="2:16" s="5" customFormat="1"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</row>
    <row r="311" spans="2:16" s="5" customFormat="1">
      <c r="B311" s="39" t="s">
        <v>103</v>
      </c>
      <c r="C311" s="78"/>
      <c r="D311" s="57" t="s">
        <v>83</v>
      </c>
      <c r="E311" s="57" t="s">
        <v>84</v>
      </c>
      <c r="F311" s="57" t="s">
        <v>85</v>
      </c>
      <c r="G311" s="57" t="s">
        <v>86</v>
      </c>
      <c r="H311" s="57" t="s">
        <v>87</v>
      </c>
      <c r="I311" s="57" t="s">
        <v>88</v>
      </c>
      <c r="J311" s="57" t="s">
        <v>89</v>
      </c>
      <c r="K311" s="57" t="s">
        <v>90</v>
      </c>
      <c r="L311" s="57" t="s">
        <v>91</v>
      </c>
      <c r="M311" s="57" t="s">
        <v>92</v>
      </c>
      <c r="N311" s="57" t="s">
        <v>93</v>
      </c>
      <c r="O311" s="57" t="s">
        <v>94</v>
      </c>
      <c r="P311" s="57" t="s">
        <v>12</v>
      </c>
    </row>
    <row r="312" spans="2:16" s="5" customFormat="1">
      <c r="B312" s="78" t="s">
        <v>28</v>
      </c>
      <c r="C312" s="78"/>
      <c r="D312" s="78"/>
      <c r="E312" s="78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81">
        <f t="shared" ref="P312:P317" si="103">SUM(D312:O312)</f>
        <v>0</v>
      </c>
    </row>
    <row r="313" spans="2:16" s="5" customFormat="1">
      <c r="B313" s="78" t="s">
        <v>29</v>
      </c>
      <c r="C313" s="78"/>
      <c r="D313" s="78"/>
      <c r="E313" s="78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81">
        <f t="shared" si="103"/>
        <v>0</v>
      </c>
    </row>
    <row r="314" spans="2:16" s="5" customFormat="1">
      <c r="B314" s="78" t="s">
        <v>30</v>
      </c>
      <c r="C314" s="78"/>
      <c r="D314" s="79">
        <f>-ROUND((D209/$N221),0)</f>
        <v>3734</v>
      </c>
      <c r="E314" s="79">
        <f>-ROUND((E209/$N221),0)</f>
        <v>3065</v>
      </c>
      <c r="F314" s="79">
        <f>-ROUND((F209/$N221),0)</f>
        <v>2836</v>
      </c>
      <c r="G314" s="79">
        <f t="shared" ref="G314:O314" si="104">-ROUND((G209/$O221),0)</f>
        <v>1551</v>
      </c>
      <c r="H314" s="79">
        <f t="shared" si="104"/>
        <v>2751</v>
      </c>
      <c r="I314" s="79">
        <f t="shared" si="104"/>
        <v>2796</v>
      </c>
      <c r="J314" s="79">
        <f t="shared" si="104"/>
        <v>2513</v>
      </c>
      <c r="K314" s="79">
        <f t="shared" si="104"/>
        <v>2913</v>
      </c>
      <c r="L314" s="79">
        <f t="shared" si="104"/>
        <v>2440</v>
      </c>
      <c r="M314" s="79">
        <f t="shared" si="104"/>
        <v>2822</v>
      </c>
      <c r="N314" s="79">
        <f t="shared" si="104"/>
        <v>3027</v>
      </c>
      <c r="O314" s="79">
        <f t="shared" si="104"/>
        <v>2909</v>
      </c>
      <c r="P314" s="81">
        <f t="shared" si="103"/>
        <v>33357</v>
      </c>
    </row>
    <row r="315" spans="2:16" s="5" customFormat="1">
      <c r="B315" s="78" t="s">
        <v>32</v>
      </c>
      <c r="C315" s="78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81">
        <f t="shared" si="103"/>
        <v>0</v>
      </c>
    </row>
    <row r="316" spans="2:16" s="5" customFormat="1">
      <c r="B316" s="78" t="s">
        <v>33</v>
      </c>
      <c r="C316" s="78"/>
      <c r="D316" s="79">
        <f>-ROUND((D211/$N223),0)</f>
        <v>62</v>
      </c>
      <c r="E316" s="79">
        <f>-ROUND((E211/$N223),0)</f>
        <v>63</v>
      </c>
      <c r="F316" s="79">
        <f>-ROUND((F211/$N223),0)</f>
        <v>63</v>
      </c>
      <c r="G316" s="79">
        <f t="shared" ref="G316:O316" si="105">-ROUND((G211/$O223),0)</f>
        <v>31</v>
      </c>
      <c r="H316" s="79">
        <f t="shared" si="105"/>
        <v>67</v>
      </c>
      <c r="I316" s="79">
        <f t="shared" si="105"/>
        <v>66</v>
      </c>
      <c r="J316" s="79">
        <f t="shared" si="105"/>
        <v>65</v>
      </c>
      <c r="K316" s="79">
        <f t="shared" si="105"/>
        <v>65</v>
      </c>
      <c r="L316" s="79">
        <f t="shared" si="105"/>
        <v>65</v>
      </c>
      <c r="M316" s="79">
        <f t="shared" si="105"/>
        <v>65</v>
      </c>
      <c r="N316" s="79">
        <f t="shared" si="105"/>
        <v>65</v>
      </c>
      <c r="O316" s="79">
        <f t="shared" si="105"/>
        <v>64</v>
      </c>
      <c r="P316" s="81">
        <f t="shared" si="103"/>
        <v>741</v>
      </c>
    </row>
    <row r="317" spans="2:16" s="5" customFormat="1">
      <c r="B317" s="78" t="s">
        <v>34</v>
      </c>
      <c r="C317" s="78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81">
        <f t="shared" si="103"/>
        <v>0</v>
      </c>
    </row>
    <row r="318" spans="2:16" s="5" customFormat="1"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</row>
    <row r="319" spans="2:16" s="5" customFormat="1">
      <c r="B319" s="78"/>
      <c r="C319" s="78"/>
      <c r="D319" s="80">
        <f t="shared" ref="D319" si="106">SUM(D312:D318)</f>
        <v>3796</v>
      </c>
      <c r="E319" s="80">
        <f t="shared" ref="E319:P319" si="107">SUM(E312:E318)</f>
        <v>3128</v>
      </c>
      <c r="F319" s="80">
        <f t="shared" si="107"/>
        <v>2899</v>
      </c>
      <c r="G319" s="80">
        <f t="shared" si="107"/>
        <v>1582</v>
      </c>
      <c r="H319" s="80">
        <f t="shared" si="107"/>
        <v>2818</v>
      </c>
      <c r="I319" s="80">
        <f t="shared" si="107"/>
        <v>2862</v>
      </c>
      <c r="J319" s="80">
        <f t="shared" si="107"/>
        <v>2578</v>
      </c>
      <c r="K319" s="80">
        <f t="shared" si="107"/>
        <v>2978</v>
      </c>
      <c r="L319" s="80">
        <f t="shared" si="107"/>
        <v>2505</v>
      </c>
      <c r="M319" s="80">
        <f t="shared" si="107"/>
        <v>2887</v>
      </c>
      <c r="N319" s="80">
        <f t="shared" si="107"/>
        <v>3092</v>
      </c>
      <c r="O319" s="80">
        <f t="shared" si="107"/>
        <v>2973</v>
      </c>
      <c r="P319" s="80">
        <f t="shared" si="107"/>
        <v>34098</v>
      </c>
    </row>
    <row r="320" spans="2:16" s="5" customFormat="1"/>
    <row r="321" s="5" customFormat="1"/>
    <row r="322" s="5" customFormat="1"/>
  </sheetData>
  <pageMargins left="0.19" right="0.25" top="0.34" bottom="0.42" header="0.17" footer="0.3"/>
  <pageSetup scale="70" fitToHeight="4" orientation="landscape" r:id="rId1"/>
  <headerFooter>
    <oddHeader>&amp;R2004 Monthly PIL Billing and Determinates by LDC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7"/>
  <sheetViews>
    <sheetView topLeftCell="A152" workbookViewId="0">
      <selection activeCell="A185" sqref="A185:XFD202"/>
    </sheetView>
  </sheetViews>
  <sheetFormatPr defaultRowHeight="12.75"/>
  <cols>
    <col min="4" max="15" width="12.7109375" customWidth="1"/>
    <col min="16" max="18" width="15.7109375" customWidth="1"/>
  </cols>
  <sheetData>
    <row r="1" spans="1:18">
      <c r="A1">
        <v>2005</v>
      </c>
      <c r="C1" s="1"/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</row>
    <row r="2" spans="1:18" hidden="1">
      <c r="B2" s="25" t="s">
        <v>13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8" hidden="1">
      <c r="B3" s="26" t="s">
        <v>14</v>
      </c>
      <c r="C3" s="26"/>
      <c r="D3" s="27">
        <v>-742848.47999999986</v>
      </c>
      <c r="E3" s="27">
        <v>-612140.47</v>
      </c>
      <c r="F3" s="27">
        <v>-623993.26999999979</v>
      </c>
      <c r="G3" s="27">
        <v>-707505.8899999999</v>
      </c>
      <c r="H3" s="27">
        <v>-630903.42000000004</v>
      </c>
      <c r="I3" s="27">
        <v>-603025.41</v>
      </c>
      <c r="J3" s="27">
        <v>-564980.07999999996</v>
      </c>
      <c r="K3" s="27">
        <v>-660893.86</v>
      </c>
      <c r="L3" s="27">
        <v>-639140.14</v>
      </c>
      <c r="M3" s="27">
        <v>-599073.84</v>
      </c>
      <c r="N3" s="27">
        <v>-635067.4800000001</v>
      </c>
      <c r="O3" s="27">
        <v>-712476.5399999998</v>
      </c>
      <c r="P3" s="27">
        <f>SUM(D3:O3)</f>
        <v>-7732048.8799999999</v>
      </c>
      <c r="Q3" s="3">
        <f>P15+P27+P39</f>
        <v>-7732048.8800000008</v>
      </c>
    </row>
    <row r="4" spans="1:18" hidden="1">
      <c r="B4" s="26" t="s">
        <v>15</v>
      </c>
      <c r="C4" s="26"/>
      <c r="D4" s="27">
        <v>8.91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f t="shared" ref="P4:P12" si="0">SUM(D4:O4)</f>
        <v>8.91</v>
      </c>
      <c r="Q4" s="3">
        <f t="shared" ref="Q4:Q12" si="1">P16+P28+P40</f>
        <v>8.91</v>
      </c>
    </row>
    <row r="5" spans="1:18" hidden="1">
      <c r="B5" s="26" t="s">
        <v>16</v>
      </c>
      <c r="C5" s="26"/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7">
        <f t="shared" si="0"/>
        <v>0</v>
      </c>
      <c r="Q5" s="3">
        <f t="shared" si="1"/>
        <v>0</v>
      </c>
    </row>
    <row r="6" spans="1:18" hidden="1">
      <c r="B6" s="26" t="s">
        <v>17</v>
      </c>
      <c r="C6" s="26"/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f t="shared" si="0"/>
        <v>0</v>
      </c>
      <c r="Q6" s="3">
        <f t="shared" si="1"/>
        <v>0</v>
      </c>
    </row>
    <row r="7" spans="1:18" hidden="1">
      <c r="B7" s="26" t="s">
        <v>18</v>
      </c>
      <c r="C7" s="2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f t="shared" si="0"/>
        <v>0</v>
      </c>
      <c r="Q7" s="3">
        <f t="shared" si="1"/>
        <v>0</v>
      </c>
    </row>
    <row r="8" spans="1:18" hidden="1">
      <c r="B8" s="26" t="s">
        <v>19</v>
      </c>
      <c r="C8" s="26"/>
      <c r="D8" s="27">
        <v>-281792.66000000003</v>
      </c>
      <c r="E8" s="27">
        <v>-228679.21000000002</v>
      </c>
      <c r="F8" s="27">
        <v>-278241.58999999997</v>
      </c>
      <c r="G8" s="27">
        <v>-271825.93999999994</v>
      </c>
      <c r="H8" s="27">
        <v>-338175.15000000008</v>
      </c>
      <c r="I8" s="27">
        <v>-467557.89</v>
      </c>
      <c r="J8" s="27">
        <v>-355533.43000000005</v>
      </c>
      <c r="K8" s="27">
        <v>-465684</v>
      </c>
      <c r="L8" s="27">
        <v>-321791.92999999993</v>
      </c>
      <c r="M8" s="27">
        <v>-347377.06999999995</v>
      </c>
      <c r="N8" s="27">
        <v>-364838.73</v>
      </c>
      <c r="O8" s="27">
        <v>-605341.32000000007</v>
      </c>
      <c r="P8" s="27">
        <f t="shared" si="0"/>
        <v>-4326838.92</v>
      </c>
      <c r="Q8" s="3">
        <f t="shared" si="1"/>
        <v>-4326838.92</v>
      </c>
    </row>
    <row r="9" spans="1:18" hidden="1">
      <c r="B9" s="26" t="s">
        <v>20</v>
      </c>
      <c r="C9" s="26"/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f t="shared" si="0"/>
        <v>0</v>
      </c>
      <c r="Q9" s="3">
        <f t="shared" si="1"/>
        <v>0</v>
      </c>
    </row>
    <row r="10" spans="1:18" hidden="1">
      <c r="B10" s="26" t="s">
        <v>21</v>
      </c>
      <c r="C10" s="26"/>
      <c r="D10" s="27">
        <v>0</v>
      </c>
      <c r="E10" s="27">
        <v>0</v>
      </c>
      <c r="F10" s="27">
        <v>111023.16</v>
      </c>
      <c r="G10" s="27">
        <v>111023.16</v>
      </c>
      <c r="H10" s="27">
        <v>111023.16</v>
      </c>
      <c r="I10" s="27">
        <v>111023.16</v>
      </c>
      <c r="J10" s="27">
        <v>111023.16</v>
      </c>
      <c r="K10" s="27">
        <v>111023.16</v>
      </c>
      <c r="L10" s="27">
        <v>111023.16</v>
      </c>
      <c r="M10" s="27">
        <v>111023.16</v>
      </c>
      <c r="N10" s="27">
        <v>111023.16</v>
      </c>
      <c r="O10" s="27">
        <v>-547869.72</v>
      </c>
      <c r="P10" s="27">
        <f t="shared" si="0"/>
        <v>451338.7200000002</v>
      </c>
      <c r="Q10" s="3">
        <f t="shared" si="1"/>
        <v>451338.71999999986</v>
      </c>
    </row>
    <row r="11" spans="1:18" hidden="1">
      <c r="B11" s="26" t="s">
        <v>22</v>
      </c>
      <c r="C11" s="26"/>
      <c r="D11" s="27">
        <v>-200658.22000000003</v>
      </c>
      <c r="E11" s="27">
        <v>-173973.89999999997</v>
      </c>
      <c r="F11" s="27">
        <v>-187683.68000000002</v>
      </c>
      <c r="G11" s="27">
        <v>-183405.08000000005</v>
      </c>
      <c r="H11" s="27">
        <v>-143491.46</v>
      </c>
      <c r="I11" s="27">
        <v>-153616.29</v>
      </c>
      <c r="J11" s="27">
        <v>-149921.78999999995</v>
      </c>
      <c r="K11" s="27">
        <v>-192602.82</v>
      </c>
      <c r="L11" s="27">
        <v>-168175.25</v>
      </c>
      <c r="M11" s="27">
        <v>-144283.54999999996</v>
      </c>
      <c r="N11" s="27">
        <v>-148853.30000000002</v>
      </c>
      <c r="O11" s="27">
        <v>-151142.72999999998</v>
      </c>
      <c r="P11" s="27">
        <f t="shared" si="0"/>
        <v>-1997808.0700000003</v>
      </c>
      <c r="Q11" s="3">
        <f t="shared" si="1"/>
        <v>-1997808.0699999998</v>
      </c>
    </row>
    <row r="12" spans="1:18" hidden="1">
      <c r="B12" s="26" t="s">
        <v>23</v>
      </c>
      <c r="C12" s="26"/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f t="shared" si="0"/>
        <v>0</v>
      </c>
      <c r="Q12" s="3">
        <f t="shared" si="1"/>
        <v>0</v>
      </c>
      <c r="R12" s="3">
        <f>SUM(Q3:Q12)-Q10</f>
        <v>-14056686.960000001</v>
      </c>
    </row>
    <row r="13" spans="1:18" hidden="1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8" hidden="1">
      <c r="B14" s="25" t="s">
        <v>24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8" hidden="1">
      <c r="B15" s="26" t="s">
        <v>14</v>
      </c>
      <c r="C15" s="26"/>
      <c r="D15" s="27">
        <v>-699518.64999999991</v>
      </c>
      <c r="E15" s="27">
        <v>-580834.63</v>
      </c>
      <c r="F15" s="27">
        <v>-628386.71</v>
      </c>
      <c r="G15" s="27">
        <v>-671566.83000000007</v>
      </c>
      <c r="H15" s="27">
        <v>-589887.07000000007</v>
      </c>
      <c r="I15" s="27">
        <v>-557300.03</v>
      </c>
      <c r="J15" s="27">
        <v>-532660.94000000006</v>
      </c>
      <c r="K15" s="27">
        <v>-622589.65</v>
      </c>
      <c r="L15" s="27">
        <v>-595404.15</v>
      </c>
      <c r="M15" s="27">
        <v>-565141.07000000007</v>
      </c>
      <c r="N15" s="27">
        <v>-595834.84000000008</v>
      </c>
      <c r="O15" s="27">
        <v>-673246.42999999993</v>
      </c>
      <c r="P15" s="27">
        <f>SUM(D15:O15)</f>
        <v>-7312371.0000000009</v>
      </c>
    </row>
    <row r="16" spans="1:18" hidden="1">
      <c r="B16" s="26" t="s">
        <v>15</v>
      </c>
      <c r="C16" s="26"/>
      <c r="D16" s="27">
        <v>8.91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f t="shared" ref="P16:P24" si="2">SUM(D16:O16)</f>
        <v>8.91</v>
      </c>
    </row>
    <row r="17" spans="2:16" hidden="1">
      <c r="B17" s="26" t="s">
        <v>16</v>
      </c>
      <c r="C17" s="26"/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f t="shared" si="2"/>
        <v>0</v>
      </c>
    </row>
    <row r="18" spans="2:16" hidden="1">
      <c r="B18" s="26" t="s">
        <v>17</v>
      </c>
      <c r="C18" s="26"/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f t="shared" si="2"/>
        <v>0</v>
      </c>
    </row>
    <row r="19" spans="2:16" hidden="1">
      <c r="B19" s="26" t="s">
        <v>18</v>
      </c>
      <c r="C19" s="26"/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f t="shared" si="2"/>
        <v>0</v>
      </c>
    </row>
    <row r="20" spans="2:16" hidden="1">
      <c r="B20" s="26" t="s">
        <v>19</v>
      </c>
      <c r="C20" s="26"/>
      <c r="D20" s="27">
        <v>-253866.47000000003</v>
      </c>
      <c r="E20" s="27">
        <v>-215678.93000000002</v>
      </c>
      <c r="F20" s="27">
        <v>-284000.39</v>
      </c>
      <c r="G20" s="27">
        <v>-253888.83</v>
      </c>
      <c r="H20" s="27">
        <v>-316946.16000000003</v>
      </c>
      <c r="I20" s="27">
        <v>-442430.27</v>
      </c>
      <c r="J20" s="27">
        <v>-342732.07</v>
      </c>
      <c r="K20" s="27">
        <v>-446273.25</v>
      </c>
      <c r="L20" s="27">
        <v>-297342.06</v>
      </c>
      <c r="M20" s="27">
        <v>-335725.69999999995</v>
      </c>
      <c r="N20" s="27">
        <v>-346229.78</v>
      </c>
      <c r="O20" s="27">
        <v>-585996.39</v>
      </c>
      <c r="P20" s="27">
        <f t="shared" si="2"/>
        <v>-4121110.3000000003</v>
      </c>
    </row>
    <row r="21" spans="2:16" hidden="1">
      <c r="B21" s="26" t="s">
        <v>20</v>
      </c>
      <c r="C21" s="26"/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f t="shared" si="2"/>
        <v>0</v>
      </c>
    </row>
    <row r="22" spans="2:16" hidden="1">
      <c r="B22" s="26" t="s">
        <v>21</v>
      </c>
      <c r="C22" s="26"/>
      <c r="D22" s="27">
        <v>0</v>
      </c>
      <c r="E22" s="27">
        <v>0</v>
      </c>
      <c r="F22" s="27">
        <v>107234.08</v>
      </c>
      <c r="G22" s="27">
        <v>107234.08</v>
      </c>
      <c r="H22" s="27">
        <v>107234.08</v>
      </c>
      <c r="I22" s="27">
        <v>107234.08</v>
      </c>
      <c r="J22" s="27">
        <v>107234.08</v>
      </c>
      <c r="K22" s="27">
        <v>107234.08</v>
      </c>
      <c r="L22" s="27">
        <v>107234.08</v>
      </c>
      <c r="M22" s="27">
        <v>107234.08</v>
      </c>
      <c r="N22" s="27">
        <v>107234.08</v>
      </c>
      <c r="O22" s="27">
        <v>-513768</v>
      </c>
      <c r="P22" s="27">
        <f t="shared" si="2"/>
        <v>451338.71999999986</v>
      </c>
    </row>
    <row r="23" spans="2:16" hidden="1">
      <c r="B23" s="26" t="s">
        <v>22</v>
      </c>
      <c r="C23" s="26"/>
      <c r="D23" s="27">
        <v>-196364.34000000003</v>
      </c>
      <c r="E23" s="27">
        <v>-171615.08</v>
      </c>
      <c r="F23" s="27">
        <v>-184548.65</v>
      </c>
      <c r="G23" s="27">
        <v>-180578.88</v>
      </c>
      <c r="H23" s="27">
        <v>-140316.63</v>
      </c>
      <c r="I23" s="27">
        <v>-150089.21000000002</v>
      </c>
      <c r="J23" s="27">
        <v>-147762.23000000001</v>
      </c>
      <c r="K23" s="27">
        <v>-189622.47</v>
      </c>
      <c r="L23" s="27">
        <v>-164764.46000000002</v>
      </c>
      <c r="M23" s="27">
        <v>-142281.66999999998</v>
      </c>
      <c r="N23" s="27">
        <v>-146038.36000000002</v>
      </c>
      <c r="O23" s="27">
        <v>-148206.41999999998</v>
      </c>
      <c r="P23" s="27">
        <f t="shared" si="2"/>
        <v>-1962188.4</v>
      </c>
    </row>
    <row r="24" spans="2:16" hidden="1">
      <c r="B24" s="26" t="s">
        <v>23</v>
      </c>
      <c r="C24" s="26"/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f t="shared" si="2"/>
        <v>0</v>
      </c>
    </row>
    <row r="25" spans="2:16" hidden="1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2:16" hidden="1">
      <c r="B26" s="25" t="s">
        <v>25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2:16" hidden="1">
      <c r="B27" s="26" t="s">
        <v>14</v>
      </c>
      <c r="C27" s="26"/>
      <c r="D27" s="27">
        <v>-11337.24</v>
      </c>
      <c r="E27" s="27">
        <v>-226.77</v>
      </c>
      <c r="F27" s="27">
        <v>3172.61</v>
      </c>
      <c r="G27" s="27">
        <v>-5562.23</v>
      </c>
      <c r="H27" s="27">
        <v>-6096.4800000000005</v>
      </c>
      <c r="I27" s="27">
        <v>-11563.68</v>
      </c>
      <c r="J27" s="27">
        <v>-134.44</v>
      </c>
      <c r="K27" s="27">
        <v>-5751.71</v>
      </c>
      <c r="L27" s="27">
        <v>-11295.87</v>
      </c>
      <c r="M27" s="27">
        <v>-304.45</v>
      </c>
      <c r="N27" s="27">
        <v>-5805.71</v>
      </c>
      <c r="O27" s="27">
        <v>-5834.2800000000007</v>
      </c>
      <c r="P27" s="27">
        <f>SUM(D27:O27)</f>
        <v>-60740.25</v>
      </c>
    </row>
    <row r="28" spans="2:16" hidden="1">
      <c r="B28" s="26" t="s">
        <v>15</v>
      </c>
      <c r="C28" s="26"/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f t="shared" ref="P28:P33" si="3">SUM(D28:O28)</f>
        <v>0</v>
      </c>
    </row>
    <row r="29" spans="2:16" hidden="1">
      <c r="B29" s="26" t="s">
        <v>16</v>
      </c>
      <c r="C29" s="26"/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f t="shared" si="3"/>
        <v>0</v>
      </c>
    </row>
    <row r="30" spans="2:16" hidden="1">
      <c r="B30" s="26" t="s">
        <v>17</v>
      </c>
      <c r="C30" s="26"/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f t="shared" si="3"/>
        <v>0</v>
      </c>
    </row>
    <row r="31" spans="2:16" hidden="1">
      <c r="B31" s="26" t="s">
        <v>18</v>
      </c>
      <c r="C31" s="26"/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f t="shared" si="3"/>
        <v>0</v>
      </c>
    </row>
    <row r="32" spans="2:16" hidden="1">
      <c r="B32" s="26" t="s">
        <v>19</v>
      </c>
      <c r="C32" s="26"/>
      <c r="D32" s="27">
        <v>-14214.519999999999</v>
      </c>
      <c r="E32" s="27">
        <v>-230.99</v>
      </c>
      <c r="F32" s="27">
        <v>4036.380000000001</v>
      </c>
      <c r="G32" s="27">
        <v>-7322.6500000000005</v>
      </c>
      <c r="H32" s="27">
        <v>-9275.73</v>
      </c>
      <c r="I32" s="27">
        <v>-12543.19</v>
      </c>
      <c r="J32" s="27">
        <v>-1013.86</v>
      </c>
      <c r="K32" s="27">
        <v>-6682.3100000000013</v>
      </c>
      <c r="L32" s="27">
        <v>-12557.89</v>
      </c>
      <c r="M32" s="27">
        <v>-1007.26</v>
      </c>
      <c r="N32" s="27">
        <v>-6675.57</v>
      </c>
      <c r="O32" s="27">
        <v>-6783.8499999999995</v>
      </c>
      <c r="P32" s="27">
        <f t="shared" si="3"/>
        <v>-74271.44</v>
      </c>
    </row>
    <row r="33" spans="2:16" hidden="1">
      <c r="B33" s="26" t="s">
        <v>20</v>
      </c>
      <c r="C33" s="26"/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f t="shared" si="3"/>
        <v>0</v>
      </c>
    </row>
    <row r="34" spans="2:16" hidden="1">
      <c r="B34" s="26" t="s">
        <v>21</v>
      </c>
      <c r="C34" s="26"/>
      <c r="D34" s="27">
        <v>0</v>
      </c>
      <c r="E34" s="27">
        <v>0</v>
      </c>
      <c r="F34" s="27">
        <v>1335.08</v>
      </c>
      <c r="G34" s="27">
        <v>1335.08</v>
      </c>
      <c r="H34" s="27">
        <v>1335.08</v>
      </c>
      <c r="I34" s="27">
        <v>1335.08</v>
      </c>
      <c r="J34" s="27">
        <v>1335.08</v>
      </c>
      <c r="K34" s="27">
        <v>1335.08</v>
      </c>
      <c r="L34" s="27">
        <v>1335.08</v>
      </c>
      <c r="M34" s="27">
        <v>1335.08</v>
      </c>
      <c r="N34" s="27">
        <v>1335.08</v>
      </c>
      <c r="O34" s="27">
        <v>-12015.72</v>
      </c>
      <c r="P34" s="27">
        <f>SUM(D34:O34)</f>
        <v>0</v>
      </c>
    </row>
    <row r="35" spans="2:16" hidden="1">
      <c r="B35" s="26" t="s">
        <v>22</v>
      </c>
      <c r="C35" s="26"/>
      <c r="D35" s="27">
        <v>-1794.7300000000002</v>
      </c>
      <c r="E35" s="27">
        <v>-31.09</v>
      </c>
      <c r="F35" s="27">
        <v>-1099.08</v>
      </c>
      <c r="G35" s="27">
        <v>-922.39</v>
      </c>
      <c r="H35" s="27">
        <v>-974.09</v>
      </c>
      <c r="I35" s="27">
        <v>-1339.66</v>
      </c>
      <c r="J35" s="27">
        <v>-155.59</v>
      </c>
      <c r="K35" s="27">
        <v>-713.83999999999992</v>
      </c>
      <c r="L35" s="27">
        <v>-1340.4</v>
      </c>
      <c r="M35" s="27">
        <v>-129.07</v>
      </c>
      <c r="N35" s="27">
        <v>-713.24</v>
      </c>
      <c r="O35" s="27">
        <v>-725.96</v>
      </c>
      <c r="P35" s="27">
        <f t="shared" ref="P35:P36" si="4">SUM(D35:O35)</f>
        <v>-9939.14</v>
      </c>
    </row>
    <row r="36" spans="2:16" hidden="1">
      <c r="B36" s="26" t="s">
        <v>23</v>
      </c>
      <c r="C36" s="26"/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f t="shared" si="4"/>
        <v>0</v>
      </c>
    </row>
    <row r="37" spans="2:16" hidden="1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2:16" hidden="1">
      <c r="B38" s="25" t="s">
        <v>26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2:16" hidden="1">
      <c r="B39" s="26" t="s">
        <v>14</v>
      </c>
      <c r="C39" s="26"/>
      <c r="D39" s="27">
        <v>-31992.59</v>
      </c>
      <c r="E39" s="27">
        <v>-31079.070000000003</v>
      </c>
      <c r="F39" s="27">
        <v>1220.8300000000011</v>
      </c>
      <c r="G39" s="27">
        <v>-30376.829999999998</v>
      </c>
      <c r="H39" s="27">
        <v>-34919.870000000003</v>
      </c>
      <c r="I39" s="27">
        <v>-34161.699999999997</v>
      </c>
      <c r="J39" s="27">
        <v>-32184.7</v>
      </c>
      <c r="K39" s="27">
        <v>-32552.5</v>
      </c>
      <c r="L39" s="27">
        <v>-32440.120000000003</v>
      </c>
      <c r="M39" s="27">
        <v>-33628.32</v>
      </c>
      <c r="N39" s="27">
        <v>-33426.93</v>
      </c>
      <c r="O39" s="27">
        <v>-33395.83</v>
      </c>
      <c r="P39" s="27">
        <f>SUM(D39:O39)</f>
        <v>-358937.63</v>
      </c>
    </row>
    <row r="40" spans="2:16" hidden="1">
      <c r="B40" s="26" t="s">
        <v>15</v>
      </c>
      <c r="C40" s="26"/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f t="shared" ref="P40:P48" si="5">SUM(D40:O40)</f>
        <v>0</v>
      </c>
    </row>
    <row r="41" spans="2:16" hidden="1">
      <c r="B41" s="26" t="s">
        <v>16</v>
      </c>
      <c r="C41" s="26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f t="shared" si="5"/>
        <v>0</v>
      </c>
    </row>
    <row r="42" spans="2:16" hidden="1">
      <c r="B42" s="26" t="s">
        <v>17</v>
      </c>
      <c r="C42" s="26"/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f t="shared" si="5"/>
        <v>0</v>
      </c>
    </row>
    <row r="43" spans="2:16" hidden="1">
      <c r="B43" s="26" t="s">
        <v>18</v>
      </c>
      <c r="C43" s="26"/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f t="shared" si="5"/>
        <v>0</v>
      </c>
    </row>
    <row r="44" spans="2:16" hidden="1">
      <c r="B44" s="26" t="s">
        <v>19</v>
      </c>
      <c r="C44" s="26"/>
      <c r="D44" s="27">
        <v>-13711.670000000002</v>
      </c>
      <c r="E44" s="27">
        <v>-12769.29</v>
      </c>
      <c r="F44" s="27">
        <v>1722.4199999999998</v>
      </c>
      <c r="G44" s="27">
        <v>-10614.46</v>
      </c>
      <c r="H44" s="27">
        <v>-11953.260000000002</v>
      </c>
      <c r="I44" s="27">
        <v>-12584.43</v>
      </c>
      <c r="J44" s="27">
        <v>-11787.5</v>
      </c>
      <c r="K44" s="27">
        <v>-12728.44</v>
      </c>
      <c r="L44" s="27">
        <v>-11891.98</v>
      </c>
      <c r="M44" s="27">
        <v>-10644.11</v>
      </c>
      <c r="N44" s="27">
        <v>-11933.380000000001</v>
      </c>
      <c r="O44" s="27">
        <v>-12561.08</v>
      </c>
      <c r="P44" s="27">
        <f t="shared" si="5"/>
        <v>-131457.18</v>
      </c>
    </row>
    <row r="45" spans="2:16" hidden="1">
      <c r="B45" s="26" t="s">
        <v>20</v>
      </c>
      <c r="C45" s="26"/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f t="shared" si="5"/>
        <v>0</v>
      </c>
    </row>
    <row r="46" spans="2:16" hidden="1">
      <c r="B46" s="26" t="s">
        <v>21</v>
      </c>
      <c r="C46" s="26"/>
      <c r="D46" s="27">
        <v>0</v>
      </c>
      <c r="E46" s="27">
        <v>0</v>
      </c>
      <c r="F46" s="27">
        <v>2454</v>
      </c>
      <c r="G46" s="27">
        <v>2454</v>
      </c>
      <c r="H46" s="27">
        <v>2454</v>
      </c>
      <c r="I46" s="27">
        <v>2454</v>
      </c>
      <c r="J46" s="27">
        <v>2454</v>
      </c>
      <c r="K46" s="27">
        <v>2454</v>
      </c>
      <c r="L46" s="27">
        <v>2454</v>
      </c>
      <c r="M46" s="27">
        <v>2454</v>
      </c>
      <c r="N46" s="27">
        <v>2454</v>
      </c>
      <c r="O46" s="27">
        <v>-22086</v>
      </c>
      <c r="P46" s="27">
        <f t="shared" si="5"/>
        <v>0</v>
      </c>
    </row>
    <row r="47" spans="2:16" hidden="1">
      <c r="B47" s="26" t="s">
        <v>22</v>
      </c>
      <c r="C47" s="26"/>
      <c r="D47" s="27">
        <v>-2499.15</v>
      </c>
      <c r="E47" s="27">
        <v>-2327.73</v>
      </c>
      <c r="F47" s="27">
        <v>-2035.9499999999998</v>
      </c>
      <c r="G47" s="27">
        <v>-1903.81</v>
      </c>
      <c r="H47" s="27">
        <v>-2200.7400000000002</v>
      </c>
      <c r="I47" s="27">
        <v>-2187.42</v>
      </c>
      <c r="J47" s="27">
        <v>-2003.9699999999998</v>
      </c>
      <c r="K47" s="27">
        <v>-2266.5100000000002</v>
      </c>
      <c r="L47" s="27">
        <v>-2070.3900000000003</v>
      </c>
      <c r="M47" s="27">
        <v>-1872.81</v>
      </c>
      <c r="N47" s="27">
        <v>-2101.7000000000003</v>
      </c>
      <c r="O47" s="27">
        <v>-2210.35</v>
      </c>
      <c r="P47" s="27">
        <f t="shared" si="5"/>
        <v>-25680.53</v>
      </c>
    </row>
    <row r="48" spans="2:16" hidden="1">
      <c r="B48" s="26" t="s">
        <v>23</v>
      </c>
      <c r="C48" s="26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f t="shared" si="5"/>
        <v>0</v>
      </c>
    </row>
    <row r="49" spans="1:16" hidden="1"/>
    <row r="51" spans="1:16" hidden="1">
      <c r="A51" s="28"/>
      <c r="B51" s="29" t="s">
        <v>27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</row>
    <row r="52" spans="1:16" hidden="1">
      <c r="A52" s="28">
        <v>3601</v>
      </c>
      <c r="B52" s="30" t="s">
        <v>28</v>
      </c>
      <c r="C52" s="28"/>
      <c r="D52" s="31">
        <v>-440350.57</v>
      </c>
      <c r="E52" s="31">
        <v>-383570.16</v>
      </c>
      <c r="F52" s="31">
        <v>-412204.46</v>
      </c>
      <c r="G52" s="31">
        <v>-429061.37</v>
      </c>
      <c r="H52" s="31">
        <v>-379269.01</v>
      </c>
      <c r="I52" s="31">
        <v>-388993.8</v>
      </c>
      <c r="J52" s="31">
        <v>-350120.32</v>
      </c>
      <c r="K52" s="31">
        <v>-392318.97</v>
      </c>
      <c r="L52" s="31">
        <v>-389382.14</v>
      </c>
      <c r="M52" s="31">
        <v>-366430.52</v>
      </c>
      <c r="N52" s="31">
        <v>-382049.61</v>
      </c>
      <c r="O52" s="31">
        <v>-365411.63</v>
      </c>
      <c r="P52" s="31">
        <f t="shared" ref="P52:P60" si="6">SUM(D52:O52)</f>
        <v>-4679162.5600000005</v>
      </c>
    </row>
    <row r="53" spans="1:16" hidden="1">
      <c r="A53" s="28">
        <v>3603</v>
      </c>
      <c r="B53" s="30" t="s">
        <v>29</v>
      </c>
      <c r="C53" s="28"/>
      <c r="D53" s="31">
        <v>-123107.86</v>
      </c>
      <c r="E53" s="31">
        <v>-98691.13</v>
      </c>
      <c r="F53" s="31">
        <v>-110633.78</v>
      </c>
      <c r="G53" s="31">
        <v>-117254.8</v>
      </c>
      <c r="H53" s="31">
        <v>-100114.48</v>
      </c>
      <c r="I53" s="31">
        <v>-104652.05</v>
      </c>
      <c r="J53" s="31">
        <v>-88728.81</v>
      </c>
      <c r="K53" s="31">
        <v>-105698.79</v>
      </c>
      <c r="L53" s="31">
        <v>-104664.32000000001</v>
      </c>
      <c r="M53" s="31">
        <v>-93370.53</v>
      </c>
      <c r="N53" s="31">
        <v>-99766.080000000002</v>
      </c>
      <c r="O53" s="31">
        <v>-93325.28</v>
      </c>
      <c r="P53" s="31">
        <f t="shared" si="6"/>
        <v>-1240007.9100000004</v>
      </c>
    </row>
    <row r="54" spans="1:16" hidden="1">
      <c r="A54" s="28">
        <v>3604</v>
      </c>
      <c r="B54" s="30" t="s">
        <v>30</v>
      </c>
      <c r="C54" s="28"/>
      <c r="D54" s="31">
        <v>-109976.47</v>
      </c>
      <c r="E54" s="31">
        <v>-73420.08</v>
      </c>
      <c r="F54" s="31">
        <v>-90252.68</v>
      </c>
      <c r="G54" s="31">
        <v>-98990.33</v>
      </c>
      <c r="H54" s="31">
        <v>-85998.42</v>
      </c>
      <c r="I54" s="31">
        <v>-97075.95</v>
      </c>
      <c r="J54" s="31">
        <v>-70101.009999999995</v>
      </c>
      <c r="K54" s="31">
        <v>-99709.31</v>
      </c>
      <c r="L54" s="31">
        <v>-96535.79</v>
      </c>
      <c r="M54" s="31">
        <v>-81239.78</v>
      </c>
      <c r="N54" s="31">
        <v>-89334.44</v>
      </c>
      <c r="O54" s="31">
        <v>-79060.86</v>
      </c>
      <c r="P54" s="31">
        <f t="shared" si="6"/>
        <v>-1071695.1200000001</v>
      </c>
    </row>
    <row r="55" spans="1:16" hidden="1">
      <c r="A55" s="28">
        <v>3605</v>
      </c>
      <c r="B55" s="30" t="s">
        <v>31</v>
      </c>
      <c r="C55" s="28"/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f t="shared" si="6"/>
        <v>0</v>
      </c>
    </row>
    <row r="56" spans="1:16" hidden="1">
      <c r="A56" s="28">
        <v>3606</v>
      </c>
      <c r="B56" s="30" t="s">
        <v>32</v>
      </c>
      <c r="C56" s="28"/>
      <c r="D56" s="31">
        <v>-10645.64</v>
      </c>
      <c r="E56" s="31">
        <v>-10645.64</v>
      </c>
      <c r="F56" s="31">
        <v>-10645.64</v>
      </c>
      <c r="G56" s="31">
        <v>-10645.64</v>
      </c>
      <c r="H56" s="31">
        <v>-9773.68</v>
      </c>
      <c r="I56" s="31">
        <v>-9773.68</v>
      </c>
      <c r="J56" s="31">
        <v>-9773.68</v>
      </c>
      <c r="K56" s="31">
        <v>-9773.68</v>
      </c>
      <c r="L56" s="31">
        <v>-9773.68</v>
      </c>
      <c r="M56" s="31">
        <v>-9773.68</v>
      </c>
      <c r="N56" s="31">
        <v>-9773.68</v>
      </c>
      <c r="O56" s="31">
        <v>-9773.68</v>
      </c>
      <c r="P56" s="31">
        <f t="shared" si="6"/>
        <v>-120771.99999999997</v>
      </c>
    </row>
    <row r="57" spans="1:16" hidden="1">
      <c r="A57" s="28">
        <v>3607</v>
      </c>
      <c r="B57" s="30" t="s">
        <v>33</v>
      </c>
      <c r="C57" s="28"/>
      <c r="D57" s="31">
        <v>-7208.07</v>
      </c>
      <c r="E57" s="31">
        <v>-7213.89</v>
      </c>
      <c r="F57" s="31">
        <v>-7213.89</v>
      </c>
      <c r="G57" s="31">
        <v>-7213.89</v>
      </c>
      <c r="H57" s="31">
        <v>-6622.49</v>
      </c>
      <c r="I57" s="31">
        <v>-6622.49</v>
      </c>
      <c r="J57" s="31">
        <v>-6622.49</v>
      </c>
      <c r="K57" s="31">
        <v>-6622.49</v>
      </c>
      <c r="L57" s="31">
        <v>-6622.49</v>
      </c>
      <c r="M57" s="31">
        <v>-6622.49</v>
      </c>
      <c r="N57" s="31">
        <v>-6673.22</v>
      </c>
      <c r="O57" s="31">
        <v>-6673.22</v>
      </c>
      <c r="P57" s="31">
        <f t="shared" si="6"/>
        <v>-81931.12</v>
      </c>
    </row>
    <row r="58" spans="1:16" hidden="1">
      <c r="A58" s="28">
        <v>3608</v>
      </c>
      <c r="B58" s="30" t="s">
        <v>34</v>
      </c>
      <c r="C58" s="28"/>
      <c r="D58" s="31">
        <v>-490.6</v>
      </c>
      <c r="E58" s="31">
        <v>-388.5</v>
      </c>
      <c r="F58" s="31">
        <v>-436.8</v>
      </c>
      <c r="G58" s="31">
        <v>-466.63</v>
      </c>
      <c r="H58" s="31">
        <v>-420.7</v>
      </c>
      <c r="I58" s="31">
        <v>-411.29</v>
      </c>
      <c r="J58" s="31">
        <v>-343.38</v>
      </c>
      <c r="K58" s="31">
        <v>-418.93</v>
      </c>
      <c r="L58" s="31">
        <v>-402.23</v>
      </c>
      <c r="M58" s="31">
        <v>-387.08</v>
      </c>
      <c r="N58" s="31">
        <v>-409.79</v>
      </c>
      <c r="O58" s="31">
        <v>-369.57</v>
      </c>
      <c r="P58" s="31">
        <f t="shared" si="6"/>
        <v>-4945.5</v>
      </c>
    </row>
    <row r="59" spans="1:16" hidden="1">
      <c r="A59" s="28">
        <v>3609</v>
      </c>
      <c r="B59" s="30" t="s">
        <v>35</v>
      </c>
      <c r="C59" s="28"/>
      <c r="D59" s="31">
        <v>-7739.44</v>
      </c>
      <c r="E59" s="31">
        <v>-6905.23</v>
      </c>
      <c r="F59" s="31">
        <v>-7599.46</v>
      </c>
      <c r="G59" s="31">
        <v>-7934.17</v>
      </c>
      <c r="H59" s="31">
        <v>-7688.29</v>
      </c>
      <c r="I59" s="31">
        <v>-8070.77</v>
      </c>
      <c r="J59" s="31">
        <v>-6971.25</v>
      </c>
      <c r="K59" s="31">
        <v>-8047.48</v>
      </c>
      <c r="L59" s="31">
        <v>-8123.5</v>
      </c>
      <c r="M59" s="31">
        <v>-7316.99</v>
      </c>
      <c r="N59" s="31">
        <v>-7828.02</v>
      </c>
      <c r="O59" s="31">
        <v>-7432.19</v>
      </c>
      <c r="P59" s="31">
        <f t="shared" si="6"/>
        <v>-91656.790000000008</v>
      </c>
    </row>
    <row r="60" spans="1:16" hidden="1">
      <c r="A60" s="28">
        <v>3031</v>
      </c>
      <c r="B60" s="30" t="s">
        <v>55</v>
      </c>
      <c r="C60" s="28"/>
      <c r="D60" s="31">
        <v>0</v>
      </c>
      <c r="E60" s="31">
        <v>0</v>
      </c>
      <c r="F60" s="31">
        <v>10600</v>
      </c>
      <c r="G60" s="31">
        <v>0</v>
      </c>
      <c r="H60" s="31">
        <v>0</v>
      </c>
      <c r="I60" s="31">
        <v>58300</v>
      </c>
      <c r="J60" s="31">
        <v>0</v>
      </c>
      <c r="K60" s="31">
        <v>0</v>
      </c>
      <c r="L60" s="31">
        <v>20100</v>
      </c>
      <c r="M60" s="31">
        <v>0</v>
      </c>
      <c r="N60" s="31">
        <v>0</v>
      </c>
      <c r="O60" s="31">
        <v>-111200</v>
      </c>
      <c r="P60" s="31">
        <f t="shared" si="6"/>
        <v>-22200</v>
      </c>
    </row>
    <row r="61" spans="1:16" hidden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</row>
    <row r="62" spans="1:16" hidden="1">
      <c r="A62" s="28"/>
      <c r="B62" s="29" t="s">
        <v>36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idden="1">
      <c r="A63" s="28">
        <v>3685</v>
      </c>
      <c r="B63" s="30" t="s">
        <v>28</v>
      </c>
      <c r="C63" s="28"/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f t="shared" ref="P63:P67" si="7">SUM(D63:O63)</f>
        <v>0</v>
      </c>
    </row>
    <row r="64" spans="1:16" hidden="1">
      <c r="A64" s="28">
        <v>3686</v>
      </c>
      <c r="B64" s="30" t="s">
        <v>29</v>
      </c>
      <c r="C64" s="28"/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f t="shared" si="7"/>
        <v>0</v>
      </c>
    </row>
    <row r="65" spans="1:16" hidden="1">
      <c r="A65" s="28">
        <v>3687</v>
      </c>
      <c r="B65" s="30" t="s">
        <v>30</v>
      </c>
      <c r="C65" s="28"/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f t="shared" si="7"/>
        <v>0</v>
      </c>
    </row>
    <row r="66" spans="1:16" hidden="1">
      <c r="A66" s="28">
        <v>3688</v>
      </c>
      <c r="B66" s="30" t="s">
        <v>31</v>
      </c>
      <c r="C66" s="28"/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f t="shared" si="7"/>
        <v>0</v>
      </c>
    </row>
    <row r="67" spans="1:16" hidden="1">
      <c r="A67" s="28">
        <v>3691</v>
      </c>
      <c r="B67" s="30" t="s">
        <v>34</v>
      </c>
      <c r="C67" s="28"/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f t="shared" si="7"/>
        <v>0</v>
      </c>
    </row>
    <row r="68" spans="1:16">
      <c r="A68" s="28"/>
      <c r="B68" s="30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1:16">
      <c r="A69" s="28"/>
      <c r="B69" s="29" t="s">
        <v>46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</row>
    <row r="70" spans="1:16">
      <c r="A70" s="28">
        <v>3626</v>
      </c>
      <c r="B70" s="30" t="s">
        <v>28</v>
      </c>
      <c r="C70" s="28"/>
      <c r="D70" s="31">
        <v>8.91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f t="shared" ref="P70:P75" si="8">SUM(D70:O70)</f>
        <v>8.91</v>
      </c>
    </row>
    <row r="71" spans="1:16">
      <c r="A71" s="28">
        <v>3628</v>
      </c>
      <c r="B71" s="30" t="s">
        <v>29</v>
      </c>
      <c r="C71" s="28"/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f t="shared" si="8"/>
        <v>0</v>
      </c>
    </row>
    <row r="72" spans="1:16">
      <c r="A72" s="28">
        <v>3629</v>
      </c>
      <c r="B72" s="30" t="s">
        <v>30</v>
      </c>
      <c r="C72" s="28"/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f t="shared" si="8"/>
        <v>0</v>
      </c>
    </row>
    <row r="73" spans="1:16">
      <c r="A73" s="28">
        <v>3632</v>
      </c>
      <c r="B73" s="30" t="s">
        <v>32</v>
      </c>
      <c r="C73" s="28"/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f t="shared" si="8"/>
        <v>0</v>
      </c>
    </row>
    <row r="74" spans="1:16">
      <c r="A74" s="28">
        <v>3633</v>
      </c>
      <c r="B74" s="30" t="s">
        <v>33</v>
      </c>
      <c r="C74" s="28"/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f t="shared" si="8"/>
        <v>0</v>
      </c>
    </row>
    <row r="75" spans="1:16">
      <c r="A75" s="28">
        <v>3634</v>
      </c>
      <c r="B75" s="30" t="s">
        <v>34</v>
      </c>
      <c r="C75" s="28"/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f t="shared" si="8"/>
        <v>0</v>
      </c>
    </row>
    <row r="76" spans="1:16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</row>
    <row r="77" spans="1:16" hidden="1">
      <c r="A77" s="28"/>
      <c r="B77" s="29" t="s">
        <v>37</v>
      </c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1:16" hidden="1">
      <c r="A78" s="28">
        <v>3611</v>
      </c>
      <c r="B78" s="30" t="s">
        <v>28</v>
      </c>
      <c r="C78" s="28"/>
      <c r="D78" s="31">
        <v>-141312.37</v>
      </c>
      <c r="E78" s="31">
        <v>-131833.64000000001</v>
      </c>
      <c r="F78" s="31">
        <v>-134288.76</v>
      </c>
      <c r="G78" s="31">
        <v>-139522.35999999999</v>
      </c>
      <c r="H78" s="31">
        <v>-166573.4</v>
      </c>
      <c r="I78" s="31">
        <v>-179549.52</v>
      </c>
      <c r="J78" s="31">
        <v>-192563.77</v>
      </c>
      <c r="K78" s="31">
        <v>-243635.94</v>
      </c>
      <c r="L78" s="31">
        <v>-205776.39</v>
      </c>
      <c r="M78" s="31">
        <v>-170241.05</v>
      </c>
      <c r="N78" s="31">
        <v>-177712.57</v>
      </c>
      <c r="O78" s="31">
        <v>-195085.86</v>
      </c>
      <c r="P78" s="31">
        <f>SUM(D78:O78)</f>
        <v>-2078095.63</v>
      </c>
    </row>
    <row r="79" spans="1:16" hidden="1">
      <c r="A79" s="28">
        <v>3613</v>
      </c>
      <c r="B79" s="30" t="s">
        <v>29</v>
      </c>
      <c r="C79" s="28"/>
      <c r="D79" s="31">
        <v>-38638.660000000003</v>
      </c>
      <c r="E79" s="31">
        <v>-30536.95</v>
      </c>
      <c r="F79" s="31">
        <v>-37682.31</v>
      </c>
      <c r="G79" s="31">
        <v>-42783.87</v>
      </c>
      <c r="H79" s="31">
        <v>-50281.5</v>
      </c>
      <c r="I79" s="31">
        <v>-60984.17</v>
      </c>
      <c r="J79" s="31">
        <v>-55395.11</v>
      </c>
      <c r="K79" s="31">
        <v>-75260.52</v>
      </c>
      <c r="L79" s="31">
        <v>-67993.56</v>
      </c>
      <c r="M79" s="31">
        <v>-57755.11</v>
      </c>
      <c r="N79" s="31">
        <v>-57043.71</v>
      </c>
      <c r="O79" s="31">
        <v>-52146.34</v>
      </c>
      <c r="P79" s="31">
        <f t="shared" ref="P79:P87" si="9">SUM(D79:O79)</f>
        <v>-626501.80999999994</v>
      </c>
    </row>
    <row r="80" spans="1:16" hidden="1">
      <c r="A80" s="28">
        <v>3614</v>
      </c>
      <c r="B80" s="30" t="s">
        <v>30</v>
      </c>
      <c r="C80" s="28"/>
      <c r="D80" s="31">
        <v>-75367.070000000007</v>
      </c>
      <c r="E80" s="31">
        <v>-54563.97</v>
      </c>
      <c r="F80" s="31">
        <v>-64669.01</v>
      </c>
      <c r="G80" s="31">
        <v>-72923.360000000001</v>
      </c>
      <c r="H80" s="31">
        <v>-97530.37</v>
      </c>
      <c r="I80" s="31">
        <v>-115339.3</v>
      </c>
      <c r="J80" s="31">
        <v>-92434.68</v>
      </c>
      <c r="K80" s="31">
        <v>-124809.66</v>
      </c>
      <c r="L80" s="31">
        <v>-112456.36</v>
      </c>
      <c r="M80" s="31">
        <v>-105357.13</v>
      </c>
      <c r="N80" s="31">
        <v>-108969.98</v>
      </c>
      <c r="O80" s="31">
        <v>-96646.31</v>
      </c>
      <c r="P80" s="31">
        <f t="shared" si="9"/>
        <v>-1121067.2</v>
      </c>
    </row>
    <row r="81" spans="1:16" hidden="1">
      <c r="A81" s="28">
        <v>3615</v>
      </c>
      <c r="B81" s="30" t="s">
        <v>31</v>
      </c>
      <c r="C81" s="28"/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f t="shared" si="9"/>
        <v>0</v>
      </c>
    </row>
    <row r="82" spans="1:16" hidden="1">
      <c r="A82" s="28">
        <v>3616</v>
      </c>
      <c r="B82" s="30" t="s">
        <v>32</v>
      </c>
      <c r="C82" s="28"/>
      <c r="D82" s="31">
        <v>4938.2700000000004</v>
      </c>
      <c r="E82" s="31">
        <v>4553.16</v>
      </c>
      <c r="F82" s="31">
        <v>4831.04</v>
      </c>
      <c r="G82" s="31">
        <v>4817.58</v>
      </c>
      <c r="H82" s="31">
        <v>1328.12</v>
      </c>
      <c r="I82" s="31">
        <v>1362.72</v>
      </c>
      <c r="J82" s="31">
        <v>1409.26</v>
      </c>
      <c r="K82" s="31">
        <v>1363.89</v>
      </c>
      <c r="L82" s="31">
        <v>1485.43</v>
      </c>
      <c r="M82" s="31">
        <v>1446.03</v>
      </c>
      <c r="N82" s="31">
        <v>1418.68</v>
      </c>
      <c r="O82" s="31">
        <v>1402.21</v>
      </c>
      <c r="P82" s="31">
        <f t="shared" si="9"/>
        <v>30356.39</v>
      </c>
    </row>
    <row r="83" spans="1:16" hidden="1">
      <c r="A83" s="28">
        <v>3617</v>
      </c>
      <c r="B83" s="30" t="s">
        <v>33</v>
      </c>
      <c r="C83" s="28"/>
      <c r="D83" s="31">
        <v>-2704.95</v>
      </c>
      <c r="E83" s="31">
        <v>-2711.41</v>
      </c>
      <c r="F83" s="31">
        <v>-2711.41</v>
      </c>
      <c r="G83" s="31">
        <v>-2711.41</v>
      </c>
      <c r="H83" s="31">
        <v>-3086.87</v>
      </c>
      <c r="I83" s="31">
        <v>-3086.87</v>
      </c>
      <c r="J83" s="31">
        <v>-3086.87</v>
      </c>
      <c r="K83" s="31">
        <v>-3086.87</v>
      </c>
      <c r="L83" s="31">
        <v>-3086.87</v>
      </c>
      <c r="M83" s="31">
        <v>-3086.87</v>
      </c>
      <c r="N83" s="31">
        <v>-3119.24</v>
      </c>
      <c r="O83" s="31">
        <v>-3119.24</v>
      </c>
      <c r="P83" s="31">
        <f t="shared" si="9"/>
        <v>-35598.87999999999</v>
      </c>
    </row>
    <row r="84" spans="1:16" hidden="1">
      <c r="A84" s="28">
        <v>3618</v>
      </c>
      <c r="B84" s="30" t="s">
        <v>34</v>
      </c>
      <c r="C84" s="28"/>
      <c r="D84" s="31">
        <v>-781.69</v>
      </c>
      <c r="E84" s="31">
        <v>-586.12</v>
      </c>
      <c r="F84" s="31">
        <v>-679.94</v>
      </c>
      <c r="G84" s="31">
        <v>-765.41</v>
      </c>
      <c r="H84" s="31">
        <v>-802.14</v>
      </c>
      <c r="I84" s="31">
        <v>-833.7</v>
      </c>
      <c r="J84" s="31">
        <v>-660.9</v>
      </c>
      <c r="K84" s="31">
        <v>-844.15</v>
      </c>
      <c r="L84" s="31">
        <v>-814.31</v>
      </c>
      <c r="M84" s="31">
        <v>-731.57</v>
      </c>
      <c r="N84" s="31">
        <v>-802.96</v>
      </c>
      <c r="O84" s="31">
        <v>-700.85</v>
      </c>
      <c r="P84" s="31">
        <f t="shared" si="9"/>
        <v>-9003.74</v>
      </c>
    </row>
    <row r="85" spans="1:16" hidden="1">
      <c r="A85" s="28">
        <v>3620</v>
      </c>
      <c r="B85" s="30" t="s">
        <v>38</v>
      </c>
      <c r="C85" s="28"/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f t="shared" si="9"/>
        <v>0</v>
      </c>
    </row>
    <row r="86" spans="1:16" hidden="1">
      <c r="A86" s="28">
        <v>3625</v>
      </c>
      <c r="B86" s="30" t="s">
        <v>39</v>
      </c>
      <c r="C86" s="28"/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f t="shared" si="9"/>
        <v>0</v>
      </c>
    </row>
    <row r="87" spans="1:16" hidden="1">
      <c r="A87" s="28">
        <v>3032</v>
      </c>
      <c r="B87" s="30" t="s">
        <v>55</v>
      </c>
      <c r="C87" s="28"/>
      <c r="D87" s="31">
        <v>0</v>
      </c>
      <c r="E87" s="31">
        <v>0</v>
      </c>
      <c r="F87" s="31">
        <v>-48800</v>
      </c>
      <c r="G87" s="31">
        <v>0</v>
      </c>
      <c r="H87" s="31">
        <v>0</v>
      </c>
      <c r="I87" s="31">
        <v>-84000</v>
      </c>
      <c r="J87" s="31">
        <v>0</v>
      </c>
      <c r="K87" s="31">
        <v>0</v>
      </c>
      <c r="L87" s="31">
        <v>91300</v>
      </c>
      <c r="M87" s="31">
        <v>0</v>
      </c>
      <c r="N87" s="31">
        <v>0</v>
      </c>
      <c r="O87" s="31">
        <v>-239700</v>
      </c>
      <c r="P87" s="31">
        <f t="shared" si="9"/>
        <v>-281200</v>
      </c>
    </row>
    <row r="88" spans="1:16" hidden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</row>
    <row r="89" spans="1:16" hidden="1">
      <c r="A89" s="28"/>
      <c r="B89" s="29" t="s">
        <v>47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</row>
    <row r="90" spans="1:16" hidden="1">
      <c r="A90" s="28">
        <v>3692</v>
      </c>
      <c r="B90" s="30" t="s">
        <v>28</v>
      </c>
      <c r="C90" s="28"/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0.56999999999999995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1">
        <f t="shared" ref="P90:P94" si="10">SUM(D90:O90)</f>
        <v>0.56999999999999995</v>
      </c>
    </row>
    <row r="91" spans="1:16" hidden="1">
      <c r="A91" s="28">
        <v>3693</v>
      </c>
      <c r="B91" s="30" t="s">
        <v>29</v>
      </c>
      <c r="C91" s="28"/>
      <c r="D91" s="31">
        <v>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f t="shared" si="10"/>
        <v>0</v>
      </c>
    </row>
    <row r="92" spans="1:16" hidden="1">
      <c r="A92" s="28">
        <v>3694</v>
      </c>
      <c r="B92" s="30" t="s">
        <v>30</v>
      </c>
      <c r="C92" s="28"/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f t="shared" si="10"/>
        <v>0</v>
      </c>
    </row>
    <row r="93" spans="1:16" hidden="1">
      <c r="A93" s="28">
        <v>3695</v>
      </c>
      <c r="B93" s="30" t="s">
        <v>31</v>
      </c>
      <c r="C93" s="28"/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f t="shared" si="10"/>
        <v>0</v>
      </c>
    </row>
    <row r="94" spans="1:16" hidden="1">
      <c r="A94" s="28">
        <v>3698</v>
      </c>
      <c r="B94" s="30" t="s">
        <v>34</v>
      </c>
      <c r="C94" s="28"/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1">
        <f t="shared" si="10"/>
        <v>0</v>
      </c>
    </row>
    <row r="95" spans="1:16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</row>
    <row r="96" spans="1:16">
      <c r="A96" s="28"/>
      <c r="B96" s="29" t="s">
        <v>48</v>
      </c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</row>
    <row r="97" spans="1:16">
      <c r="A97" s="28">
        <v>3635</v>
      </c>
      <c r="B97" s="30" t="s">
        <v>28</v>
      </c>
      <c r="C97" s="28"/>
      <c r="D97" s="31">
        <f>-117383.17+9</f>
        <v>-117374.17</v>
      </c>
      <c r="E97" s="31">
        <v>-109509.36</v>
      </c>
      <c r="F97" s="31">
        <v>-111548.42</v>
      </c>
      <c r="G97" s="31">
        <v>-106281.5</v>
      </c>
      <c r="H97" s="31">
        <v>-82506.22</v>
      </c>
      <c r="I97" s="31">
        <v>-84957.68</v>
      </c>
      <c r="J97" s="31">
        <v>-91161.51</v>
      </c>
      <c r="K97" s="31">
        <v>-115266.9</v>
      </c>
      <c r="L97" s="31">
        <v>-97355.7</v>
      </c>
      <c r="M97" s="31">
        <v>-80542.539999999994</v>
      </c>
      <c r="N97" s="31">
        <v>-84077.69</v>
      </c>
      <c r="O97" s="31">
        <v>-92297.37</v>
      </c>
      <c r="P97" s="31">
        <f t="shared" ref="P97:P102" si="11">SUM(D97:O97)</f>
        <v>-1172879.06</v>
      </c>
    </row>
    <row r="98" spans="1:16">
      <c r="A98" s="28">
        <v>3637</v>
      </c>
      <c r="B98" s="30" t="s">
        <v>29</v>
      </c>
      <c r="C98" s="28"/>
      <c r="D98" s="31">
        <v>-32317.55</v>
      </c>
      <c r="E98" s="31">
        <v>-25541.38</v>
      </c>
      <c r="F98" s="31">
        <v>-31518.04</v>
      </c>
      <c r="G98" s="31">
        <v>-31611.49</v>
      </c>
      <c r="H98" s="31">
        <v>-23709.79</v>
      </c>
      <c r="I98" s="31">
        <v>-26701.8</v>
      </c>
      <c r="J98" s="31">
        <v>-24287.42</v>
      </c>
      <c r="K98" s="31">
        <v>-32929.03</v>
      </c>
      <c r="L98" s="31">
        <v>-29746.89</v>
      </c>
      <c r="M98" s="31">
        <v>-25267.31</v>
      </c>
      <c r="N98" s="31">
        <v>-24956.720000000001</v>
      </c>
      <c r="O98" s="31">
        <v>-22814.19</v>
      </c>
      <c r="P98" s="31">
        <f t="shared" si="11"/>
        <v>-331401.60999999993</v>
      </c>
    </row>
    <row r="99" spans="1:16">
      <c r="A99" s="28">
        <v>3638</v>
      </c>
      <c r="B99" s="30" t="s">
        <v>30</v>
      </c>
      <c r="C99" s="28"/>
      <c r="D99" s="31">
        <v>-42424.42</v>
      </c>
      <c r="E99" s="31">
        <v>-32582.01</v>
      </c>
      <c r="F99" s="31">
        <v>-37325.46</v>
      </c>
      <c r="G99" s="31">
        <v>-38517.32</v>
      </c>
      <c r="H99" s="31">
        <v>-30890.42</v>
      </c>
      <c r="I99" s="31">
        <v>-35177.99</v>
      </c>
      <c r="J99" s="31">
        <v>-29054.91</v>
      </c>
      <c r="K99" s="31">
        <v>-38170.980000000003</v>
      </c>
      <c r="L99" s="31">
        <v>-34284.07</v>
      </c>
      <c r="M99" s="31">
        <v>-33156.639999999999</v>
      </c>
      <c r="N99" s="31">
        <v>-33683.440000000002</v>
      </c>
      <c r="O99" s="31">
        <v>-29817.35</v>
      </c>
      <c r="P99" s="31">
        <f t="shared" si="11"/>
        <v>-415085.01</v>
      </c>
    </row>
    <row r="100" spans="1:16">
      <c r="A100" s="28">
        <v>3667</v>
      </c>
      <c r="B100" s="30" t="s">
        <v>32</v>
      </c>
      <c r="C100" s="28"/>
      <c r="D100" s="31">
        <v>-2629.42</v>
      </c>
      <c r="E100" s="31">
        <v>-2424.36</v>
      </c>
      <c r="F100" s="31">
        <v>-2572.31</v>
      </c>
      <c r="G100" s="31">
        <v>-2565.15</v>
      </c>
      <c r="H100" s="31">
        <v>-1416.8</v>
      </c>
      <c r="I100" s="31">
        <v>-1453.72</v>
      </c>
      <c r="J100" s="31">
        <v>-1503.38</v>
      </c>
      <c r="K100" s="31">
        <v>-1454.96</v>
      </c>
      <c r="L100" s="31">
        <v>-1584.62</v>
      </c>
      <c r="M100" s="31">
        <v>-1542.58</v>
      </c>
      <c r="N100" s="31">
        <v>-1513.42</v>
      </c>
      <c r="O100" s="31">
        <v>-1495.83</v>
      </c>
      <c r="P100" s="31">
        <f t="shared" si="11"/>
        <v>-22156.549999999996</v>
      </c>
    </row>
    <row r="101" spans="1:16">
      <c r="A101" s="28">
        <v>3668</v>
      </c>
      <c r="B101" s="30" t="s">
        <v>33</v>
      </c>
      <c r="C101" s="28"/>
      <c r="D101" s="31">
        <v>-1389.5</v>
      </c>
      <c r="E101" s="31">
        <v>-1392.82</v>
      </c>
      <c r="F101" s="31">
        <v>-1392.82</v>
      </c>
      <c r="G101" s="31">
        <v>-1392.82</v>
      </c>
      <c r="H101" s="31">
        <v>-1590.39</v>
      </c>
      <c r="I101" s="31">
        <v>-1590.39</v>
      </c>
      <c r="J101" s="31">
        <v>-1590.39</v>
      </c>
      <c r="K101" s="31">
        <v>-1590.39</v>
      </c>
      <c r="L101" s="31">
        <v>-1590.39</v>
      </c>
      <c r="M101" s="31">
        <v>-1590.39</v>
      </c>
      <c r="N101" s="31">
        <v>-1607.07</v>
      </c>
      <c r="O101" s="31">
        <v>-1607.07</v>
      </c>
      <c r="P101" s="31">
        <f t="shared" si="11"/>
        <v>-18324.439999999999</v>
      </c>
    </row>
    <row r="102" spans="1:16">
      <c r="A102" s="28">
        <v>3669</v>
      </c>
      <c r="B102" s="30" t="s">
        <v>34</v>
      </c>
      <c r="C102" s="28"/>
      <c r="D102" s="31">
        <v>-220.28</v>
      </c>
      <c r="E102" s="31">
        <v>-165.15</v>
      </c>
      <c r="F102" s="31">
        <v>-191.6</v>
      </c>
      <c r="G102" s="31">
        <v>-210.6</v>
      </c>
      <c r="H102" s="31">
        <v>-203.01</v>
      </c>
      <c r="I102" s="31">
        <v>-207.63</v>
      </c>
      <c r="J102" s="31">
        <v>-164.62</v>
      </c>
      <c r="K102" s="31">
        <v>-210.21</v>
      </c>
      <c r="L102" s="31">
        <v>-202.79</v>
      </c>
      <c r="M102" s="31">
        <v>-182.21</v>
      </c>
      <c r="N102" s="31">
        <v>-200.02</v>
      </c>
      <c r="O102" s="31">
        <v>-174.61</v>
      </c>
      <c r="P102" s="31">
        <f t="shared" si="11"/>
        <v>-2332.73</v>
      </c>
    </row>
    <row r="103" spans="1:16">
      <c r="D103" s="3">
        <f>SUM(D97:D102)</f>
        <v>-196355.34000000003</v>
      </c>
      <c r="E103" s="3">
        <f t="shared" ref="E103:P103" si="12">SUM(E97:E102)</f>
        <v>-171615.08</v>
      </c>
      <c r="F103" s="3">
        <f t="shared" si="12"/>
        <v>-184548.65</v>
      </c>
      <c r="G103" s="3">
        <f t="shared" si="12"/>
        <v>-180578.88</v>
      </c>
      <c r="H103" s="3">
        <f t="shared" si="12"/>
        <v>-140316.63</v>
      </c>
      <c r="I103" s="3">
        <f t="shared" si="12"/>
        <v>-150089.21000000002</v>
      </c>
      <c r="J103" s="3">
        <f t="shared" si="12"/>
        <v>-147762.23000000001</v>
      </c>
      <c r="K103" s="3">
        <f t="shared" si="12"/>
        <v>-189622.47</v>
      </c>
      <c r="L103" s="3">
        <f t="shared" si="12"/>
        <v>-164764.46000000002</v>
      </c>
      <c r="M103" s="3">
        <f t="shared" si="12"/>
        <v>-142281.66999999998</v>
      </c>
      <c r="N103" s="3">
        <f t="shared" si="12"/>
        <v>-146038.36000000002</v>
      </c>
      <c r="O103" s="3">
        <f t="shared" si="12"/>
        <v>-148206.41999999998</v>
      </c>
      <c r="P103" s="3">
        <f t="shared" si="12"/>
        <v>-1962179.4</v>
      </c>
    </row>
    <row r="105" spans="1:16" hidden="1">
      <c r="A105" s="32"/>
      <c r="B105" s="33" t="s">
        <v>40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</row>
    <row r="106" spans="1:16" hidden="1">
      <c r="A106" s="32">
        <v>3601</v>
      </c>
      <c r="B106" s="34" t="s">
        <v>28</v>
      </c>
      <c r="C106" s="32"/>
      <c r="D106" s="35">
        <v>-7328.23</v>
      </c>
      <c r="E106" s="35">
        <v>-107.35</v>
      </c>
      <c r="F106" s="35">
        <v>-3722.33</v>
      </c>
      <c r="G106" s="35">
        <v>-3736.47</v>
      </c>
      <c r="H106" s="35">
        <v>-3658.2</v>
      </c>
      <c r="I106" s="35">
        <v>-7629.41</v>
      </c>
      <c r="J106" s="35">
        <v>-45.09</v>
      </c>
      <c r="K106" s="35">
        <v>-3798.56</v>
      </c>
      <c r="L106" s="35">
        <v>-7465.4</v>
      </c>
      <c r="M106" s="35">
        <v>-227.69</v>
      </c>
      <c r="N106" s="35">
        <v>-3852.56</v>
      </c>
      <c r="O106" s="35">
        <v>-3865.74</v>
      </c>
      <c r="P106" s="35">
        <f t="shared" ref="P106:P114" si="13">SUM(D106:O106)</f>
        <v>-45437.03</v>
      </c>
    </row>
    <row r="107" spans="1:16" hidden="1">
      <c r="A107" s="32">
        <v>3603</v>
      </c>
      <c r="B107" s="34" t="s">
        <v>29</v>
      </c>
      <c r="C107" s="32"/>
      <c r="D107" s="35">
        <v>-2450.73</v>
      </c>
      <c r="E107" s="35">
        <v>-27</v>
      </c>
      <c r="F107" s="35">
        <v>-1170.69</v>
      </c>
      <c r="G107" s="35">
        <v>-1191.3900000000001</v>
      </c>
      <c r="H107" s="35">
        <v>-1379.89</v>
      </c>
      <c r="I107" s="35">
        <v>-2490.23</v>
      </c>
      <c r="J107" s="35">
        <v>-12.59</v>
      </c>
      <c r="K107" s="35">
        <v>-1192.75</v>
      </c>
      <c r="L107" s="35">
        <v>-2386.4299999999998</v>
      </c>
      <c r="M107" s="35">
        <v>0</v>
      </c>
      <c r="N107" s="35">
        <v>-1192.75</v>
      </c>
      <c r="O107" s="35">
        <v>-1208.1400000000001</v>
      </c>
      <c r="P107" s="35">
        <f t="shared" si="13"/>
        <v>-14702.59</v>
      </c>
    </row>
    <row r="108" spans="1:16" hidden="1">
      <c r="A108" s="32">
        <v>3604</v>
      </c>
      <c r="B108" s="34" t="s">
        <v>30</v>
      </c>
      <c r="C108" s="32"/>
      <c r="D108" s="35">
        <v>-1213.4100000000001</v>
      </c>
      <c r="E108" s="35">
        <v>0</v>
      </c>
      <c r="F108" s="35">
        <v>-551.54999999999995</v>
      </c>
      <c r="G108" s="35">
        <v>-551.54999999999995</v>
      </c>
      <c r="H108" s="35">
        <v>-981.63</v>
      </c>
      <c r="I108" s="35">
        <v>-1367.28</v>
      </c>
      <c r="J108" s="35">
        <v>0</v>
      </c>
      <c r="K108" s="35">
        <v>-683.64</v>
      </c>
      <c r="L108" s="35">
        <v>-1367.28</v>
      </c>
      <c r="M108" s="35">
        <v>0</v>
      </c>
      <c r="N108" s="35">
        <v>-683.64</v>
      </c>
      <c r="O108" s="35">
        <v>-683.64</v>
      </c>
      <c r="P108" s="35">
        <f t="shared" si="13"/>
        <v>-8083.6200000000008</v>
      </c>
    </row>
    <row r="109" spans="1:16" hidden="1">
      <c r="A109" s="32">
        <v>3605</v>
      </c>
      <c r="B109" s="34" t="s">
        <v>31</v>
      </c>
      <c r="C109" s="32"/>
      <c r="D109" s="35">
        <v>0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f t="shared" si="13"/>
        <v>0</v>
      </c>
    </row>
    <row r="110" spans="1:16" hidden="1">
      <c r="A110" s="32">
        <v>3606</v>
      </c>
      <c r="B110" s="34" t="s">
        <v>32</v>
      </c>
      <c r="C110" s="32"/>
      <c r="D110" s="35">
        <v>0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f t="shared" si="13"/>
        <v>0</v>
      </c>
    </row>
    <row r="111" spans="1:16" hidden="1">
      <c r="A111" s="32">
        <v>3607</v>
      </c>
      <c r="B111" s="34" t="s">
        <v>33</v>
      </c>
      <c r="C111" s="32"/>
      <c r="D111" s="35">
        <v>-95.53</v>
      </c>
      <c r="E111" s="35">
        <v>-90.2</v>
      </c>
      <c r="F111" s="35">
        <v>-82.82</v>
      </c>
      <c r="G111" s="35">
        <v>-82.82</v>
      </c>
      <c r="H111" s="35">
        <v>-76.760000000000005</v>
      </c>
      <c r="I111" s="35">
        <v>-76.760000000000005</v>
      </c>
      <c r="J111" s="35">
        <v>-76.760000000000005</v>
      </c>
      <c r="K111" s="35">
        <v>-76.760000000000005</v>
      </c>
      <c r="L111" s="35">
        <v>-76.760000000000005</v>
      </c>
      <c r="M111" s="35">
        <v>-76.760000000000005</v>
      </c>
      <c r="N111" s="35">
        <v>-76.760000000000005</v>
      </c>
      <c r="O111" s="35">
        <v>-76.760000000000005</v>
      </c>
      <c r="P111" s="35">
        <f t="shared" si="13"/>
        <v>-965.44999999999993</v>
      </c>
    </row>
    <row r="112" spans="1:16" hidden="1">
      <c r="A112" s="32">
        <v>3608</v>
      </c>
      <c r="B112" s="34" t="s">
        <v>34</v>
      </c>
      <c r="C112" s="32"/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f t="shared" si="13"/>
        <v>0</v>
      </c>
    </row>
    <row r="113" spans="1:16" hidden="1">
      <c r="A113" s="32">
        <v>3609</v>
      </c>
      <c r="B113" s="34" t="s">
        <v>35</v>
      </c>
      <c r="C113" s="32"/>
      <c r="D113" s="35">
        <v>-249.34</v>
      </c>
      <c r="E113" s="35">
        <v>-2.2200000000000002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f t="shared" si="13"/>
        <v>-251.56</v>
      </c>
    </row>
    <row r="114" spans="1:16" hidden="1">
      <c r="A114" s="32">
        <v>3031</v>
      </c>
      <c r="B114" s="34" t="s">
        <v>55</v>
      </c>
      <c r="C114" s="32"/>
      <c r="D114" s="35">
        <v>0</v>
      </c>
      <c r="E114" s="35">
        <v>0</v>
      </c>
      <c r="F114" s="35">
        <v>8700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f t="shared" si="13"/>
        <v>8700</v>
      </c>
    </row>
    <row r="115" spans="1:16" hidden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</row>
    <row r="116" spans="1:16" hidden="1">
      <c r="A116" s="32"/>
      <c r="B116" s="33" t="s">
        <v>41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</row>
    <row r="117" spans="1:16" hidden="1">
      <c r="A117" s="32">
        <v>3685</v>
      </c>
      <c r="B117" s="34" t="s">
        <v>28</v>
      </c>
      <c r="C117" s="32"/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f t="shared" ref="P117:P121" si="14">SUM(D117:O117)</f>
        <v>0</v>
      </c>
    </row>
    <row r="118" spans="1:16" hidden="1">
      <c r="A118" s="32">
        <v>3686</v>
      </c>
      <c r="B118" s="34" t="s">
        <v>29</v>
      </c>
      <c r="C118" s="32"/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f t="shared" si="14"/>
        <v>0</v>
      </c>
    </row>
    <row r="119" spans="1:16" hidden="1">
      <c r="A119" s="32">
        <v>3687</v>
      </c>
      <c r="B119" s="34" t="s">
        <v>30</v>
      </c>
      <c r="C119" s="32"/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f t="shared" si="14"/>
        <v>0</v>
      </c>
    </row>
    <row r="120" spans="1:16" hidden="1">
      <c r="A120" s="32">
        <v>3688</v>
      </c>
      <c r="B120" s="34" t="s">
        <v>31</v>
      </c>
      <c r="C120" s="32"/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f t="shared" si="14"/>
        <v>0</v>
      </c>
    </row>
    <row r="121" spans="1:16" hidden="1">
      <c r="A121" s="32">
        <v>3691</v>
      </c>
      <c r="B121" s="34" t="s">
        <v>34</v>
      </c>
      <c r="C121" s="32"/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f t="shared" si="14"/>
        <v>0</v>
      </c>
    </row>
    <row r="122" spans="1:16">
      <c r="A122" s="32"/>
      <c r="B122" s="34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</row>
    <row r="123" spans="1:16">
      <c r="A123" s="32"/>
      <c r="B123" s="33" t="s">
        <v>49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</row>
    <row r="124" spans="1:16">
      <c r="A124" s="32">
        <v>3626</v>
      </c>
      <c r="B124" s="34" t="s">
        <v>28</v>
      </c>
      <c r="C124" s="32"/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f t="shared" ref="P124:P129" si="15">SUM(D124:O124)</f>
        <v>0</v>
      </c>
    </row>
    <row r="125" spans="1:16">
      <c r="A125" s="32">
        <v>3628</v>
      </c>
      <c r="B125" s="34" t="s">
        <v>29</v>
      </c>
      <c r="C125" s="32"/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f t="shared" si="15"/>
        <v>0</v>
      </c>
    </row>
    <row r="126" spans="1:16">
      <c r="A126" s="32">
        <v>3629</v>
      </c>
      <c r="B126" s="34" t="s">
        <v>30</v>
      </c>
      <c r="C126" s="32"/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f t="shared" si="15"/>
        <v>0</v>
      </c>
    </row>
    <row r="127" spans="1:16">
      <c r="A127" s="32">
        <v>3632</v>
      </c>
      <c r="B127" s="34" t="s">
        <v>32</v>
      </c>
      <c r="C127" s="32"/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f t="shared" si="15"/>
        <v>0</v>
      </c>
    </row>
    <row r="128" spans="1:16">
      <c r="A128" s="32">
        <v>3633</v>
      </c>
      <c r="B128" s="34" t="s">
        <v>33</v>
      </c>
      <c r="C128" s="32"/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f t="shared" si="15"/>
        <v>0</v>
      </c>
    </row>
    <row r="129" spans="1:16">
      <c r="A129" s="32">
        <v>3634</v>
      </c>
      <c r="B129" s="34" t="s">
        <v>34</v>
      </c>
      <c r="C129" s="32"/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f t="shared" si="15"/>
        <v>0</v>
      </c>
    </row>
    <row r="130" spans="1:16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</row>
    <row r="131" spans="1:16" hidden="1">
      <c r="A131" s="32"/>
      <c r="B131" s="33" t="s">
        <v>42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</row>
    <row r="132" spans="1:16" hidden="1">
      <c r="A132" s="32">
        <v>3611</v>
      </c>
      <c r="B132" s="34" t="s">
        <v>28</v>
      </c>
      <c r="C132" s="32"/>
      <c r="D132" s="35">
        <v>-9612.3799999999992</v>
      </c>
      <c r="E132" s="35">
        <v>-140.75</v>
      </c>
      <c r="F132" s="35">
        <v>-6130.75</v>
      </c>
      <c r="G132" s="35">
        <v>-5033.8</v>
      </c>
      <c r="H132" s="35">
        <v>-4325.4399999999996</v>
      </c>
      <c r="I132" s="35">
        <v>-7993.23</v>
      </c>
      <c r="J132" s="35">
        <v>-126.92</v>
      </c>
      <c r="K132" s="35">
        <v>-4187.2700000000004</v>
      </c>
      <c r="L132" s="35">
        <v>-7969.16</v>
      </c>
      <c r="M132" s="35">
        <v>-187.14</v>
      </c>
      <c r="N132" s="35">
        <v>-4025.58</v>
      </c>
      <c r="O132" s="35">
        <v>-4255.6099999999997</v>
      </c>
      <c r="P132" s="35">
        <f>SUM(D132:O132)</f>
        <v>-53988.03</v>
      </c>
    </row>
    <row r="133" spans="1:16" hidden="1">
      <c r="A133" s="32">
        <v>3613</v>
      </c>
      <c r="B133" s="34" t="s">
        <v>29</v>
      </c>
      <c r="C133" s="32"/>
      <c r="D133" s="35">
        <v>-2776.58</v>
      </c>
      <c r="E133" s="35">
        <v>-12.86</v>
      </c>
      <c r="F133" s="35">
        <v>-1716.81</v>
      </c>
      <c r="G133" s="35">
        <v>-1416.13</v>
      </c>
      <c r="H133" s="35">
        <v>-1872.95</v>
      </c>
      <c r="I133" s="35">
        <v>-2815.79</v>
      </c>
      <c r="J133" s="35">
        <v>-3.59</v>
      </c>
      <c r="K133" s="35">
        <v>-1553.94</v>
      </c>
      <c r="L133" s="35">
        <v>-2930.43</v>
      </c>
      <c r="M133" s="35">
        <v>0</v>
      </c>
      <c r="N133" s="35">
        <v>-1489.48</v>
      </c>
      <c r="O133" s="35">
        <v>-1342.91</v>
      </c>
      <c r="P133" s="35">
        <f t="shared" ref="P133:P141" si="16">SUM(D133:O133)</f>
        <v>-17931.47</v>
      </c>
    </row>
    <row r="134" spans="1:16" hidden="1">
      <c r="A134" s="32">
        <v>3614</v>
      </c>
      <c r="B134" s="34" t="s">
        <v>30</v>
      </c>
      <c r="C134" s="32"/>
      <c r="D134" s="35">
        <v>-1748.18</v>
      </c>
      <c r="E134" s="35">
        <v>0</v>
      </c>
      <c r="F134" s="35">
        <v>-851.31</v>
      </c>
      <c r="G134" s="35">
        <v>-807.97</v>
      </c>
      <c r="H134" s="35">
        <v>-3006.01</v>
      </c>
      <c r="I134" s="35">
        <v>-1662.84</v>
      </c>
      <c r="J134" s="35">
        <v>-812.02</v>
      </c>
      <c r="K134" s="35">
        <v>-869.77</v>
      </c>
      <c r="L134" s="35">
        <v>-1586.97</v>
      </c>
      <c r="M134" s="35">
        <v>-748.79</v>
      </c>
      <c r="N134" s="35">
        <v>-1089.18</v>
      </c>
      <c r="O134" s="35">
        <v>-1114</v>
      </c>
      <c r="P134" s="35">
        <f t="shared" si="16"/>
        <v>-14297.04</v>
      </c>
    </row>
    <row r="135" spans="1:16" hidden="1">
      <c r="A135" s="32">
        <v>3615</v>
      </c>
      <c r="B135" s="34" t="s">
        <v>31</v>
      </c>
      <c r="C135" s="32"/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f t="shared" si="16"/>
        <v>0</v>
      </c>
    </row>
    <row r="136" spans="1:16" hidden="1">
      <c r="A136" s="32">
        <v>3616</v>
      </c>
      <c r="B136" s="34" t="s">
        <v>32</v>
      </c>
      <c r="C136" s="32"/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f t="shared" si="16"/>
        <v>0</v>
      </c>
    </row>
    <row r="137" spans="1:16" hidden="1">
      <c r="A137" s="32">
        <v>3617</v>
      </c>
      <c r="B137" s="34" t="s">
        <v>33</v>
      </c>
      <c r="C137" s="32"/>
      <c r="D137" s="35">
        <v>-77.38</v>
      </c>
      <c r="E137" s="35">
        <v>-77.38</v>
      </c>
      <c r="F137" s="35">
        <v>-64.75</v>
      </c>
      <c r="G137" s="35">
        <v>-64.75</v>
      </c>
      <c r="H137" s="35">
        <v>-71.33</v>
      </c>
      <c r="I137" s="35">
        <v>-71.33</v>
      </c>
      <c r="J137" s="35">
        <v>-71.33</v>
      </c>
      <c r="K137" s="35">
        <v>-71.33</v>
      </c>
      <c r="L137" s="35">
        <v>-71.33</v>
      </c>
      <c r="M137" s="35">
        <v>-71.33</v>
      </c>
      <c r="N137" s="35">
        <v>-71.33</v>
      </c>
      <c r="O137" s="35">
        <v>-71.33</v>
      </c>
      <c r="P137" s="35">
        <f t="shared" si="16"/>
        <v>-854.90000000000009</v>
      </c>
    </row>
    <row r="138" spans="1:16" hidden="1">
      <c r="A138" s="32">
        <v>3618</v>
      </c>
      <c r="B138" s="34" t="s">
        <v>34</v>
      </c>
      <c r="C138" s="32"/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f t="shared" si="16"/>
        <v>0</v>
      </c>
    </row>
    <row r="139" spans="1:16" hidden="1">
      <c r="A139" s="32">
        <v>3620</v>
      </c>
      <c r="B139" s="34" t="s">
        <v>38</v>
      </c>
      <c r="C139" s="32"/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f t="shared" si="16"/>
        <v>0</v>
      </c>
    </row>
    <row r="140" spans="1:16" hidden="1">
      <c r="A140" s="32">
        <v>3625</v>
      </c>
      <c r="B140" s="34" t="s">
        <v>39</v>
      </c>
      <c r="C140" s="32"/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f t="shared" si="16"/>
        <v>0</v>
      </c>
    </row>
    <row r="141" spans="1:16" hidden="1">
      <c r="A141" s="32">
        <v>3032</v>
      </c>
      <c r="B141" s="34" t="s">
        <v>55</v>
      </c>
      <c r="C141" s="32"/>
      <c r="D141" s="35">
        <v>0</v>
      </c>
      <c r="E141" s="35">
        <v>0</v>
      </c>
      <c r="F141" s="35">
        <v>12800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f t="shared" si="16"/>
        <v>12800</v>
      </c>
    </row>
    <row r="142" spans="1:16" hidden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</row>
    <row r="143" spans="1:16" hidden="1">
      <c r="A143" s="32"/>
      <c r="B143" s="33" t="s">
        <v>50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</row>
    <row r="144" spans="1:16" hidden="1">
      <c r="A144" s="32">
        <v>3692</v>
      </c>
      <c r="B144" s="34" t="s">
        <v>28</v>
      </c>
      <c r="C144" s="32"/>
      <c r="D144" s="35">
        <v>0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f t="shared" ref="P144:P148" si="17">SUM(D144:O144)</f>
        <v>0</v>
      </c>
    </row>
    <row r="145" spans="1:16" hidden="1">
      <c r="A145" s="32">
        <v>3693</v>
      </c>
      <c r="B145" s="34" t="s">
        <v>29</v>
      </c>
      <c r="C145" s="32"/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f t="shared" si="17"/>
        <v>0</v>
      </c>
    </row>
    <row r="146" spans="1:16" hidden="1">
      <c r="A146" s="32">
        <v>3694</v>
      </c>
      <c r="B146" s="34" t="s">
        <v>30</v>
      </c>
      <c r="C146" s="32"/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f t="shared" si="17"/>
        <v>0</v>
      </c>
    </row>
    <row r="147" spans="1:16" hidden="1">
      <c r="A147" s="32">
        <v>3695</v>
      </c>
      <c r="B147" s="34" t="s">
        <v>31</v>
      </c>
      <c r="C147" s="32"/>
      <c r="D147" s="35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f t="shared" si="17"/>
        <v>0</v>
      </c>
    </row>
    <row r="148" spans="1:16" hidden="1">
      <c r="A148" s="32">
        <v>3698</v>
      </c>
      <c r="B148" s="34" t="s">
        <v>34</v>
      </c>
      <c r="C148" s="32"/>
      <c r="D148" s="35">
        <v>0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f t="shared" si="17"/>
        <v>0</v>
      </c>
    </row>
    <row r="149" spans="1:16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</row>
    <row r="150" spans="1:16">
      <c r="A150" s="32"/>
      <c r="B150" s="33" t="s">
        <v>51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</row>
    <row r="151" spans="1:16">
      <c r="A151" s="32">
        <v>3635</v>
      </c>
      <c r="B151" s="34" t="s">
        <v>28</v>
      </c>
      <c r="C151" s="32"/>
      <c r="D151" s="35">
        <v>-1218.45</v>
      </c>
      <c r="E151" s="35">
        <v>-17.86</v>
      </c>
      <c r="F151" s="35">
        <v>-777.17</v>
      </c>
      <c r="G151" s="35">
        <v>-638.02</v>
      </c>
      <c r="H151" s="35">
        <v>-496.56</v>
      </c>
      <c r="I151" s="35">
        <v>-866.98</v>
      </c>
      <c r="J151" s="35">
        <v>-15.3</v>
      </c>
      <c r="K151" s="35">
        <v>-454.1</v>
      </c>
      <c r="L151" s="35">
        <v>-864.23</v>
      </c>
      <c r="M151" s="35">
        <v>-20.28</v>
      </c>
      <c r="N151" s="35">
        <v>-436.53</v>
      </c>
      <c r="O151" s="35">
        <v>-461.48</v>
      </c>
      <c r="P151" s="35">
        <f t="shared" ref="P151:P156" si="18">SUM(D151:O151)</f>
        <v>-6266.9599999999991</v>
      </c>
    </row>
    <row r="152" spans="1:16">
      <c r="A152" s="32">
        <v>3637</v>
      </c>
      <c r="B152" s="34" t="s">
        <v>29</v>
      </c>
      <c r="C152" s="32"/>
      <c r="D152" s="35">
        <v>-282.01</v>
      </c>
      <c r="E152" s="35">
        <v>-1.3</v>
      </c>
      <c r="F152" s="35">
        <v>-174.44</v>
      </c>
      <c r="G152" s="35">
        <v>-143.88999999999999</v>
      </c>
      <c r="H152" s="35">
        <v>-190.16</v>
      </c>
      <c r="I152" s="35">
        <v>-285.31</v>
      </c>
      <c r="J152" s="35">
        <v>-0.36</v>
      </c>
      <c r="K152" s="35">
        <v>-157.44999999999999</v>
      </c>
      <c r="L152" s="35">
        <v>-296.93</v>
      </c>
      <c r="M152" s="35">
        <v>0</v>
      </c>
      <c r="N152" s="35">
        <v>-150.94999999999999</v>
      </c>
      <c r="O152" s="35">
        <v>-136.06</v>
      </c>
      <c r="P152" s="35">
        <f t="shared" si="18"/>
        <v>-1818.86</v>
      </c>
    </row>
    <row r="153" spans="1:16">
      <c r="A153" s="32">
        <v>3638</v>
      </c>
      <c r="B153" s="34" t="s">
        <v>30</v>
      </c>
      <c r="C153" s="32"/>
      <c r="D153" s="35">
        <v>-281.88</v>
      </c>
      <c r="E153" s="35">
        <v>0</v>
      </c>
      <c r="F153" s="35">
        <v>-137.26</v>
      </c>
      <c r="G153" s="35">
        <v>-130.27000000000001</v>
      </c>
      <c r="H153" s="35">
        <v>-278.14999999999998</v>
      </c>
      <c r="I153" s="35">
        <v>-177.93</v>
      </c>
      <c r="J153" s="35">
        <v>-130.93</v>
      </c>
      <c r="K153" s="35">
        <v>-93.07</v>
      </c>
      <c r="L153" s="35">
        <v>-169.8</v>
      </c>
      <c r="M153" s="35">
        <v>-99.79</v>
      </c>
      <c r="N153" s="35">
        <v>-116.54</v>
      </c>
      <c r="O153" s="35">
        <v>-119.2</v>
      </c>
      <c r="P153" s="35">
        <f t="shared" si="18"/>
        <v>-1734.82</v>
      </c>
    </row>
    <row r="154" spans="1:16">
      <c r="A154" s="32">
        <v>3667</v>
      </c>
      <c r="B154" s="34" t="s">
        <v>32</v>
      </c>
      <c r="C154" s="32"/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f t="shared" si="18"/>
        <v>0</v>
      </c>
    </row>
    <row r="155" spans="1:16">
      <c r="A155" s="32">
        <v>3668</v>
      </c>
      <c r="B155" s="34" t="s">
        <v>33</v>
      </c>
      <c r="C155" s="32"/>
      <c r="D155" s="35">
        <v>-11.93</v>
      </c>
      <c r="E155" s="35">
        <v>-11.93</v>
      </c>
      <c r="F155" s="35">
        <v>-9.98</v>
      </c>
      <c r="G155" s="35">
        <v>-9.98</v>
      </c>
      <c r="H155" s="35">
        <v>-9</v>
      </c>
      <c r="I155" s="35">
        <v>-9</v>
      </c>
      <c r="J155" s="35">
        <v>-9</v>
      </c>
      <c r="K155" s="35">
        <v>-9</v>
      </c>
      <c r="L155" s="35">
        <v>-9</v>
      </c>
      <c r="M155" s="35">
        <v>-9</v>
      </c>
      <c r="N155" s="35">
        <v>-9</v>
      </c>
      <c r="O155" s="35">
        <v>-9</v>
      </c>
      <c r="P155" s="35">
        <f t="shared" si="18"/>
        <v>-115.82000000000001</v>
      </c>
    </row>
    <row r="156" spans="1:16">
      <c r="A156" s="32">
        <v>3669</v>
      </c>
      <c r="B156" s="34" t="s">
        <v>34</v>
      </c>
      <c r="C156" s="32"/>
      <c r="D156" s="35">
        <v>-0.46</v>
      </c>
      <c r="E156" s="35">
        <v>0</v>
      </c>
      <c r="F156" s="35">
        <v>-0.23</v>
      </c>
      <c r="G156" s="35">
        <v>-0.23</v>
      </c>
      <c r="H156" s="35">
        <v>-0.22</v>
      </c>
      <c r="I156" s="35">
        <v>-0.44</v>
      </c>
      <c r="J156" s="35">
        <v>0</v>
      </c>
      <c r="K156" s="35">
        <v>-0.22</v>
      </c>
      <c r="L156" s="35">
        <v>-0.44</v>
      </c>
      <c r="M156" s="35">
        <v>0</v>
      </c>
      <c r="N156" s="35">
        <v>-0.22</v>
      </c>
      <c r="O156" s="35">
        <v>-0.22</v>
      </c>
      <c r="P156" s="35">
        <f t="shared" si="18"/>
        <v>-2.6800000000000006</v>
      </c>
    </row>
    <row r="157" spans="1:16">
      <c r="A157" s="36"/>
      <c r="B157" s="36"/>
      <c r="C157" s="36"/>
      <c r="D157" s="3">
        <f>SUM(D151:D156)</f>
        <v>-1794.7300000000002</v>
      </c>
      <c r="E157" s="3">
        <f t="shared" ref="E157" si="19">SUM(E151:E156)</f>
        <v>-31.09</v>
      </c>
      <c r="F157" s="3">
        <f t="shared" ref="F157" si="20">SUM(F151:F156)</f>
        <v>-1099.08</v>
      </c>
      <c r="G157" s="3">
        <f t="shared" ref="G157" si="21">SUM(G151:G156)</f>
        <v>-922.39</v>
      </c>
      <c r="H157" s="3">
        <f t="shared" ref="H157" si="22">SUM(H151:H156)</f>
        <v>-974.09</v>
      </c>
      <c r="I157" s="3">
        <f t="shared" ref="I157" si="23">SUM(I151:I156)</f>
        <v>-1339.66</v>
      </c>
      <c r="J157" s="3">
        <f t="shared" ref="J157" si="24">SUM(J151:J156)</f>
        <v>-155.59</v>
      </c>
      <c r="K157" s="3">
        <f t="shared" ref="K157" si="25">SUM(K151:K156)</f>
        <v>-713.83999999999992</v>
      </c>
      <c r="L157" s="3">
        <f t="shared" ref="L157" si="26">SUM(L151:L156)</f>
        <v>-1340.4</v>
      </c>
      <c r="M157" s="3">
        <f t="shared" ref="M157" si="27">SUM(M151:M156)</f>
        <v>-129.07</v>
      </c>
      <c r="N157" s="3">
        <f t="shared" ref="N157" si="28">SUM(N151:N156)</f>
        <v>-713.24</v>
      </c>
      <c r="O157" s="3">
        <f t="shared" ref="O157" si="29">SUM(O151:O156)</f>
        <v>-725.96</v>
      </c>
      <c r="P157" s="3">
        <f t="shared" ref="P157" si="30">SUM(P151:P156)</f>
        <v>-9939.14</v>
      </c>
    </row>
    <row r="158" spans="1:16">
      <c r="A158" s="36"/>
      <c r="B158" s="36"/>
      <c r="C158" s="36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</row>
    <row r="159" spans="1:16" hidden="1">
      <c r="A159" s="38"/>
      <c r="B159" s="39" t="s">
        <v>43</v>
      </c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</row>
    <row r="160" spans="1:16" hidden="1">
      <c r="A160" s="38">
        <v>3601</v>
      </c>
      <c r="B160" s="40" t="s">
        <v>28</v>
      </c>
      <c r="C160" s="38"/>
      <c r="D160" s="41">
        <v>-17783.91</v>
      </c>
      <c r="E160" s="41">
        <v>-17850.87</v>
      </c>
      <c r="F160" s="41">
        <v>-17772.37</v>
      </c>
      <c r="G160" s="41">
        <v>-17803.689999999999</v>
      </c>
      <c r="H160" s="41">
        <v>-17826.759999999998</v>
      </c>
      <c r="I160" s="41">
        <v>-17886.41</v>
      </c>
      <c r="J160" s="41">
        <v>-17836.61</v>
      </c>
      <c r="K160" s="41">
        <v>-17984.21</v>
      </c>
      <c r="L160" s="41">
        <v>-17894.7</v>
      </c>
      <c r="M160" s="41">
        <v>-17950.25</v>
      </c>
      <c r="N160" s="41">
        <v>-17966.72</v>
      </c>
      <c r="O160" s="41">
        <v>-17876.7</v>
      </c>
      <c r="P160" s="41">
        <f t="shared" ref="P160:P168" si="31">SUM(D160:O160)</f>
        <v>-214433.2</v>
      </c>
    </row>
    <row r="161" spans="1:16" hidden="1">
      <c r="A161" s="38">
        <v>3603</v>
      </c>
      <c r="B161" s="40" t="s">
        <v>29</v>
      </c>
      <c r="C161" s="38"/>
      <c r="D161" s="41">
        <v>-6351.69</v>
      </c>
      <c r="E161" s="41">
        <v>-6300.54</v>
      </c>
      <c r="F161" s="41">
        <v>-6305.09</v>
      </c>
      <c r="G161" s="41">
        <v>-6281.23</v>
      </c>
      <c r="H161" s="41">
        <v>-6527.47</v>
      </c>
      <c r="I161" s="41">
        <v>-6502.94</v>
      </c>
      <c r="J161" s="41">
        <v>-6286.41</v>
      </c>
      <c r="K161" s="41">
        <v>-6530.29</v>
      </c>
      <c r="L161" s="41">
        <v>-6276.14</v>
      </c>
      <c r="M161" s="41">
        <v>-6427.72</v>
      </c>
      <c r="N161" s="41">
        <v>-6701.14</v>
      </c>
      <c r="O161" s="41">
        <v>-6485.84</v>
      </c>
      <c r="P161" s="41">
        <f t="shared" si="31"/>
        <v>-76976.5</v>
      </c>
    </row>
    <row r="162" spans="1:16" hidden="1">
      <c r="A162" s="38">
        <v>3604</v>
      </c>
      <c r="B162" s="40" t="s">
        <v>30</v>
      </c>
      <c r="C162" s="38"/>
      <c r="D162" s="41">
        <v>-7224.66</v>
      </c>
      <c r="E162" s="41">
        <v>-6588.02</v>
      </c>
      <c r="F162" s="41">
        <v>-6362.2</v>
      </c>
      <c r="G162" s="41">
        <v>-5965.96</v>
      </c>
      <c r="H162" s="41">
        <v>-10228.799999999999</v>
      </c>
      <c r="I162" s="41">
        <v>-9420.27</v>
      </c>
      <c r="J162" s="41">
        <v>-7724</v>
      </c>
      <c r="K162" s="41">
        <v>-7700.32</v>
      </c>
      <c r="L162" s="41">
        <v>-7931.35</v>
      </c>
      <c r="M162" s="41">
        <v>-8912.67</v>
      </c>
      <c r="N162" s="41">
        <v>-8421.39</v>
      </c>
      <c r="O162" s="41">
        <v>-8695.61</v>
      </c>
      <c r="P162" s="41">
        <f t="shared" si="31"/>
        <v>-95175.25</v>
      </c>
    </row>
    <row r="163" spans="1:16" hidden="1">
      <c r="A163" s="38">
        <v>3605</v>
      </c>
      <c r="B163" s="40" t="s">
        <v>31</v>
      </c>
      <c r="C163" s="38"/>
      <c r="D163" s="41">
        <v>0</v>
      </c>
      <c r="E163" s="41">
        <v>0</v>
      </c>
      <c r="F163" s="41">
        <v>0</v>
      </c>
      <c r="G163" s="41">
        <v>0</v>
      </c>
      <c r="H163" s="41">
        <v>0</v>
      </c>
      <c r="I163" s="41">
        <v>0</v>
      </c>
      <c r="J163" s="41">
        <v>0</v>
      </c>
      <c r="K163" s="41">
        <v>0</v>
      </c>
      <c r="L163" s="41">
        <v>0</v>
      </c>
      <c r="M163" s="41">
        <v>0</v>
      </c>
      <c r="N163" s="41">
        <v>0</v>
      </c>
      <c r="O163" s="41">
        <v>0</v>
      </c>
      <c r="P163" s="41">
        <f t="shared" si="31"/>
        <v>0</v>
      </c>
    </row>
    <row r="164" spans="1:16" hidden="1">
      <c r="A164" s="38">
        <v>3606</v>
      </c>
      <c r="B164" s="40" t="s">
        <v>32</v>
      </c>
      <c r="C164" s="38"/>
      <c r="D164" s="41">
        <v>0</v>
      </c>
      <c r="E164" s="41">
        <v>0</v>
      </c>
      <c r="F164" s="41">
        <v>0</v>
      </c>
      <c r="G164" s="41">
        <v>0</v>
      </c>
      <c r="H164" s="41">
        <v>0</v>
      </c>
      <c r="I164" s="41">
        <v>0</v>
      </c>
      <c r="J164" s="41">
        <v>0</v>
      </c>
      <c r="K164" s="41">
        <v>0</v>
      </c>
      <c r="L164" s="41">
        <v>0</v>
      </c>
      <c r="M164" s="41">
        <v>0</v>
      </c>
      <c r="N164" s="41">
        <v>0</v>
      </c>
      <c r="O164" s="41">
        <v>0</v>
      </c>
      <c r="P164" s="41">
        <f t="shared" si="31"/>
        <v>0</v>
      </c>
    </row>
    <row r="165" spans="1:16" hidden="1">
      <c r="A165" s="38">
        <v>3607</v>
      </c>
      <c r="B165" s="40" t="s">
        <v>33</v>
      </c>
      <c r="C165" s="38"/>
      <c r="D165" s="41">
        <v>-302.22000000000003</v>
      </c>
      <c r="E165" s="41">
        <v>-302.22000000000003</v>
      </c>
      <c r="F165" s="41">
        <v>-302.22000000000003</v>
      </c>
      <c r="G165" s="41">
        <v>-302.22000000000003</v>
      </c>
      <c r="H165" s="41">
        <v>-298.08</v>
      </c>
      <c r="I165" s="41">
        <v>-298.08</v>
      </c>
      <c r="J165" s="41">
        <v>-298.08</v>
      </c>
      <c r="K165" s="41">
        <v>-298.08</v>
      </c>
      <c r="L165" s="41">
        <v>-298.08</v>
      </c>
      <c r="M165" s="41">
        <v>-298.08</v>
      </c>
      <c r="N165" s="41">
        <v>-298.08</v>
      </c>
      <c r="O165" s="41">
        <v>-298.08</v>
      </c>
      <c r="P165" s="41">
        <f t="shared" si="31"/>
        <v>-3593.5199999999995</v>
      </c>
    </row>
    <row r="166" spans="1:16" hidden="1">
      <c r="A166" s="38">
        <v>3608</v>
      </c>
      <c r="B166" s="40" t="s">
        <v>34</v>
      </c>
      <c r="C166" s="38"/>
      <c r="D166" s="41">
        <v>-37.29</v>
      </c>
      <c r="E166" s="41">
        <v>-37.29</v>
      </c>
      <c r="F166" s="41">
        <v>-37.29</v>
      </c>
      <c r="G166" s="41">
        <v>-23.73</v>
      </c>
      <c r="H166" s="41">
        <v>-38.76</v>
      </c>
      <c r="I166" s="41">
        <v>-54</v>
      </c>
      <c r="J166" s="41">
        <v>-39.6</v>
      </c>
      <c r="K166" s="41">
        <v>-39.6</v>
      </c>
      <c r="L166" s="41">
        <v>-39.6</v>
      </c>
      <c r="M166" s="41">
        <v>-39.6</v>
      </c>
      <c r="N166" s="41">
        <v>-39.6</v>
      </c>
      <c r="O166" s="41">
        <v>-39.6</v>
      </c>
      <c r="P166" s="41">
        <f t="shared" si="31"/>
        <v>-465.96000000000009</v>
      </c>
    </row>
    <row r="167" spans="1:16" hidden="1">
      <c r="A167" s="38">
        <v>3609</v>
      </c>
      <c r="B167" s="40" t="s">
        <v>35</v>
      </c>
      <c r="C167" s="38"/>
      <c r="D167" s="41">
        <v>-292.82</v>
      </c>
      <c r="E167" s="41">
        <v>-0.13</v>
      </c>
      <c r="F167" s="41">
        <v>0</v>
      </c>
      <c r="G167" s="41">
        <v>0</v>
      </c>
      <c r="H167" s="41">
        <v>0</v>
      </c>
      <c r="I167" s="41">
        <v>0</v>
      </c>
      <c r="J167" s="41">
        <v>0</v>
      </c>
      <c r="K167" s="41">
        <v>0</v>
      </c>
      <c r="L167" s="41">
        <v>-0.25</v>
      </c>
      <c r="M167" s="41">
        <v>0</v>
      </c>
      <c r="N167" s="41">
        <v>0</v>
      </c>
      <c r="O167" s="41">
        <v>0</v>
      </c>
      <c r="P167" s="41">
        <f t="shared" si="31"/>
        <v>-293.2</v>
      </c>
    </row>
    <row r="168" spans="1:16" hidden="1">
      <c r="A168" s="38">
        <v>3031</v>
      </c>
      <c r="B168" s="40" t="s">
        <v>55</v>
      </c>
      <c r="C168" s="38"/>
      <c r="D168" s="41">
        <v>0</v>
      </c>
      <c r="E168" s="41">
        <v>0</v>
      </c>
      <c r="F168" s="41">
        <v>32000</v>
      </c>
      <c r="G168" s="41">
        <v>0</v>
      </c>
      <c r="H168" s="41">
        <v>0</v>
      </c>
      <c r="I168" s="41">
        <v>0</v>
      </c>
      <c r="J168" s="41">
        <v>0</v>
      </c>
      <c r="K168" s="41">
        <v>0</v>
      </c>
      <c r="L168" s="41">
        <v>0</v>
      </c>
      <c r="M168" s="41">
        <v>0</v>
      </c>
      <c r="N168" s="41">
        <v>0</v>
      </c>
      <c r="O168" s="41">
        <v>0</v>
      </c>
      <c r="P168" s="41">
        <f t="shared" si="31"/>
        <v>32000</v>
      </c>
    </row>
    <row r="169" spans="1:16" hidden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</row>
    <row r="170" spans="1:16" hidden="1">
      <c r="A170" s="38"/>
      <c r="B170" s="39" t="s">
        <v>44</v>
      </c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</row>
    <row r="171" spans="1:16" hidden="1">
      <c r="A171" s="38">
        <v>3685</v>
      </c>
      <c r="B171" s="40" t="s">
        <v>28</v>
      </c>
      <c r="C171" s="38"/>
      <c r="D171" s="41">
        <v>0</v>
      </c>
      <c r="E171" s="41">
        <v>0</v>
      </c>
      <c r="F171" s="41">
        <v>0</v>
      </c>
      <c r="G171" s="41">
        <v>0</v>
      </c>
      <c r="H171" s="41">
        <v>0</v>
      </c>
      <c r="I171" s="41">
        <v>0</v>
      </c>
      <c r="J171" s="41">
        <v>0</v>
      </c>
      <c r="K171" s="41">
        <v>0</v>
      </c>
      <c r="L171" s="41">
        <v>0</v>
      </c>
      <c r="M171" s="41">
        <v>0</v>
      </c>
      <c r="N171" s="41">
        <v>0</v>
      </c>
      <c r="O171" s="41">
        <v>0</v>
      </c>
      <c r="P171" s="41">
        <f t="shared" ref="P171:P175" si="32">SUM(D171:O171)</f>
        <v>0</v>
      </c>
    </row>
    <row r="172" spans="1:16" hidden="1">
      <c r="A172" s="38">
        <v>3686</v>
      </c>
      <c r="B172" s="40" t="s">
        <v>29</v>
      </c>
      <c r="C172" s="38"/>
      <c r="D172" s="41">
        <v>0</v>
      </c>
      <c r="E172" s="41">
        <v>0</v>
      </c>
      <c r="F172" s="41">
        <v>0</v>
      </c>
      <c r="G172" s="41">
        <v>0</v>
      </c>
      <c r="H172" s="41">
        <v>0</v>
      </c>
      <c r="I172" s="41">
        <v>0</v>
      </c>
      <c r="J172" s="41">
        <v>0</v>
      </c>
      <c r="K172" s="41">
        <v>0</v>
      </c>
      <c r="L172" s="41">
        <v>0</v>
      </c>
      <c r="M172" s="41">
        <v>0</v>
      </c>
      <c r="N172" s="41">
        <v>0</v>
      </c>
      <c r="O172" s="41">
        <v>0</v>
      </c>
      <c r="P172" s="41">
        <f t="shared" si="32"/>
        <v>0</v>
      </c>
    </row>
    <row r="173" spans="1:16" hidden="1">
      <c r="A173" s="38">
        <v>3687</v>
      </c>
      <c r="B173" s="40" t="s">
        <v>30</v>
      </c>
      <c r="C173" s="38"/>
      <c r="D173" s="41">
        <v>0</v>
      </c>
      <c r="E173" s="41">
        <v>0</v>
      </c>
      <c r="F173" s="41">
        <v>0</v>
      </c>
      <c r="G173" s="41">
        <v>0</v>
      </c>
      <c r="H173" s="41">
        <v>0</v>
      </c>
      <c r="I173" s="41">
        <v>0</v>
      </c>
      <c r="J173" s="41">
        <v>0</v>
      </c>
      <c r="K173" s="41">
        <v>0</v>
      </c>
      <c r="L173" s="41">
        <v>0</v>
      </c>
      <c r="M173" s="41">
        <v>0</v>
      </c>
      <c r="N173" s="41">
        <v>0</v>
      </c>
      <c r="O173" s="41">
        <v>0</v>
      </c>
      <c r="P173" s="41">
        <f t="shared" si="32"/>
        <v>0</v>
      </c>
    </row>
    <row r="174" spans="1:16" hidden="1">
      <c r="A174" s="38">
        <v>3688</v>
      </c>
      <c r="B174" s="40" t="s">
        <v>31</v>
      </c>
      <c r="C174" s="38"/>
      <c r="D174" s="41">
        <v>0</v>
      </c>
      <c r="E174" s="41">
        <v>0</v>
      </c>
      <c r="F174" s="41">
        <v>0</v>
      </c>
      <c r="G174" s="41">
        <v>0</v>
      </c>
      <c r="H174" s="41">
        <v>0</v>
      </c>
      <c r="I174" s="41">
        <v>0</v>
      </c>
      <c r="J174" s="41">
        <v>0</v>
      </c>
      <c r="K174" s="41">
        <v>0</v>
      </c>
      <c r="L174" s="41">
        <v>0</v>
      </c>
      <c r="M174" s="41">
        <v>0</v>
      </c>
      <c r="N174" s="41">
        <v>0</v>
      </c>
      <c r="O174" s="41">
        <v>0</v>
      </c>
      <c r="P174" s="41">
        <f t="shared" si="32"/>
        <v>0</v>
      </c>
    </row>
    <row r="175" spans="1:16" hidden="1">
      <c r="A175" s="38">
        <v>3691</v>
      </c>
      <c r="B175" s="40" t="s">
        <v>34</v>
      </c>
      <c r="C175" s="38"/>
      <c r="D175" s="41">
        <v>0</v>
      </c>
      <c r="E175" s="41">
        <v>0</v>
      </c>
      <c r="F175" s="41">
        <v>0</v>
      </c>
      <c r="G175" s="41">
        <v>0</v>
      </c>
      <c r="H175" s="41">
        <v>0</v>
      </c>
      <c r="I175" s="41">
        <v>0</v>
      </c>
      <c r="J175" s="41">
        <v>0</v>
      </c>
      <c r="K175" s="41">
        <v>0</v>
      </c>
      <c r="L175" s="41">
        <v>0</v>
      </c>
      <c r="M175" s="41">
        <v>0</v>
      </c>
      <c r="N175" s="41">
        <v>0</v>
      </c>
      <c r="O175" s="41">
        <v>0</v>
      </c>
      <c r="P175" s="41">
        <f t="shared" si="32"/>
        <v>0</v>
      </c>
    </row>
    <row r="176" spans="1:16">
      <c r="A176" s="38"/>
      <c r="B176" s="40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</row>
    <row r="177" spans="1:16">
      <c r="A177" s="38"/>
      <c r="B177" s="39" t="s">
        <v>52</v>
      </c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</row>
    <row r="178" spans="1:16">
      <c r="A178" s="38">
        <v>3626</v>
      </c>
      <c r="B178" s="40" t="s">
        <v>28</v>
      </c>
      <c r="C178" s="38"/>
      <c r="D178" s="41">
        <v>0</v>
      </c>
      <c r="E178" s="41">
        <v>0</v>
      </c>
      <c r="F178" s="41">
        <v>0</v>
      </c>
      <c r="G178" s="41">
        <v>0</v>
      </c>
      <c r="H178" s="41">
        <v>0</v>
      </c>
      <c r="I178" s="41">
        <v>0</v>
      </c>
      <c r="J178" s="41">
        <v>0</v>
      </c>
      <c r="K178" s="41">
        <v>0</v>
      </c>
      <c r="L178" s="41">
        <v>0</v>
      </c>
      <c r="M178" s="41">
        <v>0</v>
      </c>
      <c r="N178" s="41">
        <v>0</v>
      </c>
      <c r="O178" s="41">
        <v>0</v>
      </c>
      <c r="P178" s="41">
        <f t="shared" ref="P178:P183" si="33">SUM(D178:O178)</f>
        <v>0</v>
      </c>
    </row>
    <row r="179" spans="1:16">
      <c r="A179" s="38">
        <v>3628</v>
      </c>
      <c r="B179" s="40" t="s">
        <v>29</v>
      </c>
      <c r="C179" s="38"/>
      <c r="D179" s="41">
        <v>0</v>
      </c>
      <c r="E179" s="41">
        <v>0</v>
      </c>
      <c r="F179" s="41">
        <v>0</v>
      </c>
      <c r="G179" s="41">
        <v>0</v>
      </c>
      <c r="H179" s="41">
        <v>0</v>
      </c>
      <c r="I179" s="41">
        <v>0</v>
      </c>
      <c r="J179" s="41">
        <v>0</v>
      </c>
      <c r="K179" s="41">
        <v>0</v>
      </c>
      <c r="L179" s="41">
        <v>0</v>
      </c>
      <c r="M179" s="41">
        <v>0</v>
      </c>
      <c r="N179" s="41">
        <v>0</v>
      </c>
      <c r="O179" s="41">
        <v>0</v>
      </c>
      <c r="P179" s="41">
        <f t="shared" si="33"/>
        <v>0</v>
      </c>
    </row>
    <row r="180" spans="1:16">
      <c r="A180" s="38">
        <v>3629</v>
      </c>
      <c r="B180" s="40" t="s">
        <v>30</v>
      </c>
      <c r="C180" s="38"/>
      <c r="D180" s="41">
        <v>0</v>
      </c>
      <c r="E180" s="41">
        <v>0</v>
      </c>
      <c r="F180" s="41">
        <v>0</v>
      </c>
      <c r="G180" s="41">
        <v>0</v>
      </c>
      <c r="H180" s="41">
        <v>0</v>
      </c>
      <c r="I180" s="41">
        <v>0</v>
      </c>
      <c r="J180" s="41">
        <v>0</v>
      </c>
      <c r="K180" s="41">
        <v>0</v>
      </c>
      <c r="L180" s="41">
        <v>0</v>
      </c>
      <c r="M180" s="41">
        <v>0</v>
      </c>
      <c r="N180" s="41">
        <v>0</v>
      </c>
      <c r="O180" s="41">
        <v>0</v>
      </c>
      <c r="P180" s="41">
        <f t="shared" si="33"/>
        <v>0</v>
      </c>
    </row>
    <row r="181" spans="1:16">
      <c r="A181" s="38">
        <v>3632</v>
      </c>
      <c r="B181" s="40" t="s">
        <v>32</v>
      </c>
      <c r="C181" s="38"/>
      <c r="D181" s="41">
        <v>0</v>
      </c>
      <c r="E181" s="41">
        <v>0</v>
      </c>
      <c r="F181" s="41">
        <v>0</v>
      </c>
      <c r="G181" s="41">
        <v>0</v>
      </c>
      <c r="H181" s="41">
        <v>0</v>
      </c>
      <c r="I181" s="41">
        <v>0</v>
      </c>
      <c r="J181" s="41">
        <v>0</v>
      </c>
      <c r="K181" s="41">
        <v>0</v>
      </c>
      <c r="L181" s="41">
        <v>0</v>
      </c>
      <c r="M181" s="41">
        <v>0</v>
      </c>
      <c r="N181" s="41">
        <v>0</v>
      </c>
      <c r="O181" s="41">
        <v>0</v>
      </c>
      <c r="P181" s="41">
        <f t="shared" si="33"/>
        <v>0</v>
      </c>
    </row>
    <row r="182" spans="1:16">
      <c r="A182" s="38">
        <v>3633</v>
      </c>
      <c r="B182" s="40" t="s">
        <v>33</v>
      </c>
      <c r="C182" s="38"/>
      <c r="D182" s="41">
        <v>0</v>
      </c>
      <c r="E182" s="41">
        <v>0</v>
      </c>
      <c r="F182" s="41">
        <v>0</v>
      </c>
      <c r="G182" s="41">
        <v>0</v>
      </c>
      <c r="H182" s="41">
        <v>0</v>
      </c>
      <c r="I182" s="41">
        <v>0</v>
      </c>
      <c r="J182" s="41">
        <v>0</v>
      </c>
      <c r="K182" s="41">
        <v>0</v>
      </c>
      <c r="L182" s="41">
        <v>0</v>
      </c>
      <c r="M182" s="41">
        <v>0</v>
      </c>
      <c r="N182" s="41">
        <v>0</v>
      </c>
      <c r="O182" s="41">
        <v>0</v>
      </c>
      <c r="P182" s="41">
        <f t="shared" si="33"/>
        <v>0</v>
      </c>
    </row>
    <row r="183" spans="1:16">
      <c r="A183" s="38">
        <v>3634</v>
      </c>
      <c r="B183" s="40" t="s">
        <v>34</v>
      </c>
      <c r="C183" s="38"/>
      <c r="D183" s="41">
        <v>0</v>
      </c>
      <c r="E183" s="41">
        <v>0</v>
      </c>
      <c r="F183" s="41">
        <v>0</v>
      </c>
      <c r="G183" s="41">
        <v>0</v>
      </c>
      <c r="H183" s="41">
        <v>0</v>
      </c>
      <c r="I183" s="41">
        <v>0</v>
      </c>
      <c r="J183" s="41">
        <v>0</v>
      </c>
      <c r="K183" s="41">
        <v>0</v>
      </c>
      <c r="L183" s="41">
        <v>0</v>
      </c>
      <c r="M183" s="41">
        <v>0</v>
      </c>
      <c r="N183" s="41">
        <v>0</v>
      </c>
      <c r="O183" s="41">
        <v>0</v>
      </c>
      <c r="P183" s="41">
        <f t="shared" si="33"/>
        <v>0</v>
      </c>
    </row>
    <row r="184" spans="1:16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</row>
    <row r="185" spans="1:16" hidden="1">
      <c r="A185" s="38"/>
      <c r="B185" s="39" t="s">
        <v>45</v>
      </c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</row>
    <row r="186" spans="1:16" hidden="1">
      <c r="A186" s="38">
        <v>3611</v>
      </c>
      <c r="B186" s="40" t="s">
        <v>28</v>
      </c>
      <c r="C186" s="38"/>
      <c r="D186" s="41">
        <v>-9085.19</v>
      </c>
      <c r="E186" s="41">
        <v>-8405.58</v>
      </c>
      <c r="F186" s="41">
        <v>-7203.29</v>
      </c>
      <c r="G186" s="41">
        <v>-7202.04</v>
      </c>
      <c r="H186" s="41">
        <v>-6680.55</v>
      </c>
      <c r="I186" s="41">
        <v>-6236.48</v>
      </c>
      <c r="J186" s="41">
        <v>-6538.85</v>
      </c>
      <c r="K186" s="41">
        <v>-7045.1</v>
      </c>
      <c r="L186" s="41">
        <v>-6765.23</v>
      </c>
      <c r="M186" s="41">
        <v>-5561.85</v>
      </c>
      <c r="N186" s="41">
        <v>-6660.6</v>
      </c>
      <c r="O186" s="41">
        <v>-7352.85</v>
      </c>
      <c r="P186" s="41">
        <f>SUM(D186:O186)</f>
        <v>-84737.610000000015</v>
      </c>
    </row>
    <row r="187" spans="1:16" hidden="1">
      <c r="A187" s="38">
        <v>3613</v>
      </c>
      <c r="B187" s="40" t="s">
        <v>29</v>
      </c>
      <c r="C187" s="38"/>
      <c r="D187" s="41">
        <v>-2786.09</v>
      </c>
      <c r="E187" s="41">
        <v>-2738.73</v>
      </c>
      <c r="F187" s="41">
        <v>-2454.59</v>
      </c>
      <c r="G187" s="41">
        <v>-2413.86</v>
      </c>
      <c r="H187" s="41">
        <v>-2542.9499999999998</v>
      </c>
      <c r="I187" s="41">
        <v>-2528.2600000000002</v>
      </c>
      <c r="J187" s="41">
        <v>-2704.19</v>
      </c>
      <c r="K187" s="41">
        <v>-3635.85</v>
      </c>
      <c r="L187" s="41">
        <v>-2843.31</v>
      </c>
      <c r="M187" s="41">
        <v>-2831.8</v>
      </c>
      <c r="N187" s="41">
        <v>-3008.05</v>
      </c>
      <c r="O187" s="41">
        <v>-2810.85</v>
      </c>
      <c r="P187" s="41">
        <f t="shared" ref="P187:P195" si="34">SUM(D187:O187)</f>
        <v>-33298.53</v>
      </c>
    </row>
    <row r="188" spans="1:16" hidden="1">
      <c r="A188" s="38">
        <v>3614</v>
      </c>
      <c r="B188" s="40" t="s">
        <v>30</v>
      </c>
      <c r="C188" s="38"/>
      <c r="D188" s="41">
        <v>-1720.19</v>
      </c>
      <c r="E188" s="41">
        <v>-1504.78</v>
      </c>
      <c r="F188" s="41">
        <v>-1499.5</v>
      </c>
      <c r="G188" s="41">
        <v>-889.34</v>
      </c>
      <c r="H188" s="41">
        <v>-2580.38</v>
      </c>
      <c r="I188" s="41">
        <v>-3657.9</v>
      </c>
      <c r="J188" s="41">
        <v>-2394.39</v>
      </c>
      <c r="K188" s="41">
        <v>-1897.42</v>
      </c>
      <c r="L188" s="41">
        <v>-2133.37</v>
      </c>
      <c r="M188" s="41">
        <v>-2100.39</v>
      </c>
      <c r="N188" s="41">
        <v>-2114.66</v>
      </c>
      <c r="O188" s="41">
        <v>-2247.31</v>
      </c>
      <c r="P188" s="41">
        <f t="shared" si="34"/>
        <v>-24739.63</v>
      </c>
    </row>
    <row r="189" spans="1:16" hidden="1">
      <c r="A189" s="38">
        <v>3615</v>
      </c>
      <c r="B189" s="40" t="s">
        <v>31</v>
      </c>
      <c r="C189" s="38"/>
      <c r="D189" s="41">
        <v>0</v>
      </c>
      <c r="E189" s="41">
        <v>0</v>
      </c>
      <c r="F189" s="41">
        <v>0</v>
      </c>
      <c r="G189" s="41">
        <v>0</v>
      </c>
      <c r="H189" s="41">
        <v>0</v>
      </c>
      <c r="I189" s="41">
        <v>0</v>
      </c>
      <c r="J189" s="41">
        <v>0</v>
      </c>
      <c r="K189" s="41">
        <v>0</v>
      </c>
      <c r="L189" s="41">
        <v>0</v>
      </c>
      <c r="M189" s="41">
        <v>0</v>
      </c>
      <c r="N189" s="41">
        <v>0</v>
      </c>
      <c r="O189" s="41">
        <v>0</v>
      </c>
      <c r="P189" s="41">
        <f t="shared" si="34"/>
        <v>0</v>
      </c>
    </row>
    <row r="190" spans="1:16" hidden="1">
      <c r="A190" s="38">
        <v>3616</v>
      </c>
      <c r="B190" s="40" t="s">
        <v>32</v>
      </c>
      <c r="C190" s="38"/>
      <c r="D190" s="41">
        <v>0</v>
      </c>
      <c r="E190" s="41">
        <v>0</v>
      </c>
      <c r="F190" s="41">
        <v>0</v>
      </c>
      <c r="G190" s="41">
        <v>0</v>
      </c>
      <c r="H190" s="41">
        <v>0</v>
      </c>
      <c r="I190" s="41">
        <v>0</v>
      </c>
      <c r="J190" s="41">
        <v>0</v>
      </c>
      <c r="K190" s="41">
        <v>0</v>
      </c>
      <c r="L190" s="41">
        <v>0</v>
      </c>
      <c r="M190" s="41">
        <v>0</v>
      </c>
      <c r="N190" s="41">
        <v>0</v>
      </c>
      <c r="O190" s="41">
        <v>0</v>
      </c>
      <c r="P190" s="41">
        <f t="shared" si="34"/>
        <v>0</v>
      </c>
    </row>
    <row r="191" spans="1:16" hidden="1">
      <c r="A191" s="38">
        <v>3617</v>
      </c>
      <c r="B191" s="40" t="s">
        <v>33</v>
      </c>
      <c r="C191" s="38"/>
      <c r="D191" s="41">
        <v>-94.91</v>
      </c>
      <c r="E191" s="41">
        <v>-94.91</v>
      </c>
      <c r="F191" s="41">
        <v>-94.91</v>
      </c>
      <c r="G191" s="41">
        <v>-94.91</v>
      </c>
      <c r="H191" s="41">
        <v>-123.18</v>
      </c>
      <c r="I191" s="41">
        <v>-123.18</v>
      </c>
      <c r="J191" s="41">
        <v>-123.18</v>
      </c>
      <c r="K191" s="41">
        <v>-123.18</v>
      </c>
      <c r="L191" s="41">
        <v>-123.18</v>
      </c>
      <c r="M191" s="41">
        <v>-123.18</v>
      </c>
      <c r="N191" s="41">
        <v>-123.18</v>
      </c>
      <c r="O191" s="41">
        <v>-123.18</v>
      </c>
      <c r="P191" s="41">
        <f t="shared" si="34"/>
        <v>-1365.0800000000004</v>
      </c>
    </row>
    <row r="192" spans="1:16" hidden="1">
      <c r="A192" s="38">
        <v>3618</v>
      </c>
      <c r="B192" s="40" t="s">
        <v>34</v>
      </c>
      <c r="C192" s="38"/>
      <c r="D192" s="41">
        <v>-25.29</v>
      </c>
      <c r="E192" s="41">
        <v>-25.29</v>
      </c>
      <c r="F192" s="41">
        <v>-25.29</v>
      </c>
      <c r="G192" s="41">
        <v>-14.31</v>
      </c>
      <c r="H192" s="41">
        <v>-26.2</v>
      </c>
      <c r="I192" s="41">
        <v>-38.61</v>
      </c>
      <c r="J192" s="41">
        <v>-26.89</v>
      </c>
      <c r="K192" s="41">
        <v>-26.89</v>
      </c>
      <c r="L192" s="41">
        <v>-26.89</v>
      </c>
      <c r="M192" s="41">
        <v>-26.89</v>
      </c>
      <c r="N192" s="41">
        <v>-26.89</v>
      </c>
      <c r="O192" s="41">
        <v>-26.89</v>
      </c>
      <c r="P192" s="41">
        <f t="shared" si="34"/>
        <v>-316.32999999999993</v>
      </c>
    </row>
    <row r="193" spans="1:16" hidden="1">
      <c r="A193" s="38">
        <v>3620</v>
      </c>
      <c r="B193" s="40" t="s">
        <v>38</v>
      </c>
      <c r="C193" s="38"/>
      <c r="D193" s="41">
        <v>0</v>
      </c>
      <c r="E193" s="41">
        <v>0</v>
      </c>
      <c r="F193" s="41">
        <v>0</v>
      </c>
      <c r="G193" s="41">
        <v>0</v>
      </c>
      <c r="H193" s="41">
        <v>0</v>
      </c>
      <c r="I193" s="41">
        <v>0</v>
      </c>
      <c r="J193" s="41">
        <v>0</v>
      </c>
      <c r="K193" s="41">
        <v>0</v>
      </c>
      <c r="L193" s="41">
        <v>0</v>
      </c>
      <c r="M193" s="41">
        <v>0</v>
      </c>
      <c r="N193" s="41">
        <v>0</v>
      </c>
      <c r="O193" s="41">
        <v>0</v>
      </c>
      <c r="P193" s="41">
        <f t="shared" si="34"/>
        <v>0</v>
      </c>
    </row>
    <row r="194" spans="1:16" hidden="1">
      <c r="A194" s="38">
        <v>3625</v>
      </c>
      <c r="B194" s="40" t="s">
        <v>39</v>
      </c>
      <c r="C194" s="38"/>
      <c r="D194" s="41">
        <v>0</v>
      </c>
      <c r="E194" s="41">
        <v>0</v>
      </c>
      <c r="F194" s="41">
        <v>0</v>
      </c>
      <c r="G194" s="41">
        <v>0</v>
      </c>
      <c r="H194" s="41">
        <v>0</v>
      </c>
      <c r="I194" s="41">
        <v>0</v>
      </c>
      <c r="J194" s="41">
        <v>0</v>
      </c>
      <c r="K194" s="41">
        <v>0</v>
      </c>
      <c r="L194" s="41">
        <v>0</v>
      </c>
      <c r="M194" s="41">
        <v>0</v>
      </c>
      <c r="N194" s="41">
        <v>0</v>
      </c>
      <c r="O194" s="41">
        <v>0</v>
      </c>
      <c r="P194" s="41">
        <f t="shared" si="34"/>
        <v>0</v>
      </c>
    </row>
    <row r="195" spans="1:16" hidden="1">
      <c r="A195" s="38">
        <v>3032</v>
      </c>
      <c r="B195" s="40" t="s">
        <v>55</v>
      </c>
      <c r="C195" s="38"/>
      <c r="D195" s="41">
        <v>0</v>
      </c>
      <c r="E195" s="41">
        <v>0</v>
      </c>
      <c r="F195" s="41">
        <v>13000</v>
      </c>
      <c r="G195" s="41">
        <v>0</v>
      </c>
      <c r="H195" s="41">
        <v>0</v>
      </c>
      <c r="I195" s="41">
        <v>0</v>
      </c>
      <c r="J195" s="41">
        <v>0</v>
      </c>
      <c r="K195" s="41">
        <v>0</v>
      </c>
      <c r="L195" s="41">
        <v>0</v>
      </c>
      <c r="M195" s="41">
        <v>0</v>
      </c>
      <c r="N195" s="41">
        <v>0</v>
      </c>
      <c r="O195" s="41">
        <v>0</v>
      </c>
      <c r="P195" s="41">
        <f t="shared" si="34"/>
        <v>13000</v>
      </c>
    </row>
    <row r="196" spans="1:16" hidden="1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</row>
    <row r="197" spans="1:16" hidden="1">
      <c r="A197" s="38"/>
      <c r="B197" s="39" t="s">
        <v>53</v>
      </c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</row>
    <row r="198" spans="1:16" hidden="1">
      <c r="A198" s="38">
        <v>3692</v>
      </c>
      <c r="B198" s="40" t="s">
        <v>28</v>
      </c>
      <c r="C198" s="38"/>
      <c r="D198" s="41">
        <v>0</v>
      </c>
      <c r="E198" s="41">
        <v>0</v>
      </c>
      <c r="F198" s="41">
        <v>0</v>
      </c>
      <c r="G198" s="41">
        <v>0</v>
      </c>
      <c r="H198" s="41">
        <v>0</v>
      </c>
      <c r="I198" s="41">
        <v>0</v>
      </c>
      <c r="J198" s="41">
        <v>0</v>
      </c>
      <c r="K198" s="41">
        <v>0</v>
      </c>
      <c r="L198" s="41">
        <v>0</v>
      </c>
      <c r="M198" s="41">
        <v>0</v>
      </c>
      <c r="N198" s="41">
        <v>0</v>
      </c>
      <c r="O198" s="41">
        <v>0</v>
      </c>
      <c r="P198" s="41">
        <f t="shared" ref="P198:P202" si="35">SUM(D198:O198)</f>
        <v>0</v>
      </c>
    </row>
    <row r="199" spans="1:16" hidden="1">
      <c r="A199" s="38">
        <v>3693</v>
      </c>
      <c r="B199" s="40" t="s">
        <v>29</v>
      </c>
      <c r="C199" s="38"/>
      <c r="D199" s="41">
        <v>0</v>
      </c>
      <c r="E199" s="41">
        <v>0</v>
      </c>
      <c r="F199" s="41">
        <v>0</v>
      </c>
      <c r="G199" s="41">
        <v>0</v>
      </c>
      <c r="H199" s="41">
        <v>0</v>
      </c>
      <c r="I199" s="41">
        <v>0</v>
      </c>
      <c r="J199" s="41">
        <v>0</v>
      </c>
      <c r="K199" s="41">
        <v>0</v>
      </c>
      <c r="L199" s="41">
        <v>0</v>
      </c>
      <c r="M199" s="41">
        <v>0</v>
      </c>
      <c r="N199" s="41">
        <v>0</v>
      </c>
      <c r="O199" s="41">
        <v>0</v>
      </c>
      <c r="P199" s="41">
        <f t="shared" si="35"/>
        <v>0</v>
      </c>
    </row>
    <row r="200" spans="1:16" hidden="1">
      <c r="A200" s="38">
        <v>3694</v>
      </c>
      <c r="B200" s="40" t="s">
        <v>30</v>
      </c>
      <c r="C200" s="38"/>
      <c r="D200" s="41">
        <v>0</v>
      </c>
      <c r="E200" s="41">
        <v>0</v>
      </c>
      <c r="F200" s="41">
        <v>0</v>
      </c>
      <c r="G200" s="41">
        <v>0</v>
      </c>
      <c r="H200" s="41">
        <v>0</v>
      </c>
      <c r="I200" s="41">
        <v>0</v>
      </c>
      <c r="J200" s="41">
        <v>0</v>
      </c>
      <c r="K200" s="41">
        <v>0</v>
      </c>
      <c r="L200" s="41">
        <v>0</v>
      </c>
      <c r="M200" s="41">
        <v>0</v>
      </c>
      <c r="N200" s="41">
        <v>0</v>
      </c>
      <c r="O200" s="41">
        <v>0</v>
      </c>
      <c r="P200" s="41">
        <f t="shared" si="35"/>
        <v>0</v>
      </c>
    </row>
    <row r="201" spans="1:16" hidden="1">
      <c r="A201" s="38">
        <v>3695</v>
      </c>
      <c r="B201" s="40" t="s">
        <v>31</v>
      </c>
      <c r="C201" s="38"/>
      <c r="D201" s="41">
        <v>0</v>
      </c>
      <c r="E201" s="41">
        <v>0</v>
      </c>
      <c r="F201" s="41">
        <v>0</v>
      </c>
      <c r="G201" s="41">
        <v>0</v>
      </c>
      <c r="H201" s="41">
        <v>0</v>
      </c>
      <c r="I201" s="41">
        <v>0</v>
      </c>
      <c r="J201" s="41">
        <v>0</v>
      </c>
      <c r="K201" s="41">
        <v>0</v>
      </c>
      <c r="L201" s="41">
        <v>0</v>
      </c>
      <c r="M201" s="41">
        <v>0</v>
      </c>
      <c r="N201" s="41">
        <v>0</v>
      </c>
      <c r="O201" s="41">
        <v>0</v>
      </c>
      <c r="P201" s="41">
        <f t="shared" si="35"/>
        <v>0</v>
      </c>
    </row>
    <row r="202" spans="1:16" hidden="1">
      <c r="A202" s="38">
        <v>3698</v>
      </c>
      <c r="B202" s="40" t="s">
        <v>34</v>
      </c>
      <c r="C202" s="38"/>
      <c r="D202" s="41">
        <v>0</v>
      </c>
      <c r="E202" s="41">
        <v>0</v>
      </c>
      <c r="F202" s="41">
        <v>0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  <c r="L202" s="41">
        <v>0</v>
      </c>
      <c r="M202" s="41">
        <v>0</v>
      </c>
      <c r="N202" s="41">
        <v>0</v>
      </c>
      <c r="O202" s="41">
        <v>0</v>
      </c>
      <c r="P202" s="41">
        <f t="shared" si="35"/>
        <v>0</v>
      </c>
    </row>
    <row r="203" spans="1:16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</row>
    <row r="204" spans="1:16">
      <c r="A204" s="38"/>
      <c r="B204" s="39" t="s">
        <v>54</v>
      </c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</row>
    <row r="205" spans="1:16">
      <c r="A205" s="38">
        <v>3635</v>
      </c>
      <c r="B205" s="40" t="s">
        <v>28</v>
      </c>
      <c r="C205" s="38"/>
      <c r="D205" s="41">
        <v>-1514.72</v>
      </c>
      <c r="E205" s="41">
        <v>-1401.59</v>
      </c>
      <c r="F205" s="41">
        <v>-1201.08</v>
      </c>
      <c r="G205" s="41">
        <v>-1199.42</v>
      </c>
      <c r="H205" s="41">
        <v>-1068.51</v>
      </c>
      <c r="I205" s="41">
        <v>-997.83</v>
      </c>
      <c r="J205" s="41">
        <v>-1046.03</v>
      </c>
      <c r="K205" s="41">
        <v>-1126.8800000000001</v>
      </c>
      <c r="L205" s="41">
        <v>-1082.23</v>
      </c>
      <c r="M205" s="41">
        <v>-889.53</v>
      </c>
      <c r="N205" s="41">
        <v>-1065.53</v>
      </c>
      <c r="O205" s="41">
        <v>-1176.17</v>
      </c>
      <c r="P205" s="41">
        <f t="shared" ref="P205:P210" si="36">SUM(D205:O205)</f>
        <v>-13769.520000000002</v>
      </c>
    </row>
    <row r="206" spans="1:16">
      <c r="A206" s="38">
        <v>3637</v>
      </c>
      <c r="B206" s="40" t="s">
        <v>29</v>
      </c>
      <c r="C206" s="38"/>
      <c r="D206" s="41">
        <v>-474.28</v>
      </c>
      <c r="E206" s="41">
        <v>-466.16</v>
      </c>
      <c r="F206" s="41">
        <v>-417.78</v>
      </c>
      <c r="G206" s="41">
        <v>-410.54</v>
      </c>
      <c r="H206" s="41">
        <v>-424.09</v>
      </c>
      <c r="I206" s="41">
        <v>-421.39</v>
      </c>
      <c r="J206" s="41">
        <v>-450.79</v>
      </c>
      <c r="K206" s="41">
        <v>-606.02</v>
      </c>
      <c r="L206" s="41">
        <v>-473.91</v>
      </c>
      <c r="M206" s="41">
        <v>-472.03</v>
      </c>
      <c r="N206" s="41">
        <v>-501.41</v>
      </c>
      <c r="O206" s="41">
        <v>-468.62</v>
      </c>
      <c r="P206" s="41">
        <f t="shared" si="36"/>
        <v>-5587.0199999999995</v>
      </c>
    </row>
    <row r="207" spans="1:16">
      <c r="A207" s="38">
        <v>3638</v>
      </c>
      <c r="B207" s="40" t="s">
        <v>30</v>
      </c>
      <c r="C207" s="38"/>
      <c r="D207" s="41">
        <v>-492.11</v>
      </c>
      <c r="E207" s="41">
        <v>-441.94</v>
      </c>
      <c r="F207" s="41">
        <v>-399.05</v>
      </c>
      <c r="G207" s="41">
        <v>-276.77999999999997</v>
      </c>
      <c r="H207" s="41">
        <v>-684.49</v>
      </c>
      <c r="I207" s="41">
        <v>-742.69</v>
      </c>
      <c r="J207" s="41">
        <v>-483.08</v>
      </c>
      <c r="K207" s="41">
        <v>-509.54</v>
      </c>
      <c r="L207" s="41">
        <v>-490.18</v>
      </c>
      <c r="M207" s="41">
        <v>-487.18</v>
      </c>
      <c r="N207" s="41">
        <v>-510.69</v>
      </c>
      <c r="O207" s="41">
        <v>-541.49</v>
      </c>
      <c r="P207" s="41">
        <f t="shared" si="36"/>
        <v>-6059.2199999999993</v>
      </c>
    </row>
    <row r="208" spans="1:16">
      <c r="A208" s="38">
        <v>3667</v>
      </c>
      <c r="B208" s="40" t="s">
        <v>32</v>
      </c>
      <c r="C208" s="38"/>
      <c r="D208" s="41">
        <v>0</v>
      </c>
      <c r="E208" s="41">
        <v>0</v>
      </c>
      <c r="F208" s="41">
        <v>0</v>
      </c>
      <c r="G208" s="41">
        <v>0</v>
      </c>
      <c r="H208" s="41">
        <v>0</v>
      </c>
      <c r="I208" s="41">
        <v>0</v>
      </c>
      <c r="J208" s="41">
        <v>0</v>
      </c>
      <c r="K208" s="41">
        <v>0</v>
      </c>
      <c r="L208" s="41">
        <v>0</v>
      </c>
      <c r="M208" s="41">
        <v>0</v>
      </c>
      <c r="N208" s="41">
        <v>0</v>
      </c>
      <c r="O208" s="41">
        <v>0</v>
      </c>
      <c r="P208" s="41">
        <f t="shared" si="36"/>
        <v>0</v>
      </c>
    </row>
    <row r="209" spans="1:16">
      <c r="A209" s="38">
        <v>3668</v>
      </c>
      <c r="B209" s="40" t="s">
        <v>33</v>
      </c>
      <c r="C209" s="38"/>
      <c r="D209" s="41">
        <v>-15.84</v>
      </c>
      <c r="E209" s="41">
        <v>-15.84</v>
      </c>
      <c r="F209" s="41">
        <v>-15.84</v>
      </c>
      <c r="G209" s="41">
        <v>-15.84</v>
      </c>
      <c r="H209" s="41">
        <v>-20.71</v>
      </c>
      <c r="I209" s="41">
        <v>-20.71</v>
      </c>
      <c r="J209" s="41">
        <v>-20.71</v>
      </c>
      <c r="K209" s="41">
        <v>-20.71</v>
      </c>
      <c r="L209" s="41">
        <v>-20.71</v>
      </c>
      <c r="M209" s="41">
        <v>-20.71</v>
      </c>
      <c r="N209" s="41">
        <v>-20.71</v>
      </c>
      <c r="O209" s="41">
        <v>-20.71</v>
      </c>
      <c r="P209" s="41">
        <f t="shared" si="36"/>
        <v>-229.04000000000005</v>
      </c>
    </row>
    <row r="210" spans="1:16">
      <c r="A210" s="38">
        <v>3669</v>
      </c>
      <c r="B210" s="40" t="s">
        <v>34</v>
      </c>
      <c r="C210" s="38"/>
      <c r="D210" s="41">
        <v>-2.2000000000000002</v>
      </c>
      <c r="E210" s="41">
        <v>-2.2000000000000002</v>
      </c>
      <c r="F210" s="41">
        <v>-2.2000000000000002</v>
      </c>
      <c r="G210" s="41">
        <v>-1.23</v>
      </c>
      <c r="H210" s="41">
        <v>-2.94</v>
      </c>
      <c r="I210" s="41">
        <v>-4.8</v>
      </c>
      <c r="J210" s="41">
        <v>-3.36</v>
      </c>
      <c r="K210" s="41">
        <v>-3.36</v>
      </c>
      <c r="L210" s="41">
        <v>-3.36</v>
      </c>
      <c r="M210" s="41">
        <v>-3.36</v>
      </c>
      <c r="N210" s="41">
        <v>-3.36</v>
      </c>
      <c r="O210" s="41">
        <v>-3.36</v>
      </c>
      <c r="P210" s="41">
        <f t="shared" si="36"/>
        <v>-35.729999999999997</v>
      </c>
    </row>
    <row r="211" spans="1:16">
      <c r="D211" s="3">
        <f>SUM(D205:D210)</f>
        <v>-2499.15</v>
      </c>
      <c r="E211" s="3">
        <f t="shared" ref="E211" si="37">SUM(E205:E210)</f>
        <v>-2327.73</v>
      </c>
      <c r="F211" s="3">
        <f t="shared" ref="F211" si="38">SUM(F205:F210)</f>
        <v>-2035.9499999999998</v>
      </c>
      <c r="G211" s="3">
        <f t="shared" ref="G211" si="39">SUM(G205:G210)</f>
        <v>-1903.81</v>
      </c>
      <c r="H211" s="3">
        <f t="shared" ref="H211" si="40">SUM(H205:H210)</f>
        <v>-2200.7400000000002</v>
      </c>
      <c r="I211" s="3">
        <f t="shared" ref="I211" si="41">SUM(I205:I210)</f>
        <v>-2187.42</v>
      </c>
      <c r="J211" s="3">
        <f t="shared" ref="J211" si="42">SUM(J205:J210)</f>
        <v>-2003.9699999999998</v>
      </c>
      <c r="K211" s="3">
        <f t="shared" ref="K211" si="43">SUM(K205:K210)</f>
        <v>-2266.5100000000002</v>
      </c>
      <c r="L211" s="3">
        <f t="shared" ref="L211" si="44">SUM(L205:L210)</f>
        <v>-2070.3900000000003</v>
      </c>
      <c r="M211" s="3">
        <f t="shared" ref="M211" si="45">SUM(M205:M210)</f>
        <v>-1872.81</v>
      </c>
      <c r="N211" s="3">
        <f t="shared" ref="N211" si="46">SUM(N205:N210)</f>
        <v>-2101.7000000000003</v>
      </c>
      <c r="O211" s="3">
        <f t="shared" ref="O211" si="47">SUM(O205:O210)</f>
        <v>-2210.35</v>
      </c>
      <c r="P211" s="3">
        <f t="shared" ref="P211" si="48">SUM(P205:P210)</f>
        <v>-25680.530000000002</v>
      </c>
    </row>
    <row r="212" spans="1:16"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>
      <c r="D213" s="2" t="s">
        <v>104</v>
      </c>
      <c r="E213" s="2" t="s">
        <v>105</v>
      </c>
      <c r="F213" s="2" t="s">
        <v>104</v>
      </c>
      <c r="G213" s="2" t="s">
        <v>105</v>
      </c>
      <c r="H213" s="2" t="s">
        <v>104</v>
      </c>
      <c r="I213" s="2" t="s">
        <v>105</v>
      </c>
      <c r="J213" s="2" t="s">
        <v>104</v>
      </c>
      <c r="K213" s="2" t="s">
        <v>105</v>
      </c>
      <c r="L213" s="2" t="s">
        <v>104</v>
      </c>
      <c r="M213" s="2" t="s">
        <v>105</v>
      </c>
      <c r="N213" s="2" t="s">
        <v>104</v>
      </c>
      <c r="O213" s="2" t="s">
        <v>105</v>
      </c>
    </row>
    <row r="214" spans="1:16">
      <c r="B214" s="90">
        <v>2005</v>
      </c>
      <c r="C214" s="45"/>
      <c r="D214" s="53" t="s">
        <v>24</v>
      </c>
      <c r="E214" s="53" t="s">
        <v>24</v>
      </c>
      <c r="F214" s="53" t="s">
        <v>24</v>
      </c>
      <c r="G214" s="53" t="s">
        <v>24</v>
      </c>
      <c r="H214" s="54" t="s">
        <v>25</v>
      </c>
      <c r="I214" s="54" t="s">
        <v>25</v>
      </c>
      <c r="J214" s="54" t="s">
        <v>25</v>
      </c>
      <c r="K214" s="54" t="s">
        <v>25</v>
      </c>
      <c r="L214" s="57" t="s">
        <v>26</v>
      </c>
      <c r="M214" s="57" t="s">
        <v>26</v>
      </c>
      <c r="N214" s="57" t="s">
        <v>26</v>
      </c>
      <c r="O214" s="57" t="s">
        <v>26</v>
      </c>
    </row>
    <row r="215" spans="1:16">
      <c r="B215" s="46" t="s">
        <v>64</v>
      </c>
      <c r="C215" s="45"/>
      <c r="D215" s="53" t="s">
        <v>62</v>
      </c>
      <c r="E215" s="53" t="s">
        <v>62</v>
      </c>
      <c r="F215" s="53" t="s">
        <v>63</v>
      </c>
      <c r="G215" s="53" t="s">
        <v>63</v>
      </c>
      <c r="H215" s="54" t="s">
        <v>62</v>
      </c>
      <c r="I215" s="54" t="s">
        <v>62</v>
      </c>
      <c r="J215" s="54" t="s">
        <v>63</v>
      </c>
      <c r="K215" s="54" t="s">
        <v>63</v>
      </c>
      <c r="L215" s="57" t="s">
        <v>62</v>
      </c>
      <c r="M215" s="57" t="s">
        <v>62</v>
      </c>
      <c r="N215" s="57" t="s">
        <v>63</v>
      </c>
      <c r="O215" s="57" t="s">
        <v>63</v>
      </c>
    </row>
    <row r="216" spans="1:16">
      <c r="B216" s="45"/>
      <c r="C216" s="45"/>
      <c r="D216" s="53" t="s">
        <v>109</v>
      </c>
      <c r="E216" s="53" t="s">
        <v>109</v>
      </c>
      <c r="F216" s="53" t="s">
        <v>109</v>
      </c>
      <c r="G216" s="53" t="s">
        <v>109</v>
      </c>
      <c r="H216" s="54" t="s">
        <v>109</v>
      </c>
      <c r="I216" s="54" t="s">
        <v>109</v>
      </c>
      <c r="J216" s="54" t="s">
        <v>109</v>
      </c>
      <c r="K216" s="54" t="s">
        <v>109</v>
      </c>
      <c r="L216" s="57" t="s">
        <v>109</v>
      </c>
      <c r="M216" s="57" t="s">
        <v>109</v>
      </c>
      <c r="N216" s="57" t="s">
        <v>109</v>
      </c>
      <c r="O216" s="57" t="s">
        <v>109</v>
      </c>
    </row>
    <row r="217" spans="1:16">
      <c r="A217" t="s">
        <v>106</v>
      </c>
      <c r="B217" s="47" t="s">
        <v>28</v>
      </c>
      <c r="C217" s="45"/>
      <c r="D217" s="83">
        <v>0</v>
      </c>
      <c r="E217" s="83">
        <v>0</v>
      </c>
      <c r="F217" s="85">
        <v>3.9830000000000004E-3</v>
      </c>
      <c r="G217" s="85">
        <v>4.4000000000000003E-3</v>
      </c>
      <c r="H217" s="86">
        <v>0</v>
      </c>
      <c r="I217" s="86">
        <v>0</v>
      </c>
      <c r="J217" s="87">
        <v>8.9499999999999996E-4</v>
      </c>
      <c r="K217" s="87">
        <v>8.9999999999999998E-4</v>
      </c>
      <c r="L217" s="88">
        <v>0</v>
      </c>
      <c r="M217" s="88">
        <v>0</v>
      </c>
      <c r="N217" s="89">
        <v>1.0369999999999999E-3</v>
      </c>
      <c r="O217" s="89">
        <v>1.1999999999999999E-3</v>
      </c>
    </row>
    <row r="218" spans="1:16">
      <c r="A218" t="s">
        <v>106</v>
      </c>
      <c r="B218" s="47" t="s">
        <v>29</v>
      </c>
      <c r="C218" s="45"/>
      <c r="D218" s="83">
        <v>0</v>
      </c>
      <c r="E218" s="83">
        <v>0</v>
      </c>
      <c r="F218" s="85">
        <v>2.725E-3</v>
      </c>
      <c r="G218" s="85">
        <v>2.8E-3</v>
      </c>
      <c r="H218" s="86">
        <v>0</v>
      </c>
      <c r="I218" s="86">
        <v>0</v>
      </c>
      <c r="J218" s="87">
        <v>5.5699999999999999E-4</v>
      </c>
      <c r="K218" s="87">
        <v>6.9999999999999999E-4</v>
      </c>
      <c r="L218" s="88">
        <v>0</v>
      </c>
      <c r="M218" s="88">
        <v>0</v>
      </c>
      <c r="N218" s="89">
        <v>7.9199999999999995E-4</v>
      </c>
      <c r="O218" s="89">
        <v>1E-3</v>
      </c>
    </row>
    <row r="219" spans="1:16">
      <c r="A219" t="s">
        <v>107</v>
      </c>
      <c r="B219" s="47" t="s">
        <v>30</v>
      </c>
      <c r="C219" s="45"/>
      <c r="D219" s="83">
        <v>0</v>
      </c>
      <c r="E219" s="83">
        <v>0</v>
      </c>
      <c r="F219" s="85">
        <v>0.55703499999999995</v>
      </c>
      <c r="G219" s="85">
        <v>0.51990000000000003</v>
      </c>
      <c r="H219" s="86">
        <v>0</v>
      </c>
      <c r="I219" s="86">
        <v>0</v>
      </c>
      <c r="J219" s="87">
        <v>0.2011</v>
      </c>
      <c r="K219" s="87">
        <v>0.16339999999999999</v>
      </c>
      <c r="L219" s="88">
        <v>0</v>
      </c>
      <c r="M219" s="88">
        <v>0</v>
      </c>
      <c r="N219" s="89">
        <v>0.160305</v>
      </c>
      <c r="O219" s="89">
        <v>0.17380000000000001</v>
      </c>
    </row>
    <row r="220" spans="1:16">
      <c r="A220" t="s">
        <v>108</v>
      </c>
      <c r="B220" s="47" t="s">
        <v>32</v>
      </c>
      <c r="C220" s="45"/>
      <c r="D220" s="83">
        <v>0</v>
      </c>
      <c r="E220" s="83">
        <v>0</v>
      </c>
      <c r="F220" s="85">
        <v>0.22234400000000001</v>
      </c>
      <c r="G220" s="85">
        <v>0.1326</v>
      </c>
      <c r="H220" s="86">
        <v>0</v>
      </c>
      <c r="I220" s="86">
        <v>0</v>
      </c>
      <c r="J220" s="87">
        <v>0</v>
      </c>
      <c r="K220" s="87">
        <v>0</v>
      </c>
      <c r="L220" s="88">
        <v>0</v>
      </c>
      <c r="M220" s="88">
        <v>0</v>
      </c>
      <c r="N220" s="89">
        <v>0</v>
      </c>
      <c r="O220" s="89">
        <v>0</v>
      </c>
    </row>
    <row r="221" spans="1:16">
      <c r="A221" t="s">
        <v>108</v>
      </c>
      <c r="B221" s="47" t="s">
        <v>33</v>
      </c>
      <c r="C221" s="45"/>
      <c r="D221" s="83">
        <v>0</v>
      </c>
      <c r="E221" s="83">
        <v>0</v>
      </c>
      <c r="F221" s="85">
        <v>0.92735800000000002</v>
      </c>
      <c r="G221" s="85">
        <v>0.96350000000000002</v>
      </c>
      <c r="H221" s="86">
        <v>0</v>
      </c>
      <c r="I221" s="86">
        <v>0</v>
      </c>
      <c r="J221" s="87">
        <v>0.37380000000000002</v>
      </c>
      <c r="K221" s="87">
        <v>0.33710000000000001</v>
      </c>
      <c r="L221" s="88">
        <v>0</v>
      </c>
      <c r="M221" s="88">
        <v>0</v>
      </c>
      <c r="N221" s="89">
        <v>0.24775800000000001</v>
      </c>
      <c r="O221" s="89">
        <v>0.36649999999999999</v>
      </c>
    </row>
    <row r="222" spans="1:16">
      <c r="A222" t="s">
        <v>108</v>
      </c>
      <c r="B222" s="47" t="s">
        <v>34</v>
      </c>
      <c r="C222" s="45"/>
      <c r="D222" s="83">
        <v>0</v>
      </c>
      <c r="E222" s="83">
        <v>0</v>
      </c>
      <c r="F222" s="85">
        <v>1.0920620000000001</v>
      </c>
      <c r="G222" s="85">
        <v>1.2464999999999999</v>
      </c>
      <c r="H222" s="86">
        <v>0</v>
      </c>
      <c r="I222" s="86">
        <v>0</v>
      </c>
      <c r="J222" s="87">
        <v>0</v>
      </c>
      <c r="K222" s="87">
        <v>0</v>
      </c>
      <c r="L222" s="88">
        <v>0</v>
      </c>
      <c r="M222" s="88">
        <v>0</v>
      </c>
      <c r="N222" s="89">
        <v>0.26135199999999997</v>
      </c>
      <c r="O222" s="89">
        <v>0.34179999999999999</v>
      </c>
    </row>
    <row r="223" spans="1:16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</row>
    <row r="225" spans="1:1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</row>
    <row r="226" spans="1:1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</row>
    <row r="227" spans="1:16">
      <c r="A227" s="5"/>
      <c r="B227" s="29" t="s">
        <v>95</v>
      </c>
      <c r="C227" s="28"/>
      <c r="D227" s="53" t="s">
        <v>83</v>
      </c>
      <c r="E227" s="53" t="s">
        <v>84</v>
      </c>
      <c r="F227" s="53" t="s">
        <v>85</v>
      </c>
      <c r="G227" s="53" t="s">
        <v>86</v>
      </c>
      <c r="H227" s="53" t="s">
        <v>87</v>
      </c>
      <c r="I227" s="53" t="s">
        <v>88</v>
      </c>
      <c r="J227" s="53" t="s">
        <v>89</v>
      </c>
      <c r="K227" s="53" t="s">
        <v>90</v>
      </c>
      <c r="L227" s="53" t="s">
        <v>91</v>
      </c>
      <c r="M227" s="53" t="s">
        <v>92</v>
      </c>
      <c r="N227" s="53" t="s">
        <v>93</v>
      </c>
      <c r="O227" s="53" t="s">
        <v>94</v>
      </c>
      <c r="P227" s="53" t="s">
        <v>12</v>
      </c>
    </row>
    <row r="228" spans="1:16">
      <c r="A228" s="5"/>
      <c r="B228" s="30" t="s">
        <v>28</v>
      </c>
      <c r="C228" s="28"/>
      <c r="D228" s="71" t="e">
        <f t="shared" ref="D228:O228" si="49">-ROUND((D70/$D217),0)</f>
        <v>#DIV/0!</v>
      </c>
      <c r="E228" s="71" t="e">
        <f t="shared" si="49"/>
        <v>#DIV/0!</v>
      </c>
      <c r="F228" s="71" t="e">
        <f t="shared" si="49"/>
        <v>#DIV/0!</v>
      </c>
      <c r="G228" s="71" t="e">
        <f t="shared" si="49"/>
        <v>#DIV/0!</v>
      </c>
      <c r="H228" s="71" t="e">
        <f t="shared" si="49"/>
        <v>#DIV/0!</v>
      </c>
      <c r="I228" s="71" t="e">
        <f t="shared" si="49"/>
        <v>#DIV/0!</v>
      </c>
      <c r="J228" s="71" t="e">
        <f t="shared" si="49"/>
        <v>#DIV/0!</v>
      </c>
      <c r="K228" s="71" t="e">
        <f t="shared" si="49"/>
        <v>#DIV/0!</v>
      </c>
      <c r="L228" s="71" t="e">
        <f t="shared" si="49"/>
        <v>#DIV/0!</v>
      </c>
      <c r="M228" s="71" t="e">
        <f t="shared" si="49"/>
        <v>#DIV/0!</v>
      </c>
      <c r="N228" s="71" t="e">
        <f t="shared" si="49"/>
        <v>#DIV/0!</v>
      </c>
      <c r="O228" s="71" t="e">
        <f t="shared" si="49"/>
        <v>#DIV/0!</v>
      </c>
      <c r="P228" s="28"/>
    </row>
    <row r="229" spans="1:16">
      <c r="A229" s="5"/>
      <c r="B229" s="30" t="s">
        <v>29</v>
      </c>
      <c r="C229" s="28"/>
      <c r="D229" s="71" t="e">
        <f t="shared" ref="D229:O229" si="50">-ROUND((D71/$D218),0)</f>
        <v>#DIV/0!</v>
      </c>
      <c r="E229" s="71" t="e">
        <f t="shared" si="50"/>
        <v>#DIV/0!</v>
      </c>
      <c r="F229" s="71" t="e">
        <f t="shared" si="50"/>
        <v>#DIV/0!</v>
      </c>
      <c r="G229" s="71" t="e">
        <f t="shared" si="50"/>
        <v>#DIV/0!</v>
      </c>
      <c r="H229" s="71" t="e">
        <f t="shared" si="50"/>
        <v>#DIV/0!</v>
      </c>
      <c r="I229" s="71" t="e">
        <f t="shared" si="50"/>
        <v>#DIV/0!</v>
      </c>
      <c r="J229" s="71" t="e">
        <f t="shared" si="50"/>
        <v>#DIV/0!</v>
      </c>
      <c r="K229" s="71" t="e">
        <f t="shared" si="50"/>
        <v>#DIV/0!</v>
      </c>
      <c r="L229" s="71" t="e">
        <f t="shared" si="50"/>
        <v>#DIV/0!</v>
      </c>
      <c r="M229" s="71" t="e">
        <f t="shared" si="50"/>
        <v>#DIV/0!</v>
      </c>
      <c r="N229" s="71" t="e">
        <f t="shared" si="50"/>
        <v>#DIV/0!</v>
      </c>
      <c r="O229" s="71" t="e">
        <f t="shared" si="50"/>
        <v>#DIV/0!</v>
      </c>
      <c r="P229" s="28"/>
    </row>
    <row r="230" spans="1:16">
      <c r="A230" s="5"/>
      <c r="B230" s="30" t="s">
        <v>30</v>
      </c>
      <c r="C230" s="28"/>
      <c r="D230" s="71" t="e">
        <f t="shared" ref="D230:O230" si="51">-ROUND((D72/$D219),0)</f>
        <v>#DIV/0!</v>
      </c>
      <c r="E230" s="71" t="e">
        <f t="shared" si="51"/>
        <v>#DIV/0!</v>
      </c>
      <c r="F230" s="71" t="e">
        <f t="shared" si="51"/>
        <v>#DIV/0!</v>
      </c>
      <c r="G230" s="71" t="e">
        <f t="shared" si="51"/>
        <v>#DIV/0!</v>
      </c>
      <c r="H230" s="71" t="e">
        <f t="shared" si="51"/>
        <v>#DIV/0!</v>
      </c>
      <c r="I230" s="71" t="e">
        <f t="shared" si="51"/>
        <v>#DIV/0!</v>
      </c>
      <c r="J230" s="71" t="e">
        <f t="shared" si="51"/>
        <v>#DIV/0!</v>
      </c>
      <c r="K230" s="71" t="e">
        <f t="shared" si="51"/>
        <v>#DIV/0!</v>
      </c>
      <c r="L230" s="71" t="e">
        <f t="shared" si="51"/>
        <v>#DIV/0!</v>
      </c>
      <c r="M230" s="71" t="e">
        <f t="shared" si="51"/>
        <v>#DIV/0!</v>
      </c>
      <c r="N230" s="71" t="e">
        <f t="shared" si="51"/>
        <v>#DIV/0!</v>
      </c>
      <c r="O230" s="71" t="e">
        <f t="shared" si="51"/>
        <v>#DIV/0!</v>
      </c>
      <c r="P230" s="28"/>
    </row>
    <row r="231" spans="1:16">
      <c r="A231" s="5"/>
      <c r="B231" s="30" t="s">
        <v>32</v>
      </c>
      <c r="C231" s="28"/>
      <c r="D231" s="71" t="e">
        <f t="shared" ref="D231:O231" si="52">-ROUND((D73/$D220),0)</f>
        <v>#DIV/0!</v>
      </c>
      <c r="E231" s="71" t="e">
        <f t="shared" si="52"/>
        <v>#DIV/0!</v>
      </c>
      <c r="F231" s="71" t="e">
        <f t="shared" si="52"/>
        <v>#DIV/0!</v>
      </c>
      <c r="G231" s="71" t="e">
        <f t="shared" si="52"/>
        <v>#DIV/0!</v>
      </c>
      <c r="H231" s="71" t="e">
        <f t="shared" si="52"/>
        <v>#DIV/0!</v>
      </c>
      <c r="I231" s="71" t="e">
        <f t="shared" si="52"/>
        <v>#DIV/0!</v>
      </c>
      <c r="J231" s="71" t="e">
        <f t="shared" si="52"/>
        <v>#DIV/0!</v>
      </c>
      <c r="K231" s="71" t="e">
        <f t="shared" si="52"/>
        <v>#DIV/0!</v>
      </c>
      <c r="L231" s="71" t="e">
        <f t="shared" si="52"/>
        <v>#DIV/0!</v>
      </c>
      <c r="M231" s="71" t="e">
        <f t="shared" si="52"/>
        <v>#DIV/0!</v>
      </c>
      <c r="N231" s="71" t="e">
        <f t="shared" si="52"/>
        <v>#DIV/0!</v>
      </c>
      <c r="O231" s="71" t="e">
        <f t="shared" si="52"/>
        <v>#DIV/0!</v>
      </c>
      <c r="P231" s="28"/>
    </row>
    <row r="232" spans="1:16">
      <c r="A232" s="5"/>
      <c r="B232" s="30" t="s">
        <v>33</v>
      </c>
      <c r="C232" s="28"/>
      <c r="D232" s="71" t="e">
        <f t="shared" ref="D232:O232" si="53">-ROUND((D74/$D221),0)</f>
        <v>#DIV/0!</v>
      </c>
      <c r="E232" s="71" t="e">
        <f t="shared" si="53"/>
        <v>#DIV/0!</v>
      </c>
      <c r="F232" s="71" t="e">
        <f t="shared" si="53"/>
        <v>#DIV/0!</v>
      </c>
      <c r="G232" s="71" t="e">
        <f t="shared" si="53"/>
        <v>#DIV/0!</v>
      </c>
      <c r="H232" s="71" t="e">
        <f t="shared" si="53"/>
        <v>#DIV/0!</v>
      </c>
      <c r="I232" s="71" t="e">
        <f t="shared" si="53"/>
        <v>#DIV/0!</v>
      </c>
      <c r="J232" s="71" t="e">
        <f t="shared" si="53"/>
        <v>#DIV/0!</v>
      </c>
      <c r="K232" s="71" t="e">
        <f t="shared" si="53"/>
        <v>#DIV/0!</v>
      </c>
      <c r="L232" s="71" t="e">
        <f t="shared" si="53"/>
        <v>#DIV/0!</v>
      </c>
      <c r="M232" s="71" t="e">
        <f t="shared" si="53"/>
        <v>#DIV/0!</v>
      </c>
      <c r="N232" s="71" t="e">
        <f t="shared" si="53"/>
        <v>#DIV/0!</v>
      </c>
      <c r="O232" s="71" t="e">
        <f t="shared" si="53"/>
        <v>#DIV/0!</v>
      </c>
      <c r="P232" s="28"/>
    </row>
    <row r="233" spans="1:16">
      <c r="A233" s="5"/>
      <c r="B233" s="30" t="s">
        <v>34</v>
      </c>
      <c r="C233" s="28"/>
      <c r="D233" s="71" t="e">
        <f t="shared" ref="D233:O233" si="54">-ROUND((D75/$D222),0)</f>
        <v>#DIV/0!</v>
      </c>
      <c r="E233" s="71" t="e">
        <f t="shared" si="54"/>
        <v>#DIV/0!</v>
      </c>
      <c r="F233" s="71" t="e">
        <f t="shared" si="54"/>
        <v>#DIV/0!</v>
      </c>
      <c r="G233" s="71" t="e">
        <f t="shared" si="54"/>
        <v>#DIV/0!</v>
      </c>
      <c r="H233" s="71" t="e">
        <f t="shared" si="54"/>
        <v>#DIV/0!</v>
      </c>
      <c r="I233" s="71" t="e">
        <f t="shared" si="54"/>
        <v>#DIV/0!</v>
      </c>
      <c r="J233" s="71" t="e">
        <f t="shared" si="54"/>
        <v>#DIV/0!</v>
      </c>
      <c r="K233" s="71" t="e">
        <f t="shared" si="54"/>
        <v>#DIV/0!</v>
      </c>
      <c r="L233" s="71" t="e">
        <f t="shared" si="54"/>
        <v>#DIV/0!</v>
      </c>
      <c r="M233" s="71" t="e">
        <f t="shared" si="54"/>
        <v>#DIV/0!</v>
      </c>
      <c r="N233" s="71" t="e">
        <f t="shared" si="54"/>
        <v>#DIV/0!</v>
      </c>
      <c r="O233" s="71" t="e">
        <f t="shared" si="54"/>
        <v>#DIV/0!</v>
      </c>
      <c r="P233" s="28"/>
    </row>
    <row r="234" spans="1:16">
      <c r="A234" s="5"/>
      <c r="B234" s="30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</row>
    <row r="235" spans="1:16">
      <c r="A235" s="5"/>
      <c r="B235" s="28"/>
      <c r="C235" s="28"/>
      <c r="D235" s="73" t="e">
        <f t="shared" ref="D235:E235" si="55">SUM(D228:D234)</f>
        <v>#DIV/0!</v>
      </c>
      <c r="E235" s="73" t="e">
        <f t="shared" si="55"/>
        <v>#DIV/0!</v>
      </c>
      <c r="F235" s="73" t="e">
        <f>SUM(F228:F234)</f>
        <v>#DIV/0!</v>
      </c>
      <c r="G235" s="73" t="e">
        <f t="shared" ref="G235:O235" si="56">SUM(G228:G234)</f>
        <v>#DIV/0!</v>
      </c>
      <c r="H235" s="73" t="e">
        <f t="shared" si="56"/>
        <v>#DIV/0!</v>
      </c>
      <c r="I235" s="73" t="e">
        <f t="shared" si="56"/>
        <v>#DIV/0!</v>
      </c>
      <c r="J235" s="73" t="e">
        <f t="shared" si="56"/>
        <v>#DIV/0!</v>
      </c>
      <c r="K235" s="73" t="e">
        <f t="shared" si="56"/>
        <v>#DIV/0!</v>
      </c>
      <c r="L235" s="73" t="e">
        <f t="shared" si="56"/>
        <v>#DIV/0!</v>
      </c>
      <c r="M235" s="73" t="e">
        <f t="shared" si="56"/>
        <v>#DIV/0!</v>
      </c>
      <c r="N235" s="73" t="e">
        <f t="shared" si="56"/>
        <v>#DIV/0!</v>
      </c>
      <c r="O235" s="73" t="e">
        <f t="shared" si="56"/>
        <v>#DIV/0!</v>
      </c>
      <c r="P235" s="28"/>
    </row>
    <row r="236" spans="1:16">
      <c r="A236" s="5"/>
    </row>
    <row r="237" spans="1:16">
      <c r="A237" s="5"/>
      <c r="B237" s="29" t="s">
        <v>96</v>
      </c>
      <c r="C237" s="28"/>
      <c r="D237" s="53" t="s">
        <v>83</v>
      </c>
      <c r="E237" s="53" t="s">
        <v>84</v>
      </c>
      <c r="F237" s="53" t="s">
        <v>85</v>
      </c>
      <c r="G237" s="53" t="s">
        <v>86</v>
      </c>
      <c r="H237" s="53" t="s">
        <v>87</v>
      </c>
      <c r="I237" s="53" t="s">
        <v>88</v>
      </c>
      <c r="J237" s="53" t="s">
        <v>89</v>
      </c>
      <c r="K237" s="53" t="s">
        <v>90</v>
      </c>
      <c r="L237" s="53" t="s">
        <v>91</v>
      </c>
      <c r="M237" s="53" t="s">
        <v>92</v>
      </c>
      <c r="N237" s="53" t="s">
        <v>93</v>
      </c>
      <c r="O237" s="53" t="s">
        <v>94</v>
      </c>
      <c r="P237" s="53" t="s">
        <v>12</v>
      </c>
    </row>
    <row r="238" spans="1:16">
      <c r="A238" s="5"/>
      <c r="B238" s="30" t="s">
        <v>28</v>
      </c>
      <c r="C238" s="28"/>
      <c r="D238" s="71">
        <f t="shared" ref="D238:F239" si="57">-ROUND((D97/$F217),0)</f>
        <v>29468785</v>
      </c>
      <c r="E238" s="71">
        <f t="shared" si="57"/>
        <v>27494190</v>
      </c>
      <c r="F238" s="71">
        <f t="shared" si="57"/>
        <v>28006131</v>
      </c>
      <c r="G238" s="71">
        <f t="shared" ref="G238:O238" si="58">-ROUND((G97/$G217),0)</f>
        <v>24154886</v>
      </c>
      <c r="H238" s="71">
        <f t="shared" si="58"/>
        <v>18751414</v>
      </c>
      <c r="I238" s="71">
        <f t="shared" si="58"/>
        <v>19308564</v>
      </c>
      <c r="J238" s="71">
        <f t="shared" si="58"/>
        <v>20718525</v>
      </c>
      <c r="K238" s="71">
        <f t="shared" si="58"/>
        <v>26197023</v>
      </c>
      <c r="L238" s="71">
        <f t="shared" si="58"/>
        <v>22126295</v>
      </c>
      <c r="M238" s="71">
        <f t="shared" si="58"/>
        <v>18305123</v>
      </c>
      <c r="N238" s="71">
        <f t="shared" si="58"/>
        <v>19108566</v>
      </c>
      <c r="O238" s="71">
        <f t="shared" si="58"/>
        <v>20976675</v>
      </c>
      <c r="P238" s="72">
        <f>SUM(D238:O238)</f>
        <v>274616177</v>
      </c>
    </row>
    <row r="239" spans="1:16">
      <c r="A239" s="5"/>
      <c r="B239" s="30" t="s">
        <v>29</v>
      </c>
      <c r="C239" s="28"/>
      <c r="D239" s="71">
        <f t="shared" si="57"/>
        <v>11859651</v>
      </c>
      <c r="E239" s="71">
        <f t="shared" si="57"/>
        <v>9372983</v>
      </c>
      <c r="F239" s="71">
        <f t="shared" si="57"/>
        <v>11566253</v>
      </c>
      <c r="G239" s="71">
        <f t="shared" ref="G239:O239" si="59">-ROUND((G98/$G218),0)</f>
        <v>11289818</v>
      </c>
      <c r="H239" s="71">
        <f t="shared" si="59"/>
        <v>8467782</v>
      </c>
      <c r="I239" s="71">
        <f t="shared" si="59"/>
        <v>9536357</v>
      </c>
      <c r="J239" s="71">
        <f t="shared" si="59"/>
        <v>8674079</v>
      </c>
      <c r="K239" s="71">
        <f t="shared" si="59"/>
        <v>11760368</v>
      </c>
      <c r="L239" s="71">
        <f t="shared" si="59"/>
        <v>10623889</v>
      </c>
      <c r="M239" s="71">
        <f t="shared" si="59"/>
        <v>9024039</v>
      </c>
      <c r="N239" s="71">
        <f t="shared" si="59"/>
        <v>8913114</v>
      </c>
      <c r="O239" s="71">
        <f t="shared" si="59"/>
        <v>8147925</v>
      </c>
      <c r="P239" s="72">
        <f>SUM(D239:O239)</f>
        <v>119236258</v>
      </c>
    </row>
    <row r="240" spans="1:16">
      <c r="A240" s="5"/>
      <c r="B240" s="30" t="s">
        <v>30</v>
      </c>
      <c r="C240" s="28"/>
      <c r="D240" s="71"/>
      <c r="E240" s="28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2">
        <f t="shared" ref="P240:P243" si="60">SUM(F240:O240)</f>
        <v>0</v>
      </c>
    </row>
    <row r="241" spans="1:16">
      <c r="A241" s="5"/>
      <c r="B241" s="30" t="s">
        <v>32</v>
      </c>
      <c r="C241" s="28"/>
      <c r="D241" s="71"/>
      <c r="E241" s="28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2">
        <f t="shared" si="60"/>
        <v>0</v>
      </c>
    </row>
    <row r="242" spans="1:16">
      <c r="A242" s="5"/>
      <c r="B242" s="30" t="s">
        <v>33</v>
      </c>
      <c r="C242" s="28"/>
      <c r="D242" s="71"/>
      <c r="E242" s="28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2">
        <f t="shared" si="60"/>
        <v>0</v>
      </c>
    </row>
    <row r="243" spans="1:16">
      <c r="A243" s="5"/>
      <c r="B243" s="30" t="s">
        <v>34</v>
      </c>
      <c r="C243" s="28"/>
      <c r="D243" s="71"/>
      <c r="E243" s="28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2">
        <f t="shared" si="60"/>
        <v>0</v>
      </c>
    </row>
    <row r="244" spans="1:16">
      <c r="A244" s="5"/>
      <c r="B244" s="30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</row>
    <row r="245" spans="1:16">
      <c r="A245" s="5"/>
      <c r="B245" s="28"/>
      <c r="C245" s="28"/>
      <c r="D245" s="73">
        <f t="shared" ref="D245:E245" si="61">SUM(D238:D244)</f>
        <v>41328436</v>
      </c>
      <c r="E245" s="73">
        <f t="shared" si="61"/>
        <v>36867173</v>
      </c>
      <c r="F245" s="73">
        <f>SUM(F238:F244)</f>
        <v>39572384</v>
      </c>
      <c r="G245" s="73">
        <f t="shared" ref="G245:P245" si="62">SUM(G238:G244)</f>
        <v>35444704</v>
      </c>
      <c r="H245" s="73">
        <f t="shared" si="62"/>
        <v>27219196</v>
      </c>
      <c r="I245" s="73">
        <f t="shared" si="62"/>
        <v>28844921</v>
      </c>
      <c r="J245" s="73">
        <f t="shared" si="62"/>
        <v>29392604</v>
      </c>
      <c r="K245" s="73">
        <f t="shared" si="62"/>
        <v>37957391</v>
      </c>
      <c r="L245" s="73">
        <f t="shared" si="62"/>
        <v>32750184</v>
      </c>
      <c r="M245" s="73">
        <f t="shared" si="62"/>
        <v>27329162</v>
      </c>
      <c r="N245" s="73">
        <f t="shared" si="62"/>
        <v>28021680</v>
      </c>
      <c r="O245" s="73">
        <f t="shared" si="62"/>
        <v>29124600</v>
      </c>
      <c r="P245" s="73">
        <f t="shared" si="62"/>
        <v>393852435</v>
      </c>
    </row>
    <row r="246" spans="1:16">
      <c r="A246" s="5"/>
    </row>
    <row r="247" spans="1:16">
      <c r="A247" s="5"/>
      <c r="B247" s="29" t="s">
        <v>97</v>
      </c>
      <c r="C247" s="28"/>
      <c r="D247" s="53" t="s">
        <v>83</v>
      </c>
      <c r="E247" s="53" t="s">
        <v>84</v>
      </c>
      <c r="F247" s="53" t="s">
        <v>85</v>
      </c>
      <c r="G247" s="53" t="s">
        <v>86</v>
      </c>
      <c r="H247" s="53" t="s">
        <v>87</v>
      </c>
      <c r="I247" s="53" t="s">
        <v>88</v>
      </c>
      <c r="J247" s="53" t="s">
        <v>89</v>
      </c>
      <c r="K247" s="53" t="s">
        <v>90</v>
      </c>
      <c r="L247" s="53" t="s">
        <v>91</v>
      </c>
      <c r="M247" s="53" t="s">
        <v>92</v>
      </c>
      <c r="N247" s="53" t="s">
        <v>93</v>
      </c>
      <c r="O247" s="53" t="s">
        <v>94</v>
      </c>
      <c r="P247" s="53" t="s">
        <v>12</v>
      </c>
    </row>
    <row r="248" spans="1:16">
      <c r="A248" s="5"/>
      <c r="B248" s="30" t="s">
        <v>28</v>
      </c>
      <c r="C248" s="28"/>
      <c r="D248" s="71"/>
      <c r="E248" s="28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2">
        <f>SUM(F248:O248)</f>
        <v>0</v>
      </c>
    </row>
    <row r="249" spans="1:16">
      <c r="A249" s="5"/>
      <c r="B249" s="30" t="s">
        <v>29</v>
      </c>
      <c r="C249" s="28"/>
      <c r="D249" s="71"/>
      <c r="E249" s="28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2">
        <f>SUM(F249:O249)</f>
        <v>0</v>
      </c>
    </row>
    <row r="250" spans="1:16">
      <c r="A250" s="5"/>
      <c r="B250" s="30" t="s">
        <v>30</v>
      </c>
      <c r="C250" s="28"/>
      <c r="D250" s="71">
        <f t="shared" ref="D250:F253" si="63">-ROUND((D99/$F219),0)</f>
        <v>76161</v>
      </c>
      <c r="E250" s="71">
        <f t="shared" si="63"/>
        <v>58492</v>
      </c>
      <c r="F250" s="71">
        <f t="shared" si="63"/>
        <v>67007</v>
      </c>
      <c r="G250" s="71">
        <f t="shared" ref="G250:O250" si="64">-ROUND((G99/$G219),0)</f>
        <v>74086</v>
      </c>
      <c r="H250" s="71">
        <f t="shared" si="64"/>
        <v>59416</v>
      </c>
      <c r="I250" s="71">
        <f t="shared" si="64"/>
        <v>67663</v>
      </c>
      <c r="J250" s="71">
        <f t="shared" si="64"/>
        <v>55886</v>
      </c>
      <c r="K250" s="71">
        <f t="shared" si="64"/>
        <v>73420</v>
      </c>
      <c r="L250" s="71">
        <f t="shared" si="64"/>
        <v>65944</v>
      </c>
      <c r="M250" s="71">
        <f t="shared" si="64"/>
        <v>63775</v>
      </c>
      <c r="N250" s="71">
        <f t="shared" si="64"/>
        <v>64788</v>
      </c>
      <c r="O250" s="71">
        <f t="shared" si="64"/>
        <v>57352</v>
      </c>
      <c r="P250" s="72">
        <f t="shared" ref="P250:P253" si="65">SUM(F250:O250)</f>
        <v>649337</v>
      </c>
    </row>
    <row r="251" spans="1:16">
      <c r="A251" s="5"/>
      <c r="B251" s="30" t="s">
        <v>32</v>
      </c>
      <c r="C251" s="28"/>
      <c r="D251" s="71">
        <f t="shared" si="63"/>
        <v>11826</v>
      </c>
      <c r="E251" s="71">
        <f t="shared" si="63"/>
        <v>10904</v>
      </c>
      <c r="F251" s="71">
        <f t="shared" si="63"/>
        <v>11569</v>
      </c>
      <c r="G251" s="71">
        <f t="shared" ref="G251:O251" si="66">-ROUND((G100/$G220),0)</f>
        <v>19345</v>
      </c>
      <c r="H251" s="71">
        <f t="shared" si="66"/>
        <v>10685</v>
      </c>
      <c r="I251" s="71">
        <f t="shared" si="66"/>
        <v>10963</v>
      </c>
      <c r="J251" s="71">
        <f t="shared" si="66"/>
        <v>11338</v>
      </c>
      <c r="K251" s="71">
        <f t="shared" si="66"/>
        <v>10973</v>
      </c>
      <c r="L251" s="71">
        <f t="shared" si="66"/>
        <v>11950</v>
      </c>
      <c r="M251" s="71">
        <f t="shared" si="66"/>
        <v>11633</v>
      </c>
      <c r="N251" s="71">
        <f t="shared" si="66"/>
        <v>11413</v>
      </c>
      <c r="O251" s="71">
        <f t="shared" si="66"/>
        <v>11281</v>
      </c>
      <c r="P251" s="72">
        <f t="shared" si="65"/>
        <v>121150</v>
      </c>
    </row>
    <row r="252" spans="1:16">
      <c r="A252" s="5"/>
      <c r="B252" s="30" t="s">
        <v>33</v>
      </c>
      <c r="C252" s="28"/>
      <c r="D252" s="71">
        <f t="shared" si="63"/>
        <v>1498</v>
      </c>
      <c r="E252" s="71">
        <f t="shared" si="63"/>
        <v>1502</v>
      </c>
      <c r="F252" s="71">
        <f t="shared" si="63"/>
        <v>1502</v>
      </c>
      <c r="G252" s="71">
        <f t="shared" ref="G252:O252" si="67">-ROUND((G101/$G221),0)</f>
        <v>1446</v>
      </c>
      <c r="H252" s="71">
        <f t="shared" si="67"/>
        <v>1651</v>
      </c>
      <c r="I252" s="71">
        <f t="shared" si="67"/>
        <v>1651</v>
      </c>
      <c r="J252" s="71">
        <f t="shared" si="67"/>
        <v>1651</v>
      </c>
      <c r="K252" s="71">
        <f t="shared" si="67"/>
        <v>1651</v>
      </c>
      <c r="L252" s="71">
        <f t="shared" si="67"/>
        <v>1651</v>
      </c>
      <c r="M252" s="71">
        <f t="shared" si="67"/>
        <v>1651</v>
      </c>
      <c r="N252" s="71">
        <f t="shared" si="67"/>
        <v>1668</v>
      </c>
      <c r="O252" s="71">
        <f t="shared" si="67"/>
        <v>1668</v>
      </c>
      <c r="P252" s="72">
        <f t="shared" si="65"/>
        <v>16190</v>
      </c>
    </row>
    <row r="253" spans="1:16">
      <c r="A253" s="5"/>
      <c r="B253" s="30" t="s">
        <v>34</v>
      </c>
      <c r="C253" s="28"/>
      <c r="D253" s="71">
        <f t="shared" si="63"/>
        <v>202</v>
      </c>
      <c r="E253" s="71">
        <f t="shared" si="63"/>
        <v>151</v>
      </c>
      <c r="F253" s="71">
        <f t="shared" si="63"/>
        <v>175</v>
      </c>
      <c r="G253" s="71">
        <f t="shared" ref="G253:O253" si="68">-ROUND((G102/$G222),0)</f>
        <v>169</v>
      </c>
      <c r="H253" s="71">
        <f t="shared" si="68"/>
        <v>163</v>
      </c>
      <c r="I253" s="71">
        <f t="shared" si="68"/>
        <v>167</v>
      </c>
      <c r="J253" s="71">
        <f t="shared" si="68"/>
        <v>132</v>
      </c>
      <c r="K253" s="71">
        <f t="shared" si="68"/>
        <v>169</v>
      </c>
      <c r="L253" s="71">
        <f t="shared" si="68"/>
        <v>163</v>
      </c>
      <c r="M253" s="71">
        <f t="shared" si="68"/>
        <v>146</v>
      </c>
      <c r="N253" s="71">
        <f t="shared" si="68"/>
        <v>160</v>
      </c>
      <c r="O253" s="71">
        <f t="shared" si="68"/>
        <v>140</v>
      </c>
      <c r="P253" s="72">
        <f t="shared" si="65"/>
        <v>1584</v>
      </c>
    </row>
    <row r="254" spans="1:16">
      <c r="A254" s="5"/>
      <c r="B254" s="30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</row>
    <row r="255" spans="1:16">
      <c r="A255" s="5"/>
      <c r="B255" s="28"/>
      <c r="C255" s="28"/>
      <c r="D255" s="73">
        <f>SUM(D250:D254)</f>
        <v>89687</v>
      </c>
      <c r="E255" s="73">
        <f t="shared" ref="E255:O255" si="69">SUM(E250:E254)</f>
        <v>71049</v>
      </c>
      <c r="F255" s="73">
        <f t="shared" si="69"/>
        <v>80253</v>
      </c>
      <c r="G255" s="73">
        <f t="shared" si="69"/>
        <v>95046</v>
      </c>
      <c r="H255" s="73">
        <f t="shared" si="69"/>
        <v>71915</v>
      </c>
      <c r="I255" s="73">
        <f t="shared" si="69"/>
        <v>80444</v>
      </c>
      <c r="J255" s="73">
        <f t="shared" si="69"/>
        <v>69007</v>
      </c>
      <c r="K255" s="73">
        <f t="shared" si="69"/>
        <v>86213</v>
      </c>
      <c r="L255" s="73">
        <f t="shared" si="69"/>
        <v>79708</v>
      </c>
      <c r="M255" s="73">
        <f t="shared" si="69"/>
        <v>77205</v>
      </c>
      <c r="N255" s="73">
        <f t="shared" si="69"/>
        <v>78029</v>
      </c>
      <c r="O255" s="73">
        <f t="shared" si="69"/>
        <v>70441</v>
      </c>
      <c r="P255" s="73">
        <f t="shared" ref="P255" si="70">SUM(P248:P254)</f>
        <v>788261</v>
      </c>
    </row>
    <row r="256" spans="1:16">
      <c r="A256" s="5"/>
    </row>
    <row r="257" spans="1:16">
      <c r="A257" s="5"/>
    </row>
    <row r="258" spans="1:16">
      <c r="A258" s="5"/>
      <c r="B258" s="33" t="s">
        <v>99</v>
      </c>
      <c r="C258" s="74"/>
      <c r="D258" s="54" t="s">
        <v>83</v>
      </c>
      <c r="E258" s="54" t="s">
        <v>84</v>
      </c>
      <c r="F258" s="54" t="s">
        <v>85</v>
      </c>
      <c r="G258" s="54" t="s">
        <v>86</v>
      </c>
      <c r="H258" s="54" t="s">
        <v>87</v>
      </c>
      <c r="I258" s="54" t="s">
        <v>88</v>
      </c>
      <c r="J258" s="54" t="s">
        <v>89</v>
      </c>
      <c r="K258" s="54" t="s">
        <v>90</v>
      </c>
      <c r="L258" s="54" t="s">
        <v>91</v>
      </c>
      <c r="M258" s="54" t="s">
        <v>92</v>
      </c>
      <c r="N258" s="54" t="s">
        <v>93</v>
      </c>
      <c r="O258" s="54" t="s">
        <v>94</v>
      </c>
      <c r="P258" s="54" t="s">
        <v>12</v>
      </c>
    </row>
    <row r="259" spans="1:16">
      <c r="A259" s="5"/>
      <c r="B259" s="74" t="s">
        <v>28</v>
      </c>
      <c r="C259" s="74"/>
      <c r="D259" s="75" t="e">
        <f t="shared" ref="D259:O259" si="71">-ROUND((D124/$H217),0)</f>
        <v>#DIV/0!</v>
      </c>
      <c r="E259" s="75" t="e">
        <f t="shared" si="71"/>
        <v>#DIV/0!</v>
      </c>
      <c r="F259" s="75" t="e">
        <f t="shared" si="71"/>
        <v>#DIV/0!</v>
      </c>
      <c r="G259" s="75" t="e">
        <f t="shared" si="71"/>
        <v>#DIV/0!</v>
      </c>
      <c r="H259" s="75" t="e">
        <f t="shared" si="71"/>
        <v>#DIV/0!</v>
      </c>
      <c r="I259" s="75" t="e">
        <f t="shared" si="71"/>
        <v>#DIV/0!</v>
      </c>
      <c r="J259" s="75" t="e">
        <f t="shared" si="71"/>
        <v>#DIV/0!</v>
      </c>
      <c r="K259" s="75" t="e">
        <f t="shared" si="71"/>
        <v>#DIV/0!</v>
      </c>
      <c r="L259" s="75" t="e">
        <f t="shared" si="71"/>
        <v>#DIV/0!</v>
      </c>
      <c r="M259" s="75" t="e">
        <f t="shared" si="71"/>
        <v>#DIV/0!</v>
      </c>
      <c r="N259" s="75" t="e">
        <f t="shared" si="71"/>
        <v>#DIV/0!</v>
      </c>
      <c r="O259" s="75" t="e">
        <f t="shared" si="71"/>
        <v>#DIV/0!</v>
      </c>
      <c r="P259" s="77"/>
    </row>
    <row r="260" spans="1:16">
      <c r="A260" s="5"/>
      <c r="B260" s="74" t="s">
        <v>29</v>
      </c>
      <c r="C260" s="74"/>
      <c r="D260" s="75" t="e">
        <f t="shared" ref="D260:O260" si="72">-ROUND((D125/$H218),0)</f>
        <v>#DIV/0!</v>
      </c>
      <c r="E260" s="75" t="e">
        <f t="shared" si="72"/>
        <v>#DIV/0!</v>
      </c>
      <c r="F260" s="75" t="e">
        <f t="shared" si="72"/>
        <v>#DIV/0!</v>
      </c>
      <c r="G260" s="75" t="e">
        <f t="shared" si="72"/>
        <v>#DIV/0!</v>
      </c>
      <c r="H260" s="75" t="e">
        <f t="shared" si="72"/>
        <v>#DIV/0!</v>
      </c>
      <c r="I260" s="75" t="e">
        <f t="shared" si="72"/>
        <v>#DIV/0!</v>
      </c>
      <c r="J260" s="75" t="e">
        <f t="shared" si="72"/>
        <v>#DIV/0!</v>
      </c>
      <c r="K260" s="75" t="e">
        <f t="shared" si="72"/>
        <v>#DIV/0!</v>
      </c>
      <c r="L260" s="75" t="e">
        <f t="shared" si="72"/>
        <v>#DIV/0!</v>
      </c>
      <c r="M260" s="75" t="e">
        <f t="shared" si="72"/>
        <v>#DIV/0!</v>
      </c>
      <c r="N260" s="75" t="e">
        <f t="shared" si="72"/>
        <v>#DIV/0!</v>
      </c>
      <c r="O260" s="75" t="e">
        <f t="shared" si="72"/>
        <v>#DIV/0!</v>
      </c>
      <c r="P260" s="77"/>
    </row>
    <row r="261" spans="1:16">
      <c r="A261" s="5"/>
      <c r="B261" s="74" t="s">
        <v>30</v>
      </c>
      <c r="C261" s="74"/>
      <c r="D261" s="75" t="e">
        <f t="shared" ref="D261:O261" si="73">-ROUND((D126/$H219),0)</f>
        <v>#DIV/0!</v>
      </c>
      <c r="E261" s="75" t="e">
        <f t="shared" si="73"/>
        <v>#DIV/0!</v>
      </c>
      <c r="F261" s="75" t="e">
        <f t="shared" si="73"/>
        <v>#DIV/0!</v>
      </c>
      <c r="G261" s="75" t="e">
        <f t="shared" si="73"/>
        <v>#DIV/0!</v>
      </c>
      <c r="H261" s="75" t="e">
        <f t="shared" si="73"/>
        <v>#DIV/0!</v>
      </c>
      <c r="I261" s="75" t="e">
        <f t="shared" si="73"/>
        <v>#DIV/0!</v>
      </c>
      <c r="J261" s="75" t="e">
        <f t="shared" si="73"/>
        <v>#DIV/0!</v>
      </c>
      <c r="K261" s="75" t="e">
        <f t="shared" si="73"/>
        <v>#DIV/0!</v>
      </c>
      <c r="L261" s="75" t="e">
        <f t="shared" si="73"/>
        <v>#DIV/0!</v>
      </c>
      <c r="M261" s="75" t="e">
        <f t="shared" si="73"/>
        <v>#DIV/0!</v>
      </c>
      <c r="N261" s="75" t="e">
        <f t="shared" si="73"/>
        <v>#DIV/0!</v>
      </c>
      <c r="O261" s="75" t="e">
        <f t="shared" si="73"/>
        <v>#DIV/0!</v>
      </c>
      <c r="P261" s="77"/>
    </row>
    <row r="262" spans="1:16">
      <c r="A262" s="5"/>
      <c r="B262" s="74" t="s">
        <v>32</v>
      </c>
      <c r="C262" s="74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7"/>
    </row>
    <row r="263" spans="1:16">
      <c r="A263" s="5"/>
      <c r="B263" s="74" t="s">
        <v>33</v>
      </c>
      <c r="C263" s="74"/>
      <c r="D263" s="75" t="e">
        <f t="shared" ref="D263:O263" si="74">-ROUND((D128/$H221),0)</f>
        <v>#DIV/0!</v>
      </c>
      <c r="E263" s="75" t="e">
        <f t="shared" si="74"/>
        <v>#DIV/0!</v>
      </c>
      <c r="F263" s="75" t="e">
        <f t="shared" si="74"/>
        <v>#DIV/0!</v>
      </c>
      <c r="G263" s="75" t="e">
        <f t="shared" si="74"/>
        <v>#DIV/0!</v>
      </c>
      <c r="H263" s="75" t="e">
        <f t="shared" si="74"/>
        <v>#DIV/0!</v>
      </c>
      <c r="I263" s="75" t="e">
        <f t="shared" si="74"/>
        <v>#DIV/0!</v>
      </c>
      <c r="J263" s="75" t="e">
        <f t="shared" si="74"/>
        <v>#DIV/0!</v>
      </c>
      <c r="K263" s="75" t="e">
        <f t="shared" si="74"/>
        <v>#DIV/0!</v>
      </c>
      <c r="L263" s="75" t="e">
        <f t="shared" si="74"/>
        <v>#DIV/0!</v>
      </c>
      <c r="M263" s="75" t="e">
        <f t="shared" si="74"/>
        <v>#DIV/0!</v>
      </c>
      <c r="N263" s="75" t="e">
        <f t="shared" si="74"/>
        <v>#DIV/0!</v>
      </c>
      <c r="O263" s="75" t="e">
        <f t="shared" si="74"/>
        <v>#DIV/0!</v>
      </c>
      <c r="P263" s="77"/>
    </row>
    <row r="264" spans="1:16">
      <c r="A264" s="5"/>
      <c r="B264" s="74" t="s">
        <v>34</v>
      </c>
      <c r="C264" s="74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4"/>
    </row>
    <row r="265" spans="1:16">
      <c r="A265" s="5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</row>
    <row r="266" spans="1:16">
      <c r="A266" s="5"/>
      <c r="B266" s="74"/>
      <c r="C266" s="74"/>
      <c r="D266" s="76" t="e">
        <f>SUM(D259:D264)</f>
        <v>#DIV/0!</v>
      </c>
      <c r="E266" s="76" t="e">
        <f t="shared" ref="E266:O266" si="75">SUM(E259:E264)</f>
        <v>#DIV/0!</v>
      </c>
      <c r="F266" s="76" t="e">
        <f t="shared" si="75"/>
        <v>#DIV/0!</v>
      </c>
      <c r="G266" s="76" t="e">
        <f t="shared" si="75"/>
        <v>#DIV/0!</v>
      </c>
      <c r="H266" s="76" t="e">
        <f t="shared" si="75"/>
        <v>#DIV/0!</v>
      </c>
      <c r="I266" s="76" t="e">
        <f t="shared" si="75"/>
        <v>#DIV/0!</v>
      </c>
      <c r="J266" s="76" t="e">
        <f t="shared" si="75"/>
        <v>#DIV/0!</v>
      </c>
      <c r="K266" s="76" t="e">
        <f t="shared" si="75"/>
        <v>#DIV/0!</v>
      </c>
      <c r="L266" s="76" t="e">
        <f t="shared" si="75"/>
        <v>#DIV/0!</v>
      </c>
      <c r="M266" s="76" t="e">
        <f t="shared" si="75"/>
        <v>#DIV/0!</v>
      </c>
      <c r="N266" s="76" t="e">
        <f t="shared" si="75"/>
        <v>#DIV/0!</v>
      </c>
      <c r="O266" s="76" t="e">
        <f t="shared" si="75"/>
        <v>#DIV/0!</v>
      </c>
      <c r="P266" s="76"/>
    </row>
    <row r="267" spans="1:16">
      <c r="A267" s="5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</row>
    <row r="268" spans="1:16">
      <c r="A268" s="5"/>
      <c r="B268" s="33" t="s">
        <v>100</v>
      </c>
      <c r="C268" s="74"/>
      <c r="D268" s="54" t="s">
        <v>83</v>
      </c>
      <c r="E268" s="54" t="s">
        <v>84</v>
      </c>
      <c r="F268" s="54" t="s">
        <v>85</v>
      </c>
      <c r="G268" s="54" t="s">
        <v>86</v>
      </c>
      <c r="H268" s="54" t="s">
        <v>87</v>
      </c>
      <c r="I268" s="54" t="s">
        <v>88</v>
      </c>
      <c r="J268" s="54" t="s">
        <v>89</v>
      </c>
      <c r="K268" s="54" t="s">
        <v>90</v>
      </c>
      <c r="L268" s="54" t="s">
        <v>91</v>
      </c>
      <c r="M268" s="54" t="s">
        <v>92</v>
      </c>
      <c r="N268" s="54" t="s">
        <v>93</v>
      </c>
      <c r="O268" s="54" t="s">
        <v>94</v>
      </c>
      <c r="P268" s="54" t="s">
        <v>12</v>
      </c>
    </row>
    <row r="269" spans="1:16">
      <c r="A269" s="5"/>
      <c r="B269" s="74" t="s">
        <v>28</v>
      </c>
      <c r="C269" s="74"/>
      <c r="D269" s="75">
        <f t="shared" ref="D269:F270" si="76">-ROUND((D151/$J217),0)</f>
        <v>1361397</v>
      </c>
      <c r="E269" s="75">
        <f t="shared" si="76"/>
        <v>19955</v>
      </c>
      <c r="F269" s="75">
        <f t="shared" si="76"/>
        <v>868346</v>
      </c>
      <c r="G269" s="75">
        <f t="shared" ref="G269:O269" si="77">-ROUND((G151/$K217),0)</f>
        <v>708911</v>
      </c>
      <c r="H269" s="75">
        <f t="shared" si="77"/>
        <v>551733</v>
      </c>
      <c r="I269" s="75">
        <f t="shared" si="77"/>
        <v>963311</v>
      </c>
      <c r="J269" s="75">
        <f t="shared" si="77"/>
        <v>17000</v>
      </c>
      <c r="K269" s="75">
        <f t="shared" si="77"/>
        <v>504556</v>
      </c>
      <c r="L269" s="75">
        <f t="shared" si="77"/>
        <v>960256</v>
      </c>
      <c r="M269" s="75">
        <f t="shared" si="77"/>
        <v>22533</v>
      </c>
      <c r="N269" s="75">
        <f t="shared" si="77"/>
        <v>485033</v>
      </c>
      <c r="O269" s="75">
        <f t="shared" si="77"/>
        <v>512756</v>
      </c>
      <c r="P269" s="77">
        <f>SUM(D269:O269)</f>
        <v>6975787</v>
      </c>
    </row>
    <row r="270" spans="1:16">
      <c r="A270" s="5"/>
      <c r="B270" s="74" t="s">
        <v>29</v>
      </c>
      <c r="C270" s="74"/>
      <c r="D270" s="75">
        <f t="shared" si="76"/>
        <v>506302</v>
      </c>
      <c r="E270" s="75">
        <f t="shared" si="76"/>
        <v>2334</v>
      </c>
      <c r="F270" s="75">
        <f t="shared" si="76"/>
        <v>313178</v>
      </c>
      <c r="G270" s="75">
        <f t="shared" ref="G270:O270" si="78">-ROUND((G152/$K218),0)</f>
        <v>205557</v>
      </c>
      <c r="H270" s="75">
        <f t="shared" si="78"/>
        <v>271657</v>
      </c>
      <c r="I270" s="75">
        <f t="shared" si="78"/>
        <v>407586</v>
      </c>
      <c r="J270" s="75">
        <f t="shared" si="78"/>
        <v>514</v>
      </c>
      <c r="K270" s="75">
        <f t="shared" si="78"/>
        <v>224929</v>
      </c>
      <c r="L270" s="75">
        <f t="shared" si="78"/>
        <v>424186</v>
      </c>
      <c r="M270" s="75">
        <f t="shared" si="78"/>
        <v>0</v>
      </c>
      <c r="N270" s="75">
        <f t="shared" si="78"/>
        <v>215643</v>
      </c>
      <c r="O270" s="75">
        <f t="shared" si="78"/>
        <v>194371</v>
      </c>
      <c r="P270" s="77">
        <f t="shared" ref="P270:P274" si="79">SUM(D270:O270)</f>
        <v>2766257</v>
      </c>
    </row>
    <row r="271" spans="1:16">
      <c r="A271" s="5"/>
      <c r="B271" s="74" t="s">
        <v>30</v>
      </c>
      <c r="C271" s="74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7">
        <f t="shared" si="79"/>
        <v>0</v>
      </c>
    </row>
    <row r="272" spans="1:16">
      <c r="A272" s="5"/>
      <c r="B272" s="74" t="s">
        <v>32</v>
      </c>
      <c r="C272" s="74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7">
        <f t="shared" si="79"/>
        <v>0</v>
      </c>
    </row>
    <row r="273" spans="1:16">
      <c r="A273" s="5"/>
      <c r="B273" s="74" t="s">
        <v>33</v>
      </c>
      <c r="C273" s="74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7">
        <f t="shared" si="79"/>
        <v>0</v>
      </c>
    </row>
    <row r="274" spans="1:16">
      <c r="A274" s="5"/>
      <c r="B274" s="74" t="s">
        <v>34</v>
      </c>
      <c r="C274" s="74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7">
        <f t="shared" si="79"/>
        <v>0</v>
      </c>
    </row>
    <row r="275" spans="1:16">
      <c r="A275" s="5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</row>
    <row r="276" spans="1:16">
      <c r="A276" s="5"/>
      <c r="B276" s="74"/>
      <c r="C276" s="74"/>
      <c r="D276" s="76">
        <f>SUM(D269:D275)</f>
        <v>1867699</v>
      </c>
      <c r="E276" s="76">
        <f t="shared" ref="E276:P276" si="80">SUM(E269:E275)</f>
        <v>22289</v>
      </c>
      <c r="F276" s="76">
        <f t="shared" si="80"/>
        <v>1181524</v>
      </c>
      <c r="G276" s="76">
        <f t="shared" si="80"/>
        <v>914468</v>
      </c>
      <c r="H276" s="76">
        <f t="shared" si="80"/>
        <v>823390</v>
      </c>
      <c r="I276" s="76">
        <f t="shared" si="80"/>
        <v>1370897</v>
      </c>
      <c r="J276" s="76">
        <f t="shared" si="80"/>
        <v>17514</v>
      </c>
      <c r="K276" s="76">
        <f t="shared" si="80"/>
        <v>729485</v>
      </c>
      <c r="L276" s="76">
        <f t="shared" si="80"/>
        <v>1384442</v>
      </c>
      <c r="M276" s="76">
        <f t="shared" si="80"/>
        <v>22533</v>
      </c>
      <c r="N276" s="76">
        <f t="shared" si="80"/>
        <v>700676</v>
      </c>
      <c r="O276" s="76">
        <f t="shared" si="80"/>
        <v>707127</v>
      </c>
      <c r="P276" s="76">
        <f t="shared" si="80"/>
        <v>9742044</v>
      </c>
    </row>
    <row r="277" spans="1:16">
      <c r="A277" s="5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</row>
    <row r="278" spans="1:16">
      <c r="A278" s="5"/>
      <c r="B278" s="33" t="s">
        <v>98</v>
      </c>
      <c r="C278" s="74"/>
      <c r="D278" s="54" t="s">
        <v>83</v>
      </c>
      <c r="E278" s="54" t="s">
        <v>84</v>
      </c>
      <c r="F278" s="54" t="s">
        <v>85</v>
      </c>
      <c r="G278" s="54" t="s">
        <v>86</v>
      </c>
      <c r="H278" s="54" t="s">
        <v>87</v>
      </c>
      <c r="I278" s="54" t="s">
        <v>88</v>
      </c>
      <c r="J278" s="54" t="s">
        <v>89</v>
      </c>
      <c r="K278" s="54" t="s">
        <v>90</v>
      </c>
      <c r="L278" s="54" t="s">
        <v>91</v>
      </c>
      <c r="M278" s="54" t="s">
        <v>92</v>
      </c>
      <c r="N278" s="54" t="s">
        <v>93</v>
      </c>
      <c r="O278" s="54" t="s">
        <v>94</v>
      </c>
      <c r="P278" s="54" t="s">
        <v>12</v>
      </c>
    </row>
    <row r="279" spans="1:16">
      <c r="A279" s="5"/>
      <c r="B279" s="74" t="s">
        <v>28</v>
      </c>
      <c r="C279" s="74"/>
      <c r="D279" s="74"/>
      <c r="E279" s="74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7">
        <f>SUM(D279:O279)</f>
        <v>0</v>
      </c>
    </row>
    <row r="280" spans="1:16">
      <c r="A280" s="5"/>
      <c r="B280" s="74" t="s">
        <v>29</v>
      </c>
      <c r="C280" s="74"/>
      <c r="D280" s="74"/>
      <c r="E280" s="74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7">
        <f t="shared" ref="P280:P284" si="81">SUM(D280:O280)</f>
        <v>0</v>
      </c>
    </row>
    <row r="281" spans="1:16">
      <c r="A281" s="5"/>
      <c r="B281" s="74" t="s">
        <v>30</v>
      </c>
      <c r="C281" s="74"/>
      <c r="D281" s="75">
        <f>-ROUND((D153/$J219),0)</f>
        <v>1402</v>
      </c>
      <c r="E281" s="75">
        <f>-ROUND((E153/$J219),0)</f>
        <v>0</v>
      </c>
      <c r="F281" s="75">
        <f>-ROUND((F153/$J219),0)</f>
        <v>683</v>
      </c>
      <c r="G281" s="75">
        <f t="shared" ref="G281:O281" si="82">-ROUND((G153/$K219),0)</f>
        <v>797</v>
      </c>
      <c r="H281" s="75">
        <f t="shared" si="82"/>
        <v>1702</v>
      </c>
      <c r="I281" s="75">
        <f t="shared" si="82"/>
        <v>1089</v>
      </c>
      <c r="J281" s="75">
        <f t="shared" si="82"/>
        <v>801</v>
      </c>
      <c r="K281" s="75">
        <f t="shared" si="82"/>
        <v>570</v>
      </c>
      <c r="L281" s="75">
        <f t="shared" si="82"/>
        <v>1039</v>
      </c>
      <c r="M281" s="75">
        <f t="shared" si="82"/>
        <v>611</v>
      </c>
      <c r="N281" s="75">
        <f t="shared" si="82"/>
        <v>713</v>
      </c>
      <c r="O281" s="75">
        <f t="shared" si="82"/>
        <v>729</v>
      </c>
      <c r="P281" s="77">
        <f t="shared" si="81"/>
        <v>10136</v>
      </c>
    </row>
    <row r="282" spans="1:16">
      <c r="A282" s="5"/>
      <c r="B282" s="74" t="s">
        <v>32</v>
      </c>
      <c r="C282" s="74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7">
        <f t="shared" si="81"/>
        <v>0</v>
      </c>
    </row>
    <row r="283" spans="1:16">
      <c r="A283" s="5"/>
      <c r="B283" s="74" t="s">
        <v>33</v>
      </c>
      <c r="C283" s="74"/>
      <c r="D283" s="75">
        <f>-ROUND((D155/$J221),0)</f>
        <v>32</v>
      </c>
      <c r="E283" s="75">
        <f>-ROUND((E155/$J221),0)</f>
        <v>32</v>
      </c>
      <c r="F283" s="75">
        <f>-ROUND((F155/$J221),0)</f>
        <v>27</v>
      </c>
      <c r="G283" s="75">
        <f t="shared" ref="G283:O283" si="83">-ROUND((G155/$K221),0)</f>
        <v>30</v>
      </c>
      <c r="H283" s="75">
        <f t="shared" si="83"/>
        <v>27</v>
      </c>
      <c r="I283" s="75">
        <f t="shared" si="83"/>
        <v>27</v>
      </c>
      <c r="J283" s="75">
        <f t="shared" si="83"/>
        <v>27</v>
      </c>
      <c r="K283" s="75">
        <f t="shared" si="83"/>
        <v>27</v>
      </c>
      <c r="L283" s="75">
        <f t="shared" si="83"/>
        <v>27</v>
      </c>
      <c r="M283" s="75">
        <f t="shared" si="83"/>
        <v>27</v>
      </c>
      <c r="N283" s="75">
        <f t="shared" si="83"/>
        <v>27</v>
      </c>
      <c r="O283" s="75">
        <f t="shared" si="83"/>
        <v>27</v>
      </c>
      <c r="P283" s="77">
        <f t="shared" si="81"/>
        <v>337</v>
      </c>
    </row>
    <row r="284" spans="1:16">
      <c r="A284" s="5"/>
      <c r="B284" s="74" t="s">
        <v>34</v>
      </c>
      <c r="C284" s="74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7">
        <f t="shared" si="81"/>
        <v>0</v>
      </c>
    </row>
    <row r="285" spans="1:16">
      <c r="A285" s="5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</row>
    <row r="286" spans="1:16">
      <c r="A286" s="5"/>
      <c r="B286" s="74"/>
      <c r="C286" s="74"/>
      <c r="D286" s="76">
        <f>SUM(D281:D284)</f>
        <v>1434</v>
      </c>
      <c r="E286" s="76">
        <f t="shared" ref="E286:O286" si="84">SUM(E281:E284)</f>
        <v>32</v>
      </c>
      <c r="F286" s="76">
        <f t="shared" si="84"/>
        <v>710</v>
      </c>
      <c r="G286" s="76">
        <f t="shared" si="84"/>
        <v>827</v>
      </c>
      <c r="H286" s="76">
        <f t="shared" si="84"/>
        <v>1729</v>
      </c>
      <c r="I286" s="76">
        <f t="shared" si="84"/>
        <v>1116</v>
      </c>
      <c r="J286" s="76">
        <f t="shared" si="84"/>
        <v>828</v>
      </c>
      <c r="K286" s="76">
        <f t="shared" si="84"/>
        <v>597</v>
      </c>
      <c r="L286" s="76">
        <f t="shared" si="84"/>
        <v>1066</v>
      </c>
      <c r="M286" s="76">
        <f t="shared" si="84"/>
        <v>638</v>
      </c>
      <c r="N286" s="76">
        <f t="shared" si="84"/>
        <v>740</v>
      </c>
      <c r="O286" s="76">
        <f t="shared" si="84"/>
        <v>756</v>
      </c>
      <c r="P286" s="76">
        <f t="shared" ref="P286" si="85">SUM(P279:P285)</f>
        <v>10473</v>
      </c>
    </row>
    <row r="287" spans="1:16">
      <c r="A287" s="5"/>
      <c r="D287" s="82"/>
      <c r="E287" s="82"/>
    </row>
    <row r="288" spans="1:16">
      <c r="A288" s="5"/>
    </row>
    <row r="289" spans="1:16">
      <c r="A289" s="5"/>
      <c r="B289" s="39" t="s">
        <v>101</v>
      </c>
      <c r="C289" s="78"/>
      <c r="D289" s="57" t="s">
        <v>83</v>
      </c>
      <c r="E289" s="57" t="s">
        <v>84</v>
      </c>
      <c r="F289" s="57" t="s">
        <v>85</v>
      </c>
      <c r="G289" s="57" t="s">
        <v>86</v>
      </c>
      <c r="H289" s="57" t="s">
        <v>87</v>
      </c>
      <c r="I289" s="57" t="s">
        <v>88</v>
      </c>
      <c r="J289" s="57" t="s">
        <v>89</v>
      </c>
      <c r="K289" s="57" t="s">
        <v>90</v>
      </c>
      <c r="L289" s="57" t="s">
        <v>91</v>
      </c>
      <c r="M289" s="57" t="s">
        <v>92</v>
      </c>
      <c r="N289" s="57" t="s">
        <v>93</v>
      </c>
      <c r="O289" s="57" t="s">
        <v>94</v>
      </c>
      <c r="P289" s="57" t="s">
        <v>12</v>
      </c>
    </row>
    <row r="290" spans="1:16">
      <c r="A290" s="5"/>
      <c r="B290" s="78" t="s">
        <v>28</v>
      </c>
      <c r="C290" s="78"/>
      <c r="D290" s="79" t="e">
        <f t="shared" ref="D290:O290" si="86">-ROUND((D178/$L217),0)</f>
        <v>#DIV/0!</v>
      </c>
      <c r="E290" s="79" t="e">
        <f t="shared" si="86"/>
        <v>#DIV/0!</v>
      </c>
      <c r="F290" s="79" t="e">
        <f t="shared" si="86"/>
        <v>#DIV/0!</v>
      </c>
      <c r="G290" s="79" t="e">
        <f t="shared" si="86"/>
        <v>#DIV/0!</v>
      </c>
      <c r="H290" s="79" t="e">
        <f t="shared" si="86"/>
        <v>#DIV/0!</v>
      </c>
      <c r="I290" s="79" t="e">
        <f t="shared" si="86"/>
        <v>#DIV/0!</v>
      </c>
      <c r="J290" s="79" t="e">
        <f t="shared" si="86"/>
        <v>#DIV/0!</v>
      </c>
      <c r="K290" s="79" t="e">
        <f t="shared" si="86"/>
        <v>#DIV/0!</v>
      </c>
      <c r="L290" s="79" t="e">
        <f t="shared" si="86"/>
        <v>#DIV/0!</v>
      </c>
      <c r="M290" s="79" t="e">
        <f t="shared" si="86"/>
        <v>#DIV/0!</v>
      </c>
      <c r="N290" s="79" t="e">
        <f t="shared" si="86"/>
        <v>#DIV/0!</v>
      </c>
      <c r="O290" s="79" t="e">
        <f t="shared" si="86"/>
        <v>#DIV/0!</v>
      </c>
      <c r="P290" s="78"/>
    </row>
    <row r="291" spans="1:16">
      <c r="A291" s="5"/>
      <c r="B291" s="78" t="s">
        <v>29</v>
      </c>
      <c r="C291" s="78"/>
      <c r="D291" s="79" t="e">
        <f t="shared" ref="D291:O291" si="87">-ROUND((D179/$L218),0)</f>
        <v>#DIV/0!</v>
      </c>
      <c r="E291" s="79" t="e">
        <f t="shared" si="87"/>
        <v>#DIV/0!</v>
      </c>
      <c r="F291" s="79" t="e">
        <f t="shared" si="87"/>
        <v>#DIV/0!</v>
      </c>
      <c r="G291" s="79" t="e">
        <f t="shared" si="87"/>
        <v>#DIV/0!</v>
      </c>
      <c r="H291" s="79" t="e">
        <f t="shared" si="87"/>
        <v>#DIV/0!</v>
      </c>
      <c r="I291" s="79" t="e">
        <f t="shared" si="87"/>
        <v>#DIV/0!</v>
      </c>
      <c r="J291" s="79" t="e">
        <f t="shared" si="87"/>
        <v>#DIV/0!</v>
      </c>
      <c r="K291" s="79" t="e">
        <f t="shared" si="87"/>
        <v>#DIV/0!</v>
      </c>
      <c r="L291" s="79" t="e">
        <f t="shared" si="87"/>
        <v>#DIV/0!</v>
      </c>
      <c r="M291" s="79" t="e">
        <f t="shared" si="87"/>
        <v>#DIV/0!</v>
      </c>
      <c r="N291" s="79" t="e">
        <f t="shared" si="87"/>
        <v>#DIV/0!</v>
      </c>
      <c r="O291" s="79" t="e">
        <f t="shared" si="87"/>
        <v>#DIV/0!</v>
      </c>
      <c r="P291" s="78"/>
    </row>
    <row r="292" spans="1:16">
      <c r="A292" s="5"/>
      <c r="B292" s="78" t="s">
        <v>30</v>
      </c>
      <c r="C292" s="78"/>
      <c r="D292" s="79" t="e">
        <f t="shared" ref="D292:O292" si="88">-ROUND((D180/$L219),0)</f>
        <v>#DIV/0!</v>
      </c>
      <c r="E292" s="79" t="e">
        <f t="shared" si="88"/>
        <v>#DIV/0!</v>
      </c>
      <c r="F292" s="79" t="e">
        <f t="shared" si="88"/>
        <v>#DIV/0!</v>
      </c>
      <c r="G292" s="79" t="e">
        <f t="shared" si="88"/>
        <v>#DIV/0!</v>
      </c>
      <c r="H292" s="79" t="e">
        <f t="shared" si="88"/>
        <v>#DIV/0!</v>
      </c>
      <c r="I292" s="79" t="e">
        <f t="shared" si="88"/>
        <v>#DIV/0!</v>
      </c>
      <c r="J292" s="79" t="e">
        <f t="shared" si="88"/>
        <v>#DIV/0!</v>
      </c>
      <c r="K292" s="79" t="e">
        <f t="shared" si="88"/>
        <v>#DIV/0!</v>
      </c>
      <c r="L292" s="79" t="e">
        <f t="shared" si="88"/>
        <v>#DIV/0!</v>
      </c>
      <c r="M292" s="79" t="e">
        <f t="shared" si="88"/>
        <v>#DIV/0!</v>
      </c>
      <c r="N292" s="79" t="e">
        <f t="shared" si="88"/>
        <v>#DIV/0!</v>
      </c>
      <c r="O292" s="79" t="e">
        <f t="shared" si="88"/>
        <v>#DIV/0!</v>
      </c>
      <c r="P292" s="78"/>
    </row>
    <row r="293" spans="1:16">
      <c r="A293" s="5"/>
      <c r="B293" s="78" t="s">
        <v>32</v>
      </c>
      <c r="C293" s="78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8"/>
    </row>
    <row r="294" spans="1:16">
      <c r="A294" s="5"/>
      <c r="B294" s="78" t="s">
        <v>33</v>
      </c>
      <c r="C294" s="78"/>
      <c r="D294" s="79" t="e">
        <f t="shared" ref="D294:O294" si="89">-ROUND((D182/$L221),0)</f>
        <v>#DIV/0!</v>
      </c>
      <c r="E294" s="79" t="e">
        <f t="shared" si="89"/>
        <v>#DIV/0!</v>
      </c>
      <c r="F294" s="79" t="e">
        <f t="shared" si="89"/>
        <v>#DIV/0!</v>
      </c>
      <c r="G294" s="79" t="e">
        <f t="shared" si="89"/>
        <v>#DIV/0!</v>
      </c>
      <c r="H294" s="79" t="e">
        <f t="shared" si="89"/>
        <v>#DIV/0!</v>
      </c>
      <c r="I294" s="79" t="e">
        <f t="shared" si="89"/>
        <v>#DIV/0!</v>
      </c>
      <c r="J294" s="79" t="e">
        <f t="shared" si="89"/>
        <v>#DIV/0!</v>
      </c>
      <c r="K294" s="79" t="e">
        <f t="shared" si="89"/>
        <v>#DIV/0!</v>
      </c>
      <c r="L294" s="79" t="e">
        <f t="shared" si="89"/>
        <v>#DIV/0!</v>
      </c>
      <c r="M294" s="79" t="e">
        <f t="shared" si="89"/>
        <v>#DIV/0!</v>
      </c>
      <c r="N294" s="79" t="e">
        <f t="shared" si="89"/>
        <v>#DIV/0!</v>
      </c>
      <c r="O294" s="79" t="e">
        <f t="shared" si="89"/>
        <v>#DIV/0!</v>
      </c>
      <c r="P294" s="78"/>
    </row>
    <row r="295" spans="1:16">
      <c r="A295" s="5"/>
      <c r="B295" s="78" t="s">
        <v>34</v>
      </c>
      <c r="C295" s="78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8"/>
    </row>
    <row r="296" spans="1:16">
      <c r="A296" s="5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</row>
    <row r="297" spans="1:16">
      <c r="A297" s="5"/>
      <c r="B297" s="78"/>
      <c r="C297" s="78"/>
      <c r="D297" s="80" t="e">
        <f t="shared" ref="D297" si="90">SUM(D290:D296)</f>
        <v>#DIV/0!</v>
      </c>
      <c r="E297" s="80" t="e">
        <f t="shared" ref="E297:O297" si="91">SUM(E290:E296)</f>
        <v>#DIV/0!</v>
      </c>
      <c r="F297" s="80" t="e">
        <f t="shared" si="91"/>
        <v>#DIV/0!</v>
      </c>
      <c r="G297" s="80" t="e">
        <f t="shared" si="91"/>
        <v>#DIV/0!</v>
      </c>
      <c r="H297" s="80" t="e">
        <f t="shared" si="91"/>
        <v>#DIV/0!</v>
      </c>
      <c r="I297" s="80" t="e">
        <f t="shared" si="91"/>
        <v>#DIV/0!</v>
      </c>
      <c r="J297" s="80" t="e">
        <f t="shared" si="91"/>
        <v>#DIV/0!</v>
      </c>
      <c r="K297" s="80" t="e">
        <f t="shared" si="91"/>
        <v>#DIV/0!</v>
      </c>
      <c r="L297" s="80" t="e">
        <f t="shared" si="91"/>
        <v>#DIV/0!</v>
      </c>
      <c r="M297" s="80" t="e">
        <f t="shared" si="91"/>
        <v>#DIV/0!</v>
      </c>
      <c r="N297" s="80" t="e">
        <f t="shared" si="91"/>
        <v>#DIV/0!</v>
      </c>
      <c r="O297" s="80" t="e">
        <f t="shared" si="91"/>
        <v>#DIV/0!</v>
      </c>
      <c r="P297" s="78"/>
    </row>
    <row r="298" spans="1:16">
      <c r="A298" s="5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</row>
    <row r="299" spans="1:16">
      <c r="A299" s="5"/>
      <c r="B299" s="39" t="s">
        <v>102</v>
      </c>
      <c r="C299" s="78"/>
      <c r="D299" s="57" t="s">
        <v>83</v>
      </c>
      <c r="E299" s="57" t="s">
        <v>84</v>
      </c>
      <c r="F299" s="57" t="s">
        <v>85</v>
      </c>
      <c r="G299" s="57" t="s">
        <v>86</v>
      </c>
      <c r="H299" s="57" t="s">
        <v>87</v>
      </c>
      <c r="I299" s="57" t="s">
        <v>88</v>
      </c>
      <c r="J299" s="57" t="s">
        <v>89</v>
      </c>
      <c r="K299" s="57" t="s">
        <v>90</v>
      </c>
      <c r="L299" s="57" t="s">
        <v>91</v>
      </c>
      <c r="M299" s="57" t="s">
        <v>92</v>
      </c>
      <c r="N299" s="57" t="s">
        <v>93</v>
      </c>
      <c r="O299" s="57" t="s">
        <v>94</v>
      </c>
      <c r="P299" s="57" t="s">
        <v>12</v>
      </c>
    </row>
    <row r="300" spans="1:16">
      <c r="A300" s="5"/>
      <c r="B300" s="78" t="s">
        <v>28</v>
      </c>
      <c r="C300" s="78"/>
      <c r="D300" s="79">
        <f t="shared" ref="D300:F301" si="92">-ROUND((D205/$N217),0)</f>
        <v>1460675</v>
      </c>
      <c r="E300" s="79">
        <f t="shared" si="92"/>
        <v>1351581</v>
      </c>
      <c r="F300" s="79">
        <f t="shared" si="92"/>
        <v>1158226</v>
      </c>
      <c r="G300" s="79">
        <f t="shared" ref="G300:O300" si="93">-ROUND((G205/$O217),0)</f>
        <v>999517</v>
      </c>
      <c r="H300" s="79">
        <f t="shared" si="93"/>
        <v>890425</v>
      </c>
      <c r="I300" s="79">
        <f t="shared" si="93"/>
        <v>831525</v>
      </c>
      <c r="J300" s="79">
        <f t="shared" si="93"/>
        <v>871692</v>
      </c>
      <c r="K300" s="79">
        <f t="shared" si="93"/>
        <v>939067</v>
      </c>
      <c r="L300" s="79">
        <f t="shared" si="93"/>
        <v>901858</v>
      </c>
      <c r="M300" s="79">
        <f t="shared" si="93"/>
        <v>741275</v>
      </c>
      <c r="N300" s="79">
        <f t="shared" si="93"/>
        <v>887942</v>
      </c>
      <c r="O300" s="79">
        <f t="shared" si="93"/>
        <v>980142</v>
      </c>
      <c r="P300" s="81">
        <f>SUM(D300:O300)</f>
        <v>12013925</v>
      </c>
    </row>
    <row r="301" spans="1:16">
      <c r="A301" s="5"/>
      <c r="B301" s="78" t="s">
        <v>29</v>
      </c>
      <c r="C301" s="78"/>
      <c r="D301" s="79">
        <f t="shared" si="92"/>
        <v>598838</v>
      </c>
      <c r="E301" s="79">
        <f t="shared" si="92"/>
        <v>588586</v>
      </c>
      <c r="F301" s="79">
        <f t="shared" si="92"/>
        <v>527500</v>
      </c>
      <c r="G301" s="79">
        <f t="shared" ref="G301:O301" si="94">-ROUND((G206/$O218),0)</f>
        <v>410540</v>
      </c>
      <c r="H301" s="79">
        <f t="shared" si="94"/>
        <v>424090</v>
      </c>
      <c r="I301" s="79">
        <f t="shared" si="94"/>
        <v>421390</v>
      </c>
      <c r="J301" s="79">
        <f t="shared" si="94"/>
        <v>450790</v>
      </c>
      <c r="K301" s="79">
        <f t="shared" si="94"/>
        <v>606020</v>
      </c>
      <c r="L301" s="79">
        <f t="shared" si="94"/>
        <v>473910</v>
      </c>
      <c r="M301" s="79">
        <f t="shared" si="94"/>
        <v>472030</v>
      </c>
      <c r="N301" s="79">
        <f t="shared" si="94"/>
        <v>501410</v>
      </c>
      <c r="O301" s="79">
        <f t="shared" si="94"/>
        <v>468620</v>
      </c>
      <c r="P301" s="81">
        <f t="shared" ref="P301:P305" si="95">SUM(D301:O301)</f>
        <v>5943724</v>
      </c>
    </row>
    <row r="302" spans="1:16">
      <c r="A302" s="5"/>
      <c r="B302" s="78" t="s">
        <v>30</v>
      </c>
      <c r="C302" s="78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81">
        <f t="shared" si="95"/>
        <v>0</v>
      </c>
    </row>
    <row r="303" spans="1:16">
      <c r="A303" s="5"/>
      <c r="B303" s="78" t="s">
        <v>32</v>
      </c>
      <c r="C303" s="78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81">
        <f t="shared" si="95"/>
        <v>0</v>
      </c>
    </row>
    <row r="304" spans="1:16">
      <c r="A304" s="5"/>
      <c r="B304" s="78" t="s">
        <v>33</v>
      </c>
      <c r="C304" s="78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81">
        <f t="shared" si="95"/>
        <v>0</v>
      </c>
    </row>
    <row r="305" spans="1:16">
      <c r="A305" s="5"/>
      <c r="B305" s="78" t="s">
        <v>34</v>
      </c>
      <c r="C305" s="78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81">
        <f t="shared" si="95"/>
        <v>0</v>
      </c>
    </row>
    <row r="306" spans="1:16">
      <c r="A306" s="5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</row>
    <row r="307" spans="1:16">
      <c r="A307" s="5"/>
      <c r="B307" s="78"/>
      <c r="C307" s="78"/>
      <c r="D307" s="80">
        <f t="shared" ref="D307" si="96">SUM(D300:D306)</f>
        <v>2059513</v>
      </c>
      <c r="E307" s="80">
        <f t="shared" ref="E307:P307" si="97">SUM(E300:E306)</f>
        <v>1940167</v>
      </c>
      <c r="F307" s="80">
        <f t="shared" si="97"/>
        <v>1685726</v>
      </c>
      <c r="G307" s="80">
        <f t="shared" si="97"/>
        <v>1410057</v>
      </c>
      <c r="H307" s="80">
        <f t="shared" si="97"/>
        <v>1314515</v>
      </c>
      <c r="I307" s="80">
        <f t="shared" si="97"/>
        <v>1252915</v>
      </c>
      <c r="J307" s="80">
        <f t="shared" si="97"/>
        <v>1322482</v>
      </c>
      <c r="K307" s="80">
        <f t="shared" si="97"/>
        <v>1545087</v>
      </c>
      <c r="L307" s="80">
        <f t="shared" si="97"/>
        <v>1375768</v>
      </c>
      <c r="M307" s="80">
        <f t="shared" si="97"/>
        <v>1213305</v>
      </c>
      <c r="N307" s="80">
        <f t="shared" si="97"/>
        <v>1389352</v>
      </c>
      <c r="O307" s="80">
        <f t="shared" si="97"/>
        <v>1448762</v>
      </c>
      <c r="P307" s="80">
        <f t="shared" si="97"/>
        <v>17957649</v>
      </c>
    </row>
    <row r="308" spans="1:16">
      <c r="A308" s="5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</row>
    <row r="309" spans="1:16">
      <c r="A309" s="5"/>
      <c r="B309" s="39" t="s">
        <v>103</v>
      </c>
      <c r="C309" s="78"/>
      <c r="D309" s="57" t="s">
        <v>83</v>
      </c>
      <c r="E309" s="57" t="s">
        <v>84</v>
      </c>
      <c r="F309" s="57" t="s">
        <v>85</v>
      </c>
      <c r="G309" s="57" t="s">
        <v>86</v>
      </c>
      <c r="H309" s="57" t="s">
        <v>87</v>
      </c>
      <c r="I309" s="57" t="s">
        <v>88</v>
      </c>
      <c r="J309" s="57" t="s">
        <v>89</v>
      </c>
      <c r="K309" s="57" t="s">
        <v>90</v>
      </c>
      <c r="L309" s="57" t="s">
        <v>91</v>
      </c>
      <c r="M309" s="57" t="s">
        <v>92</v>
      </c>
      <c r="N309" s="57" t="s">
        <v>93</v>
      </c>
      <c r="O309" s="57" t="s">
        <v>94</v>
      </c>
      <c r="P309" s="57" t="s">
        <v>12</v>
      </c>
    </row>
    <row r="310" spans="1:16">
      <c r="A310" s="5"/>
      <c r="B310" s="78" t="s">
        <v>28</v>
      </c>
      <c r="C310" s="78"/>
      <c r="D310" s="78"/>
      <c r="E310" s="78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81">
        <f t="shared" ref="P310:P315" si="98">SUM(D310:O310)</f>
        <v>0</v>
      </c>
    </row>
    <row r="311" spans="1:16">
      <c r="A311" s="5"/>
      <c r="B311" s="78" t="s">
        <v>29</v>
      </c>
      <c r="C311" s="78"/>
      <c r="D311" s="78"/>
      <c r="E311" s="78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81">
        <f t="shared" si="98"/>
        <v>0</v>
      </c>
    </row>
    <row r="312" spans="1:16">
      <c r="A312" s="5"/>
      <c r="B312" s="78" t="s">
        <v>30</v>
      </c>
      <c r="C312" s="78"/>
      <c r="D312" s="79">
        <f>-ROUND((D207/$N219),0)</f>
        <v>3070</v>
      </c>
      <c r="E312" s="79">
        <f>-ROUND((E207/$N219),0)</f>
        <v>2757</v>
      </c>
      <c r="F312" s="79">
        <f>-ROUND((F207/$N219),0)</f>
        <v>2489</v>
      </c>
      <c r="G312" s="79">
        <f t="shared" ref="G312:O312" si="99">-ROUND((G207/$O219),0)</f>
        <v>1593</v>
      </c>
      <c r="H312" s="79">
        <f t="shared" si="99"/>
        <v>3938</v>
      </c>
      <c r="I312" s="79">
        <f t="shared" si="99"/>
        <v>4273</v>
      </c>
      <c r="J312" s="79">
        <f t="shared" si="99"/>
        <v>2780</v>
      </c>
      <c r="K312" s="79">
        <f t="shared" si="99"/>
        <v>2932</v>
      </c>
      <c r="L312" s="79">
        <f t="shared" si="99"/>
        <v>2820</v>
      </c>
      <c r="M312" s="79">
        <f t="shared" si="99"/>
        <v>2803</v>
      </c>
      <c r="N312" s="79">
        <f t="shared" si="99"/>
        <v>2938</v>
      </c>
      <c r="O312" s="79">
        <f t="shared" si="99"/>
        <v>3116</v>
      </c>
      <c r="P312" s="81">
        <f t="shared" si="98"/>
        <v>35509</v>
      </c>
    </row>
    <row r="313" spans="1:16">
      <c r="A313" s="5"/>
      <c r="B313" s="78" t="s">
        <v>32</v>
      </c>
      <c r="C313" s="78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81">
        <f t="shared" si="98"/>
        <v>0</v>
      </c>
    </row>
    <row r="314" spans="1:16">
      <c r="A314" s="5"/>
      <c r="B314" s="78" t="s">
        <v>33</v>
      </c>
      <c r="C314" s="78"/>
      <c r="D314" s="79">
        <f>-ROUND((D209/$N221),0)</f>
        <v>64</v>
      </c>
      <c r="E314" s="79">
        <f>-ROUND((E209/$N221),0)</f>
        <v>64</v>
      </c>
      <c r="F314" s="79">
        <f>-ROUND((F209/$N221),0)</f>
        <v>64</v>
      </c>
      <c r="G314" s="79">
        <f t="shared" ref="G314:O314" si="100">-ROUND((G209/$O221),0)</f>
        <v>43</v>
      </c>
      <c r="H314" s="79">
        <f t="shared" si="100"/>
        <v>57</v>
      </c>
      <c r="I314" s="79">
        <f t="shared" si="100"/>
        <v>57</v>
      </c>
      <c r="J314" s="79">
        <f t="shared" si="100"/>
        <v>57</v>
      </c>
      <c r="K314" s="79">
        <f t="shared" si="100"/>
        <v>57</v>
      </c>
      <c r="L314" s="79">
        <f t="shared" si="100"/>
        <v>57</v>
      </c>
      <c r="M314" s="79">
        <f t="shared" si="100"/>
        <v>57</v>
      </c>
      <c r="N314" s="79">
        <f t="shared" si="100"/>
        <v>57</v>
      </c>
      <c r="O314" s="79">
        <f t="shared" si="100"/>
        <v>57</v>
      </c>
      <c r="P314" s="81">
        <f t="shared" si="98"/>
        <v>691</v>
      </c>
    </row>
    <row r="315" spans="1:16">
      <c r="A315" s="5"/>
      <c r="B315" s="78" t="s">
        <v>34</v>
      </c>
      <c r="C315" s="78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81">
        <f t="shared" si="98"/>
        <v>0</v>
      </c>
    </row>
    <row r="316" spans="1:16">
      <c r="A316" s="5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</row>
    <row r="317" spans="1:16">
      <c r="A317" s="5"/>
      <c r="B317" s="78"/>
      <c r="C317" s="78"/>
      <c r="D317" s="80">
        <f t="shared" ref="D317" si="101">SUM(D310:D316)</f>
        <v>3134</v>
      </c>
      <c r="E317" s="80">
        <f t="shared" ref="E317:P317" si="102">SUM(E310:E316)</f>
        <v>2821</v>
      </c>
      <c r="F317" s="80">
        <f t="shared" si="102"/>
        <v>2553</v>
      </c>
      <c r="G317" s="80">
        <f t="shared" si="102"/>
        <v>1636</v>
      </c>
      <c r="H317" s="80">
        <f t="shared" si="102"/>
        <v>3995</v>
      </c>
      <c r="I317" s="80">
        <f t="shared" si="102"/>
        <v>4330</v>
      </c>
      <c r="J317" s="80">
        <f t="shared" si="102"/>
        <v>2837</v>
      </c>
      <c r="K317" s="80">
        <f t="shared" si="102"/>
        <v>2989</v>
      </c>
      <c r="L317" s="80">
        <f t="shared" si="102"/>
        <v>2877</v>
      </c>
      <c r="M317" s="80">
        <f t="shared" si="102"/>
        <v>2860</v>
      </c>
      <c r="N317" s="80">
        <f t="shared" si="102"/>
        <v>2995</v>
      </c>
      <c r="O317" s="80">
        <f t="shared" si="102"/>
        <v>3173</v>
      </c>
      <c r="P317" s="80">
        <f t="shared" si="102"/>
        <v>36200</v>
      </c>
    </row>
  </sheetData>
  <pageMargins left="0.18" right="0.21" top="0.39" bottom="0.41" header="0.17" footer="0.3"/>
  <pageSetup scale="70" fitToHeight="4" orientation="landscape" r:id="rId1"/>
  <headerFooter>
    <oddHeader>&amp;R2005 Monthly PIL Billing and Determinates by LDC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23"/>
  <sheetViews>
    <sheetView topLeftCell="A127" workbookViewId="0">
      <selection activeCell="A190" sqref="A190:XFD207"/>
    </sheetView>
  </sheetViews>
  <sheetFormatPr defaultRowHeight="12.75"/>
  <cols>
    <col min="4" max="15" width="12.7109375" customWidth="1"/>
    <col min="16" max="18" width="15.7109375" customWidth="1"/>
  </cols>
  <sheetData>
    <row r="1" spans="2:18">
      <c r="C1" s="1"/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</row>
    <row r="2" spans="2:18" hidden="1">
      <c r="B2" s="25" t="s">
        <v>13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2:18" hidden="1">
      <c r="B3" s="26" t="s">
        <v>14</v>
      </c>
      <c r="C3" s="26"/>
      <c r="D3" s="27">
        <v>-699969.06</v>
      </c>
      <c r="E3" s="27">
        <v>-602150.20000000007</v>
      </c>
      <c r="F3" s="27">
        <v>-530952.72</v>
      </c>
      <c r="G3" s="27">
        <v>-579577.44000000006</v>
      </c>
      <c r="H3" s="27">
        <v>-673104.41</v>
      </c>
      <c r="I3" s="27">
        <v>-410804.78000000009</v>
      </c>
      <c r="J3" s="27">
        <v>-458569.51</v>
      </c>
      <c r="K3" s="27">
        <v>-486154.99</v>
      </c>
      <c r="L3" s="27">
        <v>-418035.62</v>
      </c>
      <c r="M3" s="27">
        <v>-440216.88000000018</v>
      </c>
      <c r="N3" s="27">
        <v>-481477.22000000009</v>
      </c>
      <c r="O3" s="27">
        <v>-485519.27000000014</v>
      </c>
      <c r="P3" s="27">
        <f>SUM(D3:O3)</f>
        <v>-6266532.1000000015</v>
      </c>
      <c r="Q3" s="3">
        <f>P15+P27+P39</f>
        <v>-6266532.1000000006</v>
      </c>
    </row>
    <row r="4" spans="2:18" hidden="1">
      <c r="B4" s="26" t="s">
        <v>15</v>
      </c>
      <c r="C4" s="26"/>
      <c r="D4" s="27">
        <v>0</v>
      </c>
      <c r="E4" s="27">
        <v>0</v>
      </c>
      <c r="F4" s="27">
        <v>0</v>
      </c>
      <c r="G4" s="27">
        <v>0</v>
      </c>
      <c r="H4" s="27">
        <v>-7439.4699999999993</v>
      </c>
      <c r="I4" s="27">
        <v>-58956.239999999991</v>
      </c>
      <c r="J4" s="27">
        <v>-67586.719999999972</v>
      </c>
      <c r="K4" s="27">
        <v>-72424.62</v>
      </c>
      <c r="L4" s="27">
        <v>-68014.579999999987</v>
      </c>
      <c r="M4" s="27">
        <v>-64771.07</v>
      </c>
      <c r="N4" s="27">
        <v>-71198.669999999984</v>
      </c>
      <c r="O4" s="27">
        <v>-62832.299999999988</v>
      </c>
      <c r="P4" s="27">
        <f t="shared" ref="P4:P12" si="0">SUM(D4:O4)</f>
        <v>-473223.66999999993</v>
      </c>
      <c r="Q4" s="3">
        <f t="shared" ref="Q4:Q12" si="1">P16+P28+P40</f>
        <v>-473223.67</v>
      </c>
    </row>
    <row r="5" spans="2:18" hidden="1">
      <c r="B5" s="26" t="s">
        <v>16</v>
      </c>
      <c r="C5" s="26"/>
      <c r="D5" s="27">
        <v>0</v>
      </c>
      <c r="E5" s="27">
        <v>0</v>
      </c>
      <c r="F5" s="27">
        <v>0</v>
      </c>
      <c r="G5" s="27">
        <v>0</v>
      </c>
      <c r="H5" s="27">
        <v>-959.8</v>
      </c>
      <c r="I5" s="27">
        <v>-7588.52</v>
      </c>
      <c r="J5" s="27">
        <v>-145.26000000000022</v>
      </c>
      <c r="K5" s="27">
        <v>-17558.530000000006</v>
      </c>
      <c r="L5" s="27">
        <v>26252.11</v>
      </c>
      <c r="M5" s="27">
        <v>-8.5265128291212022E-13</v>
      </c>
      <c r="N5" s="27">
        <v>-0.10000000000030695</v>
      </c>
      <c r="O5" s="27">
        <v>9.9999999998544808E-2</v>
      </c>
      <c r="P5" s="27">
        <f t="shared" si="0"/>
        <v>-9.8907548817805946E-12</v>
      </c>
      <c r="Q5" s="3">
        <f t="shared" si="1"/>
        <v>-6.1959326558280736E-12</v>
      </c>
    </row>
    <row r="6" spans="2:18" hidden="1">
      <c r="B6" s="26" t="s">
        <v>17</v>
      </c>
      <c r="C6" s="26"/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f t="shared" si="0"/>
        <v>0</v>
      </c>
      <c r="Q6" s="3">
        <f t="shared" si="1"/>
        <v>0</v>
      </c>
    </row>
    <row r="7" spans="2:18" hidden="1">
      <c r="B7" s="26" t="s">
        <v>18</v>
      </c>
      <c r="C7" s="2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f t="shared" si="0"/>
        <v>0</v>
      </c>
      <c r="Q7" s="3">
        <f t="shared" si="1"/>
        <v>0</v>
      </c>
    </row>
    <row r="8" spans="2:18" hidden="1">
      <c r="B8" s="26" t="s">
        <v>19</v>
      </c>
      <c r="C8" s="26"/>
      <c r="D8" s="27">
        <v>-517528.73000000004</v>
      </c>
      <c r="E8" s="27">
        <v>-425319.54</v>
      </c>
      <c r="F8" s="27">
        <v>-408599.44000000006</v>
      </c>
      <c r="G8" s="27">
        <v>-402570.11</v>
      </c>
      <c r="H8" s="27">
        <v>-397375.95999999996</v>
      </c>
      <c r="I8" s="27">
        <v>-124532.22000000002</v>
      </c>
      <c r="J8" s="27">
        <v>-385381.74</v>
      </c>
      <c r="K8" s="27">
        <v>-440730.9</v>
      </c>
      <c r="L8" s="27">
        <v>-337210.76999999996</v>
      </c>
      <c r="M8" s="27">
        <v>-329027.28999999998</v>
      </c>
      <c r="N8" s="27">
        <v>-391747.62000000005</v>
      </c>
      <c r="O8" s="27">
        <v>-510751.31000000006</v>
      </c>
      <c r="P8" s="27">
        <f t="shared" si="0"/>
        <v>-4670775.6300000008</v>
      </c>
      <c r="Q8" s="3">
        <f t="shared" si="1"/>
        <v>-4670775.629999999</v>
      </c>
    </row>
    <row r="9" spans="2:18" hidden="1">
      <c r="B9" s="26" t="s">
        <v>20</v>
      </c>
      <c r="C9" s="26"/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f t="shared" si="0"/>
        <v>0</v>
      </c>
      <c r="Q9" s="3">
        <f t="shared" si="1"/>
        <v>0</v>
      </c>
    </row>
    <row r="10" spans="2:18" hidden="1">
      <c r="B10" s="26" t="s">
        <v>21</v>
      </c>
      <c r="C10" s="26"/>
      <c r="D10" s="27">
        <v>95100</v>
      </c>
      <c r="E10" s="27">
        <v>61903.69</v>
      </c>
      <c r="F10" s="27">
        <v>-14741.48</v>
      </c>
      <c r="G10" s="27">
        <v>-51095.71</v>
      </c>
      <c r="H10" s="27">
        <v>-88976.24</v>
      </c>
      <c r="I10" s="27">
        <v>-83628.479999999996</v>
      </c>
      <c r="J10" s="27">
        <v>-66204.47</v>
      </c>
      <c r="K10" s="27">
        <v>-19972.650000000001</v>
      </c>
      <c r="L10" s="27">
        <v>-11411.12</v>
      </c>
      <c r="M10" s="27">
        <v>-121692.16</v>
      </c>
      <c r="N10" s="27">
        <v>-9053.68</v>
      </c>
      <c r="O10" s="27">
        <v>-64770.53</v>
      </c>
      <c r="P10" s="27">
        <f t="shared" si="0"/>
        <v>-374542.82999999996</v>
      </c>
      <c r="Q10" s="3">
        <f t="shared" si="1"/>
        <v>-374542.82999999996</v>
      </c>
    </row>
    <row r="11" spans="2:18" hidden="1">
      <c r="B11" s="26" t="s">
        <v>22</v>
      </c>
      <c r="C11" s="26"/>
      <c r="D11" s="27">
        <v>-210752.12</v>
      </c>
      <c r="E11" s="27">
        <v>-179741.60999999996</v>
      </c>
      <c r="F11" s="27">
        <v>-181858.18000000002</v>
      </c>
      <c r="G11" s="27">
        <v>-167035.13999999998</v>
      </c>
      <c r="H11" s="27">
        <v>-152768.09</v>
      </c>
      <c r="I11" s="27">
        <v>-65092.040000000008</v>
      </c>
      <c r="J11" s="27">
        <v>-58848.990000000005</v>
      </c>
      <c r="K11" s="27">
        <v>-70447.619999999966</v>
      </c>
      <c r="L11" s="27">
        <v>-62074.359999999993</v>
      </c>
      <c r="M11" s="27">
        <v>-52412.73000000001</v>
      </c>
      <c r="N11" s="27">
        <v>-62067.299999999996</v>
      </c>
      <c r="O11" s="27">
        <v>-55832.619999999995</v>
      </c>
      <c r="P11" s="27">
        <f t="shared" si="0"/>
        <v>-1318930.8000000003</v>
      </c>
      <c r="Q11" s="3">
        <f t="shared" si="1"/>
        <v>-1318930.7999999998</v>
      </c>
    </row>
    <row r="12" spans="2:18" hidden="1">
      <c r="B12" s="26" t="s">
        <v>23</v>
      </c>
      <c r="C12" s="26"/>
      <c r="D12" s="27">
        <v>0</v>
      </c>
      <c r="E12" s="27">
        <v>0</v>
      </c>
      <c r="F12" s="27">
        <v>0</v>
      </c>
      <c r="G12" s="27">
        <v>0</v>
      </c>
      <c r="H12" s="27">
        <v>-16068.3</v>
      </c>
      <c r="I12" s="27">
        <v>-3771.25</v>
      </c>
      <c r="J12" s="27">
        <v>-3925.75</v>
      </c>
      <c r="K12" s="27">
        <v>-4067.6</v>
      </c>
      <c r="L12" s="27">
        <v>-4168</v>
      </c>
      <c r="M12" s="27">
        <v>-4403.75</v>
      </c>
      <c r="N12" s="27">
        <v>-4541.7</v>
      </c>
      <c r="O12" s="27">
        <v>-4547</v>
      </c>
      <c r="P12" s="27">
        <f t="shared" si="0"/>
        <v>-45493.349999999991</v>
      </c>
      <c r="Q12" s="3">
        <f t="shared" si="1"/>
        <v>-45493.349999999991</v>
      </c>
      <c r="R12" s="3"/>
    </row>
    <row r="13" spans="2:18" hidden="1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3">
        <f>SUM(Q3:Q12)</f>
        <v>-13149498.379999997</v>
      </c>
      <c r="R13" s="3">
        <f>Q13-Q10</f>
        <v>-12774955.549999997</v>
      </c>
    </row>
    <row r="14" spans="2:18" hidden="1">
      <c r="B14" s="25" t="s">
        <v>24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2:18" hidden="1">
      <c r="B15" s="26" t="s">
        <v>14</v>
      </c>
      <c r="C15" s="26"/>
      <c r="D15" s="27">
        <v>-654989.45000000007</v>
      </c>
      <c r="E15" s="27">
        <v>-568690.65000000014</v>
      </c>
      <c r="F15" s="27">
        <v>-491674.79000000004</v>
      </c>
      <c r="G15" s="27">
        <v>-540501.30000000005</v>
      </c>
      <c r="H15" s="27">
        <v>-636871.72000000009</v>
      </c>
      <c r="I15" s="27">
        <v>-379582.22000000003</v>
      </c>
      <c r="J15" s="27">
        <v>-426972.54000000004</v>
      </c>
      <c r="K15" s="27">
        <v>-453653.65</v>
      </c>
      <c r="L15" s="27">
        <v>-386298.49000000005</v>
      </c>
      <c r="M15" s="27">
        <v>-407830.6700000001</v>
      </c>
      <c r="N15" s="27">
        <v>-449777.14000000007</v>
      </c>
      <c r="O15" s="27">
        <v>-453009.9800000001</v>
      </c>
      <c r="P15" s="27">
        <f>SUM(D15:O15)</f>
        <v>-5849852.6000000006</v>
      </c>
    </row>
    <row r="16" spans="2:18" hidden="1">
      <c r="B16" s="26" t="s">
        <v>15</v>
      </c>
      <c r="C16" s="26"/>
      <c r="D16" s="27">
        <v>0</v>
      </c>
      <c r="E16" s="27">
        <v>0</v>
      </c>
      <c r="F16" s="27">
        <v>0</v>
      </c>
      <c r="G16" s="27">
        <v>0</v>
      </c>
      <c r="H16" s="27">
        <v>-7342.37</v>
      </c>
      <c r="I16" s="27">
        <v>-57277.39</v>
      </c>
      <c r="J16" s="27">
        <v>-65760.719999999987</v>
      </c>
      <c r="K16" s="27">
        <v>-70545.02</v>
      </c>
      <c r="L16" s="27">
        <v>-66180.429999999993</v>
      </c>
      <c r="M16" s="27">
        <v>-62897.63</v>
      </c>
      <c r="N16" s="27">
        <v>-69365.88</v>
      </c>
      <c r="O16" s="27">
        <v>-60952.6</v>
      </c>
      <c r="P16" s="27">
        <f t="shared" ref="P16:P24" si="2">SUM(D16:O16)</f>
        <v>-460322.04</v>
      </c>
    </row>
    <row r="17" spans="2:18" hidden="1">
      <c r="B17" s="26" t="s">
        <v>16</v>
      </c>
      <c r="C17" s="26"/>
      <c r="D17" s="27">
        <v>0</v>
      </c>
      <c r="E17" s="27">
        <v>0</v>
      </c>
      <c r="F17" s="27">
        <v>0</v>
      </c>
      <c r="G17" s="27">
        <v>0</v>
      </c>
      <c r="H17" s="27">
        <v>-932.01</v>
      </c>
      <c r="I17" s="27">
        <v>-7147.4700000000012</v>
      </c>
      <c r="J17" s="27">
        <v>-145.26000000000022</v>
      </c>
      <c r="K17" s="27">
        <v>-16531.310000000001</v>
      </c>
      <c r="L17" s="27">
        <v>24756.05</v>
      </c>
      <c r="M17" s="27">
        <v>-9.0949470177292824E-13</v>
      </c>
      <c r="N17" s="27">
        <v>-0.1000000000003638</v>
      </c>
      <c r="O17" s="27">
        <v>9.9999999998544808E-2</v>
      </c>
      <c r="P17" s="27">
        <f t="shared" si="2"/>
        <v>-6.3664629124104977E-12</v>
      </c>
    </row>
    <row r="18" spans="2:18" hidden="1">
      <c r="B18" s="26" t="s">
        <v>17</v>
      </c>
      <c r="C18" s="26"/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f t="shared" si="2"/>
        <v>0</v>
      </c>
    </row>
    <row r="19" spans="2:18" hidden="1">
      <c r="B19" s="26" t="s">
        <v>18</v>
      </c>
      <c r="C19" s="26"/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f t="shared" si="2"/>
        <v>0</v>
      </c>
    </row>
    <row r="20" spans="2:18" hidden="1">
      <c r="B20" s="26" t="s">
        <v>19</v>
      </c>
      <c r="C20" s="26"/>
      <c r="D20" s="27">
        <v>-483156.05</v>
      </c>
      <c r="E20" s="27">
        <v>-410894.56999999995</v>
      </c>
      <c r="F20" s="27">
        <v>-384681.45</v>
      </c>
      <c r="G20" s="27">
        <v>-378660.1</v>
      </c>
      <c r="H20" s="27">
        <v>-379767.15</v>
      </c>
      <c r="I20" s="27">
        <v>-108783.51999999999</v>
      </c>
      <c r="J20" s="27">
        <v>-370117.92</v>
      </c>
      <c r="K20" s="27">
        <v>-423810.76</v>
      </c>
      <c r="L20" s="27">
        <v>-320469.98</v>
      </c>
      <c r="M20" s="27">
        <v>-312965.94</v>
      </c>
      <c r="N20" s="27">
        <v>-375225.3</v>
      </c>
      <c r="O20" s="27">
        <v>-492647.07000000007</v>
      </c>
      <c r="P20" s="27">
        <f t="shared" si="2"/>
        <v>-4441179.8099999996</v>
      </c>
    </row>
    <row r="21" spans="2:18" hidden="1">
      <c r="B21" s="26" t="s">
        <v>20</v>
      </c>
      <c r="C21" s="26"/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f t="shared" si="2"/>
        <v>0</v>
      </c>
    </row>
    <row r="22" spans="2:18" hidden="1">
      <c r="B22" s="26" t="s">
        <v>21</v>
      </c>
      <c r="C22" s="26"/>
      <c r="D22" s="27">
        <v>95100</v>
      </c>
      <c r="E22" s="27">
        <v>61903.69</v>
      </c>
      <c r="F22" s="27">
        <v>-14741.48</v>
      </c>
      <c r="G22" s="27">
        <v>-51095.71</v>
      </c>
      <c r="H22" s="27">
        <v>-88976.24</v>
      </c>
      <c r="I22" s="27">
        <v>-83628.479999999996</v>
      </c>
      <c r="J22" s="27">
        <v>-66204.47</v>
      </c>
      <c r="K22" s="27">
        <v>-19972.650000000001</v>
      </c>
      <c r="L22" s="27">
        <v>-11411.12</v>
      </c>
      <c r="M22" s="27">
        <v>-121692.16</v>
      </c>
      <c r="N22" s="27">
        <v>-9053.68</v>
      </c>
      <c r="O22" s="27">
        <v>-64770.53</v>
      </c>
      <c r="P22" s="27">
        <f t="shared" si="2"/>
        <v>-374542.82999999996</v>
      </c>
    </row>
    <row r="23" spans="2:18" hidden="1">
      <c r="B23" s="26" t="s">
        <v>22</v>
      </c>
      <c r="C23" s="26"/>
      <c r="D23" s="27">
        <v>-205992.47</v>
      </c>
      <c r="E23" s="27">
        <v>-177234.76999999996</v>
      </c>
      <c r="F23" s="27">
        <v>-178274.96000000002</v>
      </c>
      <c r="G23" s="27">
        <v>-163507.66</v>
      </c>
      <c r="H23" s="27">
        <v>-150195.76</v>
      </c>
      <c r="I23" s="27">
        <v>-63959.71</v>
      </c>
      <c r="J23" s="27">
        <v>-57869.96</v>
      </c>
      <c r="K23" s="27">
        <v>-69365.689999999988</v>
      </c>
      <c r="L23" s="27">
        <v>-61006.530000000006</v>
      </c>
      <c r="M23" s="27">
        <v>-51382.770000000004</v>
      </c>
      <c r="N23" s="27">
        <v>-61011.770000000004</v>
      </c>
      <c r="O23" s="27">
        <v>-54680.149999999994</v>
      </c>
      <c r="P23" s="27">
        <f t="shared" si="2"/>
        <v>-1294482.2</v>
      </c>
    </row>
    <row r="24" spans="2:18" hidden="1">
      <c r="B24" s="26" t="s">
        <v>23</v>
      </c>
      <c r="C24" s="26"/>
      <c r="D24" s="27">
        <v>0</v>
      </c>
      <c r="E24" s="27">
        <v>0</v>
      </c>
      <c r="F24" s="27">
        <v>0</v>
      </c>
      <c r="G24" s="27">
        <v>0</v>
      </c>
      <c r="H24" s="27">
        <v>-16068.3</v>
      </c>
      <c r="I24" s="27">
        <v>-3771.25</v>
      </c>
      <c r="J24" s="27">
        <v>-3925.75</v>
      </c>
      <c r="K24" s="27">
        <v>-4067.6</v>
      </c>
      <c r="L24" s="27">
        <v>-4168</v>
      </c>
      <c r="M24" s="27">
        <v>-4403.75</v>
      </c>
      <c r="N24" s="27">
        <v>-4541.7</v>
      </c>
      <c r="O24" s="27">
        <v>-4547</v>
      </c>
      <c r="P24" s="27">
        <f t="shared" si="2"/>
        <v>-45493.349999999991</v>
      </c>
      <c r="Q24" s="3">
        <f>SUM(P15:P24)</f>
        <v>-12465872.829999998</v>
      </c>
      <c r="R24" s="3">
        <f>Q24-P22</f>
        <v>-12091329.999999998</v>
      </c>
    </row>
    <row r="25" spans="2:18" hidden="1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2:18" hidden="1">
      <c r="B26" s="25" t="s">
        <v>25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2:18" hidden="1">
      <c r="B27" s="26" t="s">
        <v>14</v>
      </c>
      <c r="C27" s="26"/>
      <c r="D27" s="27">
        <v>-11534.080000000002</v>
      </c>
      <c r="E27" s="27">
        <v>-106.64</v>
      </c>
      <c r="F27" s="27">
        <v>-5824.3200000000006</v>
      </c>
      <c r="G27" s="27">
        <v>-5798.59</v>
      </c>
      <c r="H27" s="27">
        <v>-5814.81</v>
      </c>
      <c r="I27" s="27">
        <v>-6368.39</v>
      </c>
      <c r="J27" s="27">
        <v>-7140.5300000000007</v>
      </c>
      <c r="K27" s="27">
        <v>-7147.76</v>
      </c>
      <c r="L27" s="27">
        <v>-7177.7699999999995</v>
      </c>
      <c r="M27" s="27">
        <v>-7099.91</v>
      </c>
      <c r="N27" s="27">
        <v>-7153.5</v>
      </c>
      <c r="O27" s="27">
        <v>-7198.3600000000006</v>
      </c>
      <c r="P27" s="27">
        <f>SUM(D27:O27)</f>
        <v>-78364.66</v>
      </c>
    </row>
    <row r="28" spans="2:18" hidden="1">
      <c r="B28" s="26" t="s">
        <v>15</v>
      </c>
      <c r="C28" s="26"/>
      <c r="D28" s="27">
        <v>0</v>
      </c>
      <c r="E28" s="27">
        <v>0</v>
      </c>
      <c r="F28" s="27">
        <v>0</v>
      </c>
      <c r="G28" s="27">
        <v>0</v>
      </c>
      <c r="H28" s="27">
        <v>-1.37</v>
      </c>
      <c r="I28" s="27">
        <v>-225.56</v>
      </c>
      <c r="J28" s="27">
        <v>-394.81</v>
      </c>
      <c r="K28" s="27">
        <v>-395.52000000000004</v>
      </c>
      <c r="L28" s="27">
        <v>-396.68</v>
      </c>
      <c r="M28" s="27">
        <v>-393.31</v>
      </c>
      <c r="N28" s="27">
        <v>-395.97</v>
      </c>
      <c r="O28" s="27">
        <v>-398.28000000000003</v>
      </c>
      <c r="P28" s="27">
        <f t="shared" ref="P28:P33" si="3">SUM(D28:O28)</f>
        <v>-2601.5000000000005</v>
      </c>
    </row>
    <row r="29" spans="2:18" hidden="1">
      <c r="B29" s="26" t="s">
        <v>16</v>
      </c>
      <c r="C29" s="26"/>
      <c r="D29" s="27">
        <v>0</v>
      </c>
      <c r="E29" s="27">
        <v>0</v>
      </c>
      <c r="F29" s="27">
        <v>0</v>
      </c>
      <c r="G29" s="27">
        <v>0</v>
      </c>
      <c r="H29" s="27">
        <v>-0.73</v>
      </c>
      <c r="I29" s="27">
        <v>-100.4</v>
      </c>
      <c r="J29" s="27">
        <v>0</v>
      </c>
      <c r="K29" s="27">
        <v>-345.28000000000003</v>
      </c>
      <c r="L29" s="27">
        <v>446.41000000000008</v>
      </c>
      <c r="M29" s="27">
        <v>0</v>
      </c>
      <c r="N29" s="27">
        <v>0</v>
      </c>
      <c r="O29" s="27">
        <v>0</v>
      </c>
      <c r="P29" s="27">
        <f t="shared" si="3"/>
        <v>5.6843418860808015E-14</v>
      </c>
    </row>
    <row r="30" spans="2:18" hidden="1">
      <c r="B30" s="26" t="s">
        <v>17</v>
      </c>
      <c r="C30" s="26"/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f t="shared" si="3"/>
        <v>0</v>
      </c>
    </row>
    <row r="31" spans="2:18" hidden="1">
      <c r="B31" s="26" t="s">
        <v>18</v>
      </c>
      <c r="C31" s="26"/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f t="shared" si="3"/>
        <v>0</v>
      </c>
    </row>
    <row r="32" spans="2:18" hidden="1">
      <c r="B32" s="26" t="s">
        <v>19</v>
      </c>
      <c r="C32" s="26"/>
      <c r="D32" s="27">
        <v>-17714.530000000002</v>
      </c>
      <c r="E32" s="27">
        <v>-85.33</v>
      </c>
      <c r="F32" s="27">
        <v>-8502.14</v>
      </c>
      <c r="G32" s="27">
        <v>-9538.2100000000009</v>
      </c>
      <c r="H32" s="27">
        <v>-6876.5999999999995</v>
      </c>
      <c r="I32" s="27">
        <v>-5441.2499999999991</v>
      </c>
      <c r="J32" s="27">
        <v>-5791.8</v>
      </c>
      <c r="K32" s="27">
        <v>-6419.43</v>
      </c>
      <c r="L32" s="27">
        <v>-6799.8099999999995</v>
      </c>
      <c r="M32" s="27">
        <v>-6036.71</v>
      </c>
      <c r="N32" s="27">
        <v>-6307.85</v>
      </c>
      <c r="O32" s="27">
        <v>-6941.7699999999995</v>
      </c>
      <c r="P32" s="27">
        <f t="shared" si="3"/>
        <v>-86455.430000000022</v>
      </c>
    </row>
    <row r="33" spans="2:16" hidden="1">
      <c r="B33" s="26" t="s">
        <v>20</v>
      </c>
      <c r="C33" s="26"/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f t="shared" si="3"/>
        <v>0</v>
      </c>
    </row>
    <row r="34" spans="2:16" hidden="1">
      <c r="B34" s="26" t="s">
        <v>21</v>
      </c>
      <c r="C34" s="26"/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f>SUM(D34:O34)</f>
        <v>0</v>
      </c>
    </row>
    <row r="35" spans="2:16" hidden="1">
      <c r="B35" s="26" t="s">
        <v>22</v>
      </c>
      <c r="C35" s="26"/>
      <c r="D35" s="27">
        <v>-1894.72</v>
      </c>
      <c r="E35" s="27">
        <v>-10.55</v>
      </c>
      <c r="F35" s="27">
        <v>-909.44</v>
      </c>
      <c r="G35" s="27">
        <v>-1020.5100000000001</v>
      </c>
      <c r="H35" s="27">
        <v>-740.62000000000012</v>
      </c>
      <c r="I35" s="27">
        <v>-419.40000000000003</v>
      </c>
      <c r="J35" s="27">
        <v>-330.57</v>
      </c>
      <c r="K35" s="27">
        <v>-365.34000000000003</v>
      </c>
      <c r="L35" s="27">
        <v>-387.4</v>
      </c>
      <c r="M35" s="27">
        <v>-344.29</v>
      </c>
      <c r="N35" s="27">
        <v>-360.58</v>
      </c>
      <c r="O35" s="27">
        <v>-398.24</v>
      </c>
      <c r="P35" s="27">
        <f t="shared" ref="P35:P36" si="4">SUM(D35:O35)</f>
        <v>-7181.6599999999989</v>
      </c>
    </row>
    <row r="36" spans="2:16" hidden="1">
      <c r="B36" s="26" t="s">
        <v>23</v>
      </c>
      <c r="C36" s="26"/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f t="shared" si="4"/>
        <v>0</v>
      </c>
    </row>
    <row r="37" spans="2:16" hidden="1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2:16" hidden="1">
      <c r="B38" s="25" t="s">
        <v>26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2:16" hidden="1">
      <c r="B39" s="26" t="s">
        <v>14</v>
      </c>
      <c r="C39" s="26"/>
      <c r="D39" s="27">
        <v>-33445.53</v>
      </c>
      <c r="E39" s="27">
        <v>-33352.910000000003</v>
      </c>
      <c r="F39" s="27">
        <v>-33453.61</v>
      </c>
      <c r="G39" s="27">
        <v>-33277.550000000003</v>
      </c>
      <c r="H39" s="27">
        <v>-30417.88</v>
      </c>
      <c r="I39" s="27">
        <v>-24854.170000000002</v>
      </c>
      <c r="J39" s="27">
        <v>-24456.440000000002</v>
      </c>
      <c r="K39" s="27">
        <v>-25353.58</v>
      </c>
      <c r="L39" s="27">
        <v>-24559.360000000001</v>
      </c>
      <c r="M39" s="27">
        <v>-25286.3</v>
      </c>
      <c r="N39" s="27">
        <v>-24546.58</v>
      </c>
      <c r="O39" s="27">
        <v>-25310.93</v>
      </c>
      <c r="P39" s="27">
        <f>SUM(D39:O39)</f>
        <v>-338314.84</v>
      </c>
    </row>
    <row r="40" spans="2:16" hidden="1">
      <c r="B40" s="26" t="s">
        <v>15</v>
      </c>
      <c r="C40" s="26"/>
      <c r="D40" s="27">
        <v>0</v>
      </c>
      <c r="E40" s="27">
        <v>0</v>
      </c>
      <c r="F40" s="27">
        <v>0</v>
      </c>
      <c r="G40" s="27">
        <v>0</v>
      </c>
      <c r="H40" s="27">
        <v>-95.72999999999999</v>
      </c>
      <c r="I40" s="27">
        <v>-1453.2900000000002</v>
      </c>
      <c r="J40" s="27">
        <v>-1431.19</v>
      </c>
      <c r="K40" s="27">
        <v>-1484.08</v>
      </c>
      <c r="L40" s="27">
        <v>-1437.47</v>
      </c>
      <c r="M40" s="27">
        <v>-1480.1299999999999</v>
      </c>
      <c r="N40" s="27">
        <v>-1436.8200000000002</v>
      </c>
      <c r="O40" s="27">
        <v>-1481.42</v>
      </c>
      <c r="P40" s="27">
        <f t="shared" ref="P40:P48" si="5">SUM(D40:O40)</f>
        <v>-10300.130000000001</v>
      </c>
    </row>
    <row r="41" spans="2:16" hidden="1">
      <c r="B41" s="26" t="s">
        <v>16</v>
      </c>
      <c r="C41" s="26"/>
      <c r="D41" s="27">
        <v>0</v>
      </c>
      <c r="E41" s="27">
        <v>0</v>
      </c>
      <c r="F41" s="27">
        <v>0</v>
      </c>
      <c r="G41" s="27">
        <v>0</v>
      </c>
      <c r="H41" s="27">
        <v>-27.06</v>
      </c>
      <c r="I41" s="27">
        <v>-340.65</v>
      </c>
      <c r="J41" s="27">
        <v>0</v>
      </c>
      <c r="K41" s="27">
        <v>-681.94</v>
      </c>
      <c r="L41" s="27">
        <v>1049.6500000000001</v>
      </c>
      <c r="M41" s="27">
        <v>5.6843418860808015E-14</v>
      </c>
      <c r="N41" s="27">
        <v>5.6843418860808015E-14</v>
      </c>
      <c r="O41" s="27">
        <v>0</v>
      </c>
      <c r="P41" s="27">
        <f t="shared" si="5"/>
        <v>1.1368683772161603E-13</v>
      </c>
    </row>
    <row r="42" spans="2:16" hidden="1">
      <c r="B42" s="26" t="s">
        <v>17</v>
      </c>
      <c r="C42" s="26"/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f t="shared" si="5"/>
        <v>0</v>
      </c>
    </row>
    <row r="43" spans="2:16" hidden="1">
      <c r="B43" s="26" t="s">
        <v>18</v>
      </c>
      <c r="C43" s="26"/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f t="shared" si="5"/>
        <v>0</v>
      </c>
    </row>
    <row r="44" spans="2:16" hidden="1">
      <c r="B44" s="26" t="s">
        <v>19</v>
      </c>
      <c r="C44" s="26"/>
      <c r="D44" s="27">
        <v>-16658.149999999998</v>
      </c>
      <c r="E44" s="27">
        <v>-14339.64</v>
      </c>
      <c r="F44" s="27">
        <v>-15415.85</v>
      </c>
      <c r="G44" s="27">
        <v>-14371.8</v>
      </c>
      <c r="H44" s="27">
        <v>-10732.210000000001</v>
      </c>
      <c r="I44" s="27">
        <v>-10307.449999999999</v>
      </c>
      <c r="J44" s="27">
        <v>-9472.02</v>
      </c>
      <c r="K44" s="27">
        <v>-10500.710000000001</v>
      </c>
      <c r="L44" s="27">
        <v>-9940.98</v>
      </c>
      <c r="M44" s="27">
        <v>-10024.639999999998</v>
      </c>
      <c r="N44" s="27">
        <v>-10214.469999999999</v>
      </c>
      <c r="O44" s="27">
        <v>-11162.47</v>
      </c>
      <c r="P44" s="27">
        <f t="shared" si="5"/>
        <v>-143140.39000000001</v>
      </c>
    </row>
    <row r="45" spans="2:16" hidden="1">
      <c r="B45" s="26" t="s">
        <v>20</v>
      </c>
      <c r="C45" s="26"/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f t="shared" si="5"/>
        <v>0</v>
      </c>
    </row>
    <row r="46" spans="2:16" hidden="1">
      <c r="B46" s="26" t="s">
        <v>21</v>
      </c>
      <c r="C46" s="26"/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f t="shared" si="5"/>
        <v>0</v>
      </c>
    </row>
    <row r="47" spans="2:16" hidden="1">
      <c r="B47" s="26" t="s">
        <v>22</v>
      </c>
      <c r="C47" s="26"/>
      <c r="D47" s="27">
        <v>-2864.9300000000003</v>
      </c>
      <c r="E47" s="27">
        <v>-2496.2900000000004</v>
      </c>
      <c r="F47" s="27">
        <v>-2673.78</v>
      </c>
      <c r="G47" s="27">
        <v>-2506.9700000000003</v>
      </c>
      <c r="H47" s="27">
        <v>-1831.71</v>
      </c>
      <c r="I47" s="27">
        <v>-712.93000000000006</v>
      </c>
      <c r="J47" s="27">
        <v>-648.46</v>
      </c>
      <c r="K47" s="27">
        <v>-716.58999999999992</v>
      </c>
      <c r="L47" s="27">
        <v>-680.43</v>
      </c>
      <c r="M47" s="27">
        <v>-685.67000000000007</v>
      </c>
      <c r="N47" s="27">
        <v>-694.95</v>
      </c>
      <c r="O47" s="27">
        <v>-754.23</v>
      </c>
      <c r="P47" s="27">
        <f t="shared" si="5"/>
        <v>-17266.939999999999</v>
      </c>
    </row>
    <row r="48" spans="2:16" hidden="1">
      <c r="B48" s="26" t="s">
        <v>23</v>
      </c>
      <c r="C48" s="26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f t="shared" si="5"/>
        <v>0</v>
      </c>
    </row>
    <row r="49" spans="1:16" hidden="1"/>
    <row r="51" spans="1:16" hidden="1">
      <c r="A51" s="28"/>
      <c r="B51" s="29" t="s">
        <v>27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</row>
    <row r="52" spans="1:16" hidden="1">
      <c r="A52" s="28">
        <v>3601</v>
      </c>
      <c r="B52" s="30" t="s">
        <v>28</v>
      </c>
      <c r="C52" s="28"/>
      <c r="D52" s="31">
        <v>-410324.11</v>
      </c>
      <c r="E52" s="31">
        <v>-369459.41</v>
      </c>
      <c r="F52" s="31">
        <v>-368585.11</v>
      </c>
      <c r="G52" s="31">
        <v>-356331.99</v>
      </c>
      <c r="H52" s="31">
        <v>-398754.13</v>
      </c>
      <c r="I52" s="31">
        <v>-285712.7</v>
      </c>
      <c r="J52" s="31">
        <v>-271891.43</v>
      </c>
      <c r="K52" s="31">
        <v>-287076.5</v>
      </c>
      <c r="L52" s="31">
        <v>-273625.78000000003</v>
      </c>
      <c r="M52" s="31">
        <v>-263998.26</v>
      </c>
      <c r="N52" s="31">
        <v>-283043.7</v>
      </c>
      <c r="O52" s="31">
        <v>-258323.28</v>
      </c>
      <c r="P52" s="31">
        <f t="shared" ref="P52:P60" si="6">SUM(D52:O52)</f>
        <v>-3827126.4</v>
      </c>
    </row>
    <row r="53" spans="1:16" hidden="1">
      <c r="A53" s="28">
        <v>3603</v>
      </c>
      <c r="B53" s="30" t="s">
        <v>29</v>
      </c>
      <c r="C53" s="28"/>
      <c r="D53" s="31">
        <v>-111069.94</v>
      </c>
      <c r="E53" s="31">
        <v>-94362.69</v>
      </c>
      <c r="F53" s="31">
        <v>-93781.89</v>
      </c>
      <c r="G53" s="31">
        <v>-84230.12</v>
      </c>
      <c r="H53" s="31">
        <v>-113348.98</v>
      </c>
      <c r="I53" s="31">
        <v>-81912.210000000006</v>
      </c>
      <c r="J53" s="31">
        <v>-70651.61</v>
      </c>
      <c r="K53" s="31">
        <v>-76165.039999999994</v>
      </c>
      <c r="L53" s="31">
        <v>-71117.570000000007</v>
      </c>
      <c r="M53" s="31">
        <v>-66923.899999999994</v>
      </c>
      <c r="N53" s="31">
        <v>-75241.77</v>
      </c>
      <c r="O53" s="31">
        <v>-62717.38</v>
      </c>
      <c r="P53" s="31">
        <f t="shared" si="6"/>
        <v>-1001523.1000000001</v>
      </c>
    </row>
    <row r="54" spans="1:16" hidden="1">
      <c r="A54" s="28">
        <v>3604</v>
      </c>
      <c r="B54" s="30" t="s">
        <v>30</v>
      </c>
      <c r="C54" s="28"/>
      <c r="D54" s="31">
        <v>-108169.58</v>
      </c>
      <c r="E54" s="31">
        <v>-80715.64</v>
      </c>
      <c r="F54" s="31">
        <v>-79258.06</v>
      </c>
      <c r="G54" s="31">
        <v>-76154.27</v>
      </c>
      <c r="H54" s="31">
        <v>-99564.65</v>
      </c>
      <c r="I54" s="31">
        <v>-68855.490000000005</v>
      </c>
      <c r="J54" s="31">
        <v>-64358.85</v>
      </c>
      <c r="K54" s="31">
        <v>-69966</v>
      </c>
      <c r="L54" s="31">
        <v>-64555.1</v>
      </c>
      <c r="M54" s="31">
        <v>-57212.52</v>
      </c>
      <c r="N54" s="31">
        <v>-71301.34</v>
      </c>
      <c r="O54" s="31">
        <v>-55142.33</v>
      </c>
      <c r="P54" s="31">
        <f t="shared" si="6"/>
        <v>-895253.83</v>
      </c>
    </row>
    <row r="55" spans="1:16" hidden="1">
      <c r="A55" s="28">
        <v>3602</v>
      </c>
      <c r="B55" s="30" t="s">
        <v>56</v>
      </c>
      <c r="C55" s="28"/>
      <c r="D55" s="31">
        <v>0</v>
      </c>
      <c r="E55" s="31">
        <v>0</v>
      </c>
      <c r="F55" s="31">
        <v>0</v>
      </c>
      <c r="G55" s="31">
        <v>0</v>
      </c>
      <c r="H55" s="31">
        <v>-17.22</v>
      </c>
      <c r="I55" s="31">
        <v>-141.31</v>
      </c>
      <c r="J55" s="31">
        <v>-150.63999999999999</v>
      </c>
      <c r="K55" s="31">
        <v>-150.63999999999999</v>
      </c>
      <c r="L55" s="31">
        <v>-150.63999999999999</v>
      </c>
      <c r="M55" s="31">
        <v>-150.63999999999999</v>
      </c>
      <c r="N55" s="31">
        <v>-150.63999999999999</v>
      </c>
      <c r="O55" s="31">
        <v>-129.12</v>
      </c>
      <c r="P55" s="31">
        <f t="shared" si="6"/>
        <v>-1040.8499999999999</v>
      </c>
    </row>
    <row r="56" spans="1:16" hidden="1">
      <c r="A56" s="28">
        <v>3606</v>
      </c>
      <c r="B56" s="30" t="s">
        <v>32</v>
      </c>
      <c r="C56" s="28"/>
      <c r="D56" s="31">
        <v>-9773.68</v>
      </c>
      <c r="E56" s="31">
        <v>-9773.68</v>
      </c>
      <c r="F56" s="31">
        <v>-9773.68</v>
      </c>
      <c r="G56" s="31">
        <v>-9773.68</v>
      </c>
      <c r="H56" s="31">
        <v>-9773.68</v>
      </c>
      <c r="I56" s="31">
        <v>-7466.46</v>
      </c>
      <c r="J56" s="31">
        <v>-7466.46</v>
      </c>
      <c r="K56" s="31">
        <v>-7466.46</v>
      </c>
      <c r="L56" s="31">
        <v>-7466.46</v>
      </c>
      <c r="M56" s="31">
        <v>-7466.46</v>
      </c>
      <c r="N56" s="31">
        <v>-7466.46</v>
      </c>
      <c r="O56" s="31">
        <v>-7466.46</v>
      </c>
      <c r="P56" s="31">
        <f t="shared" si="6"/>
        <v>-101133.62000000002</v>
      </c>
    </row>
    <row r="57" spans="1:16" hidden="1">
      <c r="A57" s="28">
        <v>3607</v>
      </c>
      <c r="B57" s="30" t="s">
        <v>33</v>
      </c>
      <c r="C57" s="28"/>
      <c r="D57" s="31">
        <v>-6673.22</v>
      </c>
      <c r="E57" s="31">
        <v>-6699.03</v>
      </c>
      <c r="F57" s="31">
        <v>-6699.03</v>
      </c>
      <c r="G57" s="31">
        <v>-6699.03</v>
      </c>
      <c r="H57" s="31">
        <v>-6699.03</v>
      </c>
      <c r="I57" s="31">
        <v>-4742.01</v>
      </c>
      <c r="J57" s="31">
        <v>-4742.01</v>
      </c>
      <c r="K57" s="31">
        <v>-4742.01</v>
      </c>
      <c r="L57" s="31">
        <v>-4742.01</v>
      </c>
      <c r="M57" s="31">
        <v>-4742.01</v>
      </c>
      <c r="N57" s="31">
        <v>-4742.6400000000003</v>
      </c>
      <c r="O57" s="31">
        <v>-4742.6400000000003</v>
      </c>
      <c r="P57" s="31">
        <f t="shared" si="6"/>
        <v>-66664.670000000013</v>
      </c>
    </row>
    <row r="58" spans="1:16" hidden="1">
      <c r="A58" s="28">
        <v>3608</v>
      </c>
      <c r="B58" s="30" t="s">
        <v>34</v>
      </c>
      <c r="C58" s="28"/>
      <c r="D58" s="31">
        <v>-481.67</v>
      </c>
      <c r="E58" s="31">
        <v>-376.56</v>
      </c>
      <c r="F58" s="31">
        <v>-400.74</v>
      </c>
      <c r="G58" s="31">
        <v>-321.45999999999998</v>
      </c>
      <c r="H58" s="31">
        <v>-543.1</v>
      </c>
      <c r="I58" s="31">
        <v>-336.43</v>
      </c>
      <c r="J58" s="31">
        <v>-318.08</v>
      </c>
      <c r="K58" s="31">
        <v>-349.14</v>
      </c>
      <c r="L58" s="31">
        <v>-316.66000000000003</v>
      </c>
      <c r="M58" s="31">
        <v>-283.26</v>
      </c>
      <c r="N58" s="31">
        <v>-342.22</v>
      </c>
      <c r="O58" s="31">
        <v>-240.69</v>
      </c>
      <c r="P58" s="31">
        <f t="shared" si="6"/>
        <v>-4310.0099999999993</v>
      </c>
    </row>
    <row r="59" spans="1:16" hidden="1">
      <c r="A59" s="28">
        <v>3609</v>
      </c>
      <c r="B59" s="30" t="s">
        <v>35</v>
      </c>
      <c r="C59" s="28"/>
      <c r="D59" s="31">
        <v>-8497.25</v>
      </c>
      <c r="E59" s="31">
        <v>-7303.64</v>
      </c>
      <c r="F59" s="31">
        <v>-7376.28</v>
      </c>
      <c r="G59" s="31">
        <v>-6990.75</v>
      </c>
      <c r="H59" s="31">
        <v>-8170.93</v>
      </c>
      <c r="I59" s="31">
        <v>-7415.61</v>
      </c>
      <c r="J59" s="31">
        <v>-7393.46</v>
      </c>
      <c r="K59" s="31">
        <v>-7737.86</v>
      </c>
      <c r="L59" s="31">
        <v>-7324.27</v>
      </c>
      <c r="M59" s="31">
        <v>-7053.62</v>
      </c>
      <c r="N59" s="31">
        <v>-7488.37</v>
      </c>
      <c r="O59" s="31">
        <v>-6776.08</v>
      </c>
      <c r="P59" s="31">
        <f t="shared" si="6"/>
        <v>-89528.12</v>
      </c>
    </row>
    <row r="60" spans="1:16" hidden="1">
      <c r="A60" s="28">
        <v>3031</v>
      </c>
      <c r="B60" s="30" t="s">
        <v>55</v>
      </c>
      <c r="C60" s="28"/>
      <c r="D60" s="31">
        <v>0</v>
      </c>
      <c r="E60" s="31">
        <v>0</v>
      </c>
      <c r="F60" s="31">
        <v>74200</v>
      </c>
      <c r="G60" s="31">
        <v>0</v>
      </c>
      <c r="H60" s="31">
        <v>0</v>
      </c>
      <c r="I60" s="31">
        <v>77000</v>
      </c>
      <c r="J60" s="31">
        <v>0</v>
      </c>
      <c r="K60" s="31">
        <v>0</v>
      </c>
      <c r="L60" s="31">
        <v>43000</v>
      </c>
      <c r="M60" s="31">
        <v>0</v>
      </c>
      <c r="N60" s="31">
        <v>0</v>
      </c>
      <c r="O60" s="31">
        <v>-57472</v>
      </c>
      <c r="P60" s="31">
        <f t="shared" si="6"/>
        <v>136728</v>
      </c>
    </row>
    <row r="61" spans="1:16" hidden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</row>
    <row r="62" spans="1:16" hidden="1">
      <c r="A62" s="28"/>
      <c r="B62" s="29" t="s">
        <v>36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idden="1">
      <c r="A63" s="28">
        <v>3685</v>
      </c>
      <c r="B63" s="30" t="s">
        <v>28</v>
      </c>
      <c r="C63" s="28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>
        <f t="shared" ref="P63:P67" si="7">SUM(D63:O63)</f>
        <v>0</v>
      </c>
    </row>
    <row r="64" spans="1:16" hidden="1">
      <c r="A64" s="28">
        <v>3686</v>
      </c>
      <c r="B64" s="30" t="s">
        <v>29</v>
      </c>
      <c r="C64" s="28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>
        <f t="shared" si="7"/>
        <v>0</v>
      </c>
    </row>
    <row r="65" spans="1:16" hidden="1">
      <c r="A65" s="28">
        <v>3687</v>
      </c>
      <c r="B65" s="30" t="s">
        <v>30</v>
      </c>
      <c r="C65" s="28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>
        <f t="shared" si="7"/>
        <v>0</v>
      </c>
    </row>
    <row r="66" spans="1:16" hidden="1">
      <c r="A66" s="28">
        <v>3688</v>
      </c>
      <c r="B66" s="30" t="s">
        <v>31</v>
      </c>
      <c r="C66" s="28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>
        <f t="shared" si="7"/>
        <v>0</v>
      </c>
    </row>
    <row r="67" spans="1:16" hidden="1">
      <c r="A67" s="28">
        <v>3691</v>
      </c>
      <c r="B67" s="30" t="s">
        <v>34</v>
      </c>
      <c r="C67" s="28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>
        <f t="shared" si="7"/>
        <v>0</v>
      </c>
    </row>
    <row r="68" spans="1:16">
      <c r="A68" s="28"/>
      <c r="B68" s="30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1:16">
      <c r="A69" s="28"/>
      <c r="B69" s="29" t="s">
        <v>46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</row>
    <row r="70" spans="1:16">
      <c r="A70" s="28">
        <v>3626</v>
      </c>
      <c r="B70" s="30" t="s">
        <v>28</v>
      </c>
      <c r="C70" s="28"/>
      <c r="D70" s="31">
        <v>0</v>
      </c>
      <c r="E70" s="31">
        <v>0</v>
      </c>
      <c r="F70" s="31">
        <v>0</v>
      </c>
      <c r="G70" s="31">
        <v>0</v>
      </c>
      <c r="H70" s="31">
        <v>-4874.32</v>
      </c>
      <c r="I70" s="31">
        <v>-37847.89</v>
      </c>
      <c r="J70" s="31">
        <v>-42653.49</v>
      </c>
      <c r="K70" s="31">
        <v>-45051.22</v>
      </c>
      <c r="L70" s="31">
        <v>-42930.07</v>
      </c>
      <c r="M70" s="31">
        <v>-41420.050000000003</v>
      </c>
      <c r="N70" s="31">
        <v>-44407.54</v>
      </c>
      <c r="O70" s="31">
        <v>-40530.28</v>
      </c>
      <c r="P70" s="31">
        <f t="shared" ref="P70:P73" si="8">SUM(D70:O70)</f>
        <v>-299714.86</v>
      </c>
    </row>
    <row r="71" spans="1:16">
      <c r="A71" s="28">
        <v>3628</v>
      </c>
      <c r="B71" s="30" t="s">
        <v>29</v>
      </c>
      <c r="C71" s="28"/>
      <c r="D71" s="31">
        <v>0</v>
      </c>
      <c r="E71" s="31">
        <v>0</v>
      </c>
      <c r="F71" s="31">
        <v>0</v>
      </c>
      <c r="G71" s="31">
        <v>0</v>
      </c>
      <c r="H71" s="31">
        <v>-1345.09</v>
      </c>
      <c r="I71" s="31">
        <v>-9093.58</v>
      </c>
      <c r="J71" s="31">
        <v>-11064</v>
      </c>
      <c r="K71" s="31">
        <v>-11927.36</v>
      </c>
      <c r="L71" s="31">
        <v>-11136.26</v>
      </c>
      <c r="M71" s="31">
        <v>-10519.52</v>
      </c>
      <c r="N71" s="31">
        <v>-11782.78</v>
      </c>
      <c r="O71" s="31">
        <v>-9832.4599999999991</v>
      </c>
      <c r="P71" s="31">
        <f t="shared" si="8"/>
        <v>-76701.049999999988</v>
      </c>
    </row>
    <row r="72" spans="1:16">
      <c r="A72" s="28">
        <v>3629</v>
      </c>
      <c r="B72" s="30" t="s">
        <v>30</v>
      </c>
      <c r="C72" s="28"/>
      <c r="D72" s="31">
        <v>0</v>
      </c>
      <c r="E72" s="31">
        <v>0</v>
      </c>
      <c r="F72" s="31">
        <v>0</v>
      </c>
      <c r="G72" s="31">
        <v>0</v>
      </c>
      <c r="H72" s="31">
        <v>-1111.76</v>
      </c>
      <c r="I72" s="31">
        <v>-8349.43</v>
      </c>
      <c r="J72" s="31">
        <v>-10047.52</v>
      </c>
      <c r="K72" s="31">
        <v>-11565.91</v>
      </c>
      <c r="L72" s="31">
        <v>-10118.61</v>
      </c>
      <c r="M72" s="31">
        <v>-8967.73</v>
      </c>
      <c r="N72" s="31">
        <v>-11176.01</v>
      </c>
      <c r="O72" s="31">
        <v>-8609.41</v>
      </c>
      <c r="P72" s="31">
        <f t="shared" si="8"/>
        <v>-69946.37999999999</v>
      </c>
    </row>
    <row r="73" spans="1:16">
      <c r="A73" s="28">
        <v>3627</v>
      </c>
      <c r="B73" s="30" t="s">
        <v>56</v>
      </c>
      <c r="C73" s="28"/>
      <c r="D73" s="31">
        <v>0</v>
      </c>
      <c r="E73" s="31">
        <v>0</v>
      </c>
      <c r="F73" s="31">
        <v>0</v>
      </c>
      <c r="G73" s="31">
        <v>0</v>
      </c>
      <c r="H73" s="31">
        <v>-2.7</v>
      </c>
      <c r="I73" s="31">
        <v>-22.12</v>
      </c>
      <c r="J73" s="31">
        <v>-23.59</v>
      </c>
      <c r="K73" s="31">
        <v>-23.59</v>
      </c>
      <c r="L73" s="31">
        <v>-23.59</v>
      </c>
      <c r="M73" s="31">
        <v>-23.59</v>
      </c>
      <c r="N73" s="31">
        <v>-23.59</v>
      </c>
      <c r="O73" s="31">
        <v>-20.22</v>
      </c>
      <c r="P73" s="31">
        <f t="shared" si="8"/>
        <v>-162.99</v>
      </c>
    </row>
    <row r="74" spans="1:16">
      <c r="A74" s="28">
        <v>3632</v>
      </c>
      <c r="B74" s="30" t="s">
        <v>32</v>
      </c>
      <c r="C74" s="28"/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-1170.1400000000001</v>
      </c>
      <c r="J74" s="31">
        <v>-1170.1400000000001</v>
      </c>
      <c r="K74" s="31">
        <v>-1170.1400000000001</v>
      </c>
      <c r="L74" s="31">
        <v>-1170.1400000000001</v>
      </c>
      <c r="M74" s="31">
        <v>-1170.1400000000001</v>
      </c>
      <c r="N74" s="31">
        <v>-1170.1400000000001</v>
      </c>
      <c r="O74" s="31">
        <v>-1170.1400000000001</v>
      </c>
      <c r="P74" s="31">
        <f>SUM(D74:O74)</f>
        <v>-8190.9800000000014</v>
      </c>
    </row>
    <row r="75" spans="1:16">
      <c r="A75" s="28">
        <v>3633</v>
      </c>
      <c r="B75" s="30" t="s">
        <v>33</v>
      </c>
      <c r="C75" s="28"/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-752.7</v>
      </c>
      <c r="J75" s="31">
        <v>-752.7</v>
      </c>
      <c r="K75" s="31">
        <v>-752.7</v>
      </c>
      <c r="L75" s="31">
        <v>-752.7</v>
      </c>
      <c r="M75" s="31">
        <v>-752.7</v>
      </c>
      <c r="N75" s="31">
        <v>-752.8</v>
      </c>
      <c r="O75" s="31">
        <v>-752.8</v>
      </c>
      <c r="P75" s="31">
        <f>SUM(D75:O75)</f>
        <v>-5269.1</v>
      </c>
    </row>
    <row r="76" spans="1:16">
      <c r="A76" s="28">
        <v>3634</v>
      </c>
      <c r="B76" s="30" t="s">
        <v>34</v>
      </c>
      <c r="C76" s="28"/>
      <c r="D76" s="31">
        <v>0</v>
      </c>
      <c r="E76" s="31">
        <v>0</v>
      </c>
      <c r="F76" s="31">
        <v>0</v>
      </c>
      <c r="G76" s="31">
        <v>0</v>
      </c>
      <c r="H76" s="31">
        <v>-8.5</v>
      </c>
      <c r="I76" s="31">
        <v>-41.53</v>
      </c>
      <c r="J76" s="31">
        <v>-49.28</v>
      </c>
      <c r="K76" s="31">
        <v>-54.1</v>
      </c>
      <c r="L76" s="31">
        <v>-49.06</v>
      </c>
      <c r="M76" s="31">
        <v>-43.9</v>
      </c>
      <c r="N76" s="31">
        <v>-53.02</v>
      </c>
      <c r="O76" s="31">
        <v>-37.29</v>
      </c>
      <c r="P76" s="31">
        <f>SUM(D76:O76)</f>
        <v>-336.68</v>
      </c>
    </row>
    <row r="77" spans="1:16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1:16" hidden="1">
      <c r="A78" s="28"/>
      <c r="B78" s="29" t="s">
        <v>37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pans="1:16" hidden="1">
      <c r="A79" s="28">
        <v>3611</v>
      </c>
      <c r="B79" s="30" t="s">
        <v>28</v>
      </c>
      <c r="C79" s="28"/>
      <c r="D79" s="31">
        <v>-274466.01</v>
      </c>
      <c r="E79" s="31">
        <v>-242830.41</v>
      </c>
      <c r="F79" s="31">
        <v>-247593.44</v>
      </c>
      <c r="G79" s="31">
        <v>-222611.39</v>
      </c>
      <c r="H79" s="31">
        <v>-192487.4</v>
      </c>
      <c r="I79" s="31">
        <v>-173297.36</v>
      </c>
      <c r="J79" s="31">
        <v>-190129.68</v>
      </c>
      <c r="K79" s="31">
        <v>-236237.76</v>
      </c>
      <c r="L79" s="31">
        <v>-204674.26</v>
      </c>
      <c r="M79" s="31">
        <v>-172038.32</v>
      </c>
      <c r="N79" s="31">
        <v>-201077.56</v>
      </c>
      <c r="O79" s="31">
        <v>-200604.02</v>
      </c>
      <c r="P79" s="31">
        <f>SUM(D79:O79)</f>
        <v>-2558047.6100000003</v>
      </c>
    </row>
    <row r="80" spans="1:16" hidden="1">
      <c r="A80" s="28">
        <v>3613</v>
      </c>
      <c r="B80" s="30" t="s">
        <v>29</v>
      </c>
      <c r="C80" s="28"/>
      <c r="D80" s="31">
        <v>-79825.509999999995</v>
      </c>
      <c r="E80" s="31">
        <v>-63777.88</v>
      </c>
      <c r="F80" s="31">
        <v>-62858.65</v>
      </c>
      <c r="G80" s="31">
        <v>-57293.19</v>
      </c>
      <c r="H80" s="31">
        <v>-67067.63</v>
      </c>
      <c r="I80" s="31">
        <v>-50103.11</v>
      </c>
      <c r="J80" s="31">
        <v>-59050.53</v>
      </c>
      <c r="K80" s="31">
        <v>-73810.91</v>
      </c>
      <c r="L80" s="31">
        <v>-64158.42</v>
      </c>
      <c r="M80" s="31">
        <v>-50214.559999999998</v>
      </c>
      <c r="N80" s="31">
        <v>-64784.39</v>
      </c>
      <c r="O80" s="31">
        <v>-49517.37</v>
      </c>
      <c r="P80" s="31">
        <f t="shared" ref="P80:P88" si="9">SUM(D80:O80)</f>
        <v>-742462.15000000014</v>
      </c>
    </row>
    <row r="81" spans="1:16" hidden="1">
      <c r="A81" s="28">
        <v>3614</v>
      </c>
      <c r="B81" s="30" t="s">
        <v>30</v>
      </c>
      <c r="C81" s="28"/>
      <c r="D81" s="31">
        <v>-126143.49</v>
      </c>
      <c r="E81" s="31">
        <v>-101817.42</v>
      </c>
      <c r="F81" s="31">
        <v>-98902.73</v>
      </c>
      <c r="G81" s="31">
        <v>-96376.16</v>
      </c>
      <c r="H81" s="31">
        <v>-117210.53</v>
      </c>
      <c r="I81" s="31">
        <v>-104197.82</v>
      </c>
      <c r="J81" s="31">
        <v>-117328.41</v>
      </c>
      <c r="K81" s="31">
        <v>-109927.56</v>
      </c>
      <c r="L81" s="31">
        <v>-101551.84</v>
      </c>
      <c r="M81" s="31">
        <v>-87005.61</v>
      </c>
      <c r="N81" s="31">
        <v>-105610.83</v>
      </c>
      <c r="O81" s="31">
        <v>-92021.66</v>
      </c>
      <c r="P81" s="31">
        <f t="shared" si="9"/>
        <v>-1258094.06</v>
      </c>
    </row>
    <row r="82" spans="1:16" hidden="1">
      <c r="A82" s="28">
        <v>3612</v>
      </c>
      <c r="B82" s="30" t="s">
        <v>56</v>
      </c>
      <c r="C82" s="28"/>
      <c r="D82" s="31">
        <v>0</v>
      </c>
      <c r="E82" s="31">
        <v>0</v>
      </c>
      <c r="F82" s="31">
        <v>0</v>
      </c>
      <c r="G82" s="31">
        <v>0</v>
      </c>
      <c r="H82" s="31">
        <v>-50.93</v>
      </c>
      <c r="I82" s="31">
        <v>-958.98</v>
      </c>
      <c r="J82" s="31">
        <v>-1022.94</v>
      </c>
      <c r="K82" s="31">
        <v>-1075.46</v>
      </c>
      <c r="L82" s="31">
        <v>-1083.1300000000001</v>
      </c>
      <c r="M82" s="31">
        <v>-1100.73</v>
      </c>
      <c r="N82" s="31">
        <v>-1071.55</v>
      </c>
      <c r="O82" s="31">
        <v>-1028.8499999999999</v>
      </c>
      <c r="P82" s="31">
        <f t="shared" si="9"/>
        <v>-7392.57</v>
      </c>
    </row>
    <row r="83" spans="1:16" hidden="1">
      <c r="A83" s="28">
        <v>3616</v>
      </c>
      <c r="B83" s="30" t="s">
        <v>32</v>
      </c>
      <c r="C83" s="28"/>
      <c r="D83" s="31">
        <v>1377.03</v>
      </c>
      <c r="E83" s="31">
        <v>1344.99</v>
      </c>
      <c r="F83" s="31">
        <v>1376.08</v>
      </c>
      <c r="G83" s="31">
        <v>1341.84</v>
      </c>
      <c r="H83" s="31">
        <v>1329.66</v>
      </c>
      <c r="I83" s="31">
        <v>1539.95</v>
      </c>
      <c r="J83" s="31">
        <v>1568.5</v>
      </c>
      <c r="K83" s="31">
        <v>1492.44</v>
      </c>
      <c r="L83" s="31">
        <v>1549.28</v>
      </c>
      <c r="M83" s="31">
        <v>1442.77</v>
      </c>
      <c r="N83" s="31">
        <v>1554.62</v>
      </c>
      <c r="O83" s="31">
        <v>1484.24</v>
      </c>
      <c r="P83" s="31">
        <f t="shared" si="9"/>
        <v>17401.400000000005</v>
      </c>
    </row>
    <row r="84" spans="1:16" hidden="1">
      <c r="A84" s="28">
        <v>3617</v>
      </c>
      <c r="B84" s="30" t="s">
        <v>33</v>
      </c>
      <c r="C84" s="28"/>
      <c r="D84" s="31">
        <v>-3119.24</v>
      </c>
      <c r="E84" s="31">
        <v>-3128.43</v>
      </c>
      <c r="F84" s="31">
        <v>-3128.43</v>
      </c>
      <c r="G84" s="31">
        <v>-3128.43</v>
      </c>
      <c r="H84" s="31">
        <v>-3128.43</v>
      </c>
      <c r="I84" s="31">
        <v>-3381.23</v>
      </c>
      <c r="J84" s="31">
        <v>-3381.23</v>
      </c>
      <c r="K84" s="31">
        <v>-3381.23</v>
      </c>
      <c r="L84" s="31">
        <v>-3381.23</v>
      </c>
      <c r="M84" s="31">
        <v>-3381.23</v>
      </c>
      <c r="N84" s="31">
        <v>-3381.23</v>
      </c>
      <c r="O84" s="31">
        <v>-3382.01</v>
      </c>
      <c r="P84" s="31">
        <f t="shared" si="9"/>
        <v>-39302.350000000006</v>
      </c>
    </row>
    <row r="85" spans="1:16" hidden="1">
      <c r="A85" s="28">
        <v>3618</v>
      </c>
      <c r="B85" s="30" t="s">
        <v>34</v>
      </c>
      <c r="C85" s="28"/>
      <c r="D85" s="31">
        <v>-978.83</v>
      </c>
      <c r="E85" s="31">
        <v>-685.42</v>
      </c>
      <c r="F85" s="31">
        <v>-774.28</v>
      </c>
      <c r="G85" s="31">
        <v>-592.77</v>
      </c>
      <c r="H85" s="31">
        <v>-1151.8900000000001</v>
      </c>
      <c r="I85" s="31">
        <v>-784.97</v>
      </c>
      <c r="J85" s="31">
        <v>-773.63</v>
      </c>
      <c r="K85" s="31">
        <v>-870.28</v>
      </c>
      <c r="L85" s="31">
        <v>-770.38</v>
      </c>
      <c r="M85" s="31">
        <v>-668.26</v>
      </c>
      <c r="N85" s="31">
        <v>-854.36</v>
      </c>
      <c r="O85" s="31">
        <v>-560.4</v>
      </c>
      <c r="P85" s="31">
        <f t="shared" si="9"/>
        <v>-9465.4699999999993</v>
      </c>
    </row>
    <row r="86" spans="1:16" hidden="1">
      <c r="A86" s="28">
        <v>3620</v>
      </c>
      <c r="B86" s="30" t="s">
        <v>38</v>
      </c>
      <c r="C86" s="28"/>
      <c r="D86" s="31">
        <v>0</v>
      </c>
      <c r="E86" s="31">
        <v>0</v>
      </c>
      <c r="F86" s="31">
        <v>0</v>
      </c>
      <c r="G86" s="31">
        <v>0</v>
      </c>
      <c r="H86" s="31">
        <v>-9626</v>
      </c>
      <c r="I86" s="31">
        <v>-2307</v>
      </c>
      <c r="J86" s="31">
        <v>-2471</v>
      </c>
      <c r="K86" s="31">
        <v>-2490</v>
      </c>
      <c r="L86" s="31">
        <v>-2586</v>
      </c>
      <c r="M86" s="31">
        <v>-2669.5</v>
      </c>
      <c r="N86" s="31">
        <v>-2765</v>
      </c>
      <c r="O86" s="31">
        <v>-2846.5</v>
      </c>
      <c r="P86" s="31">
        <f t="shared" si="9"/>
        <v>-27761</v>
      </c>
    </row>
    <row r="87" spans="1:16" hidden="1">
      <c r="A87" s="28">
        <v>3625</v>
      </c>
      <c r="B87" s="30" t="s">
        <v>39</v>
      </c>
      <c r="C87" s="28"/>
      <c r="D87" s="31">
        <v>0</v>
      </c>
      <c r="E87" s="31">
        <v>0</v>
      </c>
      <c r="F87" s="31">
        <v>0</v>
      </c>
      <c r="G87" s="31">
        <v>0</v>
      </c>
      <c r="H87" s="31">
        <v>-6442.3</v>
      </c>
      <c r="I87" s="31">
        <v>-1464.25</v>
      </c>
      <c r="J87" s="31">
        <v>-1454.75</v>
      </c>
      <c r="K87" s="31">
        <v>-1577.6</v>
      </c>
      <c r="L87" s="31">
        <v>-1582</v>
      </c>
      <c r="M87" s="31">
        <v>-1734.25</v>
      </c>
      <c r="N87" s="31">
        <v>-1776.7</v>
      </c>
      <c r="O87" s="31">
        <v>-1700.5</v>
      </c>
      <c r="P87" s="31">
        <f t="shared" si="9"/>
        <v>-17732.349999999999</v>
      </c>
    </row>
    <row r="88" spans="1:16" hidden="1">
      <c r="A88" s="28">
        <v>3032</v>
      </c>
      <c r="B88" s="30" t="s">
        <v>55</v>
      </c>
      <c r="C88" s="28"/>
      <c r="D88" s="31">
        <v>0</v>
      </c>
      <c r="E88" s="31">
        <v>0</v>
      </c>
      <c r="F88" s="31">
        <v>27200</v>
      </c>
      <c r="G88" s="31">
        <v>0</v>
      </c>
      <c r="H88" s="31">
        <v>0</v>
      </c>
      <c r="I88" s="31">
        <v>222400</v>
      </c>
      <c r="J88" s="31">
        <v>0</v>
      </c>
      <c r="K88" s="31">
        <v>0</v>
      </c>
      <c r="L88" s="31">
        <v>53600</v>
      </c>
      <c r="M88" s="31">
        <v>0</v>
      </c>
      <c r="N88" s="31">
        <v>0</v>
      </c>
      <c r="O88" s="31">
        <v>-147017</v>
      </c>
      <c r="P88" s="31">
        <f t="shared" si="9"/>
        <v>156183</v>
      </c>
    </row>
    <row r="89" spans="1:16" hidden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</row>
    <row r="90" spans="1:16" hidden="1">
      <c r="A90" s="28"/>
      <c r="B90" s="29" t="s">
        <v>47</v>
      </c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</row>
    <row r="91" spans="1:16" hidden="1">
      <c r="A91" s="28">
        <v>3692</v>
      </c>
      <c r="B91" s="30" t="s">
        <v>28</v>
      </c>
      <c r="C91" s="28"/>
      <c r="D91" s="31">
        <v>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f t="shared" ref="P91:P95" si="10">SUM(D91:O91)</f>
        <v>0</v>
      </c>
    </row>
    <row r="92" spans="1:16" hidden="1">
      <c r="A92" s="28">
        <v>3693</v>
      </c>
      <c r="B92" s="30" t="s">
        <v>29</v>
      </c>
      <c r="C92" s="28"/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1">
        <f t="shared" si="10"/>
        <v>0</v>
      </c>
    </row>
    <row r="93" spans="1:16" hidden="1">
      <c r="A93" s="28">
        <v>3694</v>
      </c>
      <c r="B93" s="30" t="s">
        <v>30</v>
      </c>
      <c r="C93" s="28"/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f t="shared" si="10"/>
        <v>0</v>
      </c>
    </row>
    <row r="94" spans="1:16" hidden="1">
      <c r="A94" s="28">
        <v>3695</v>
      </c>
      <c r="B94" s="30" t="s">
        <v>31</v>
      </c>
      <c r="C94" s="28"/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1">
        <f t="shared" si="10"/>
        <v>0</v>
      </c>
    </row>
    <row r="95" spans="1:16" hidden="1">
      <c r="A95" s="28">
        <v>3698</v>
      </c>
      <c r="B95" s="30" t="s">
        <v>34</v>
      </c>
      <c r="C95" s="28"/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1">
        <f t="shared" si="10"/>
        <v>0</v>
      </c>
    </row>
    <row r="96" spans="1:16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</row>
    <row r="97" spans="1:16">
      <c r="A97" s="28"/>
      <c r="B97" s="29" t="s">
        <v>48</v>
      </c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</row>
    <row r="98" spans="1:16">
      <c r="A98" s="28">
        <v>3635</v>
      </c>
      <c r="B98" s="30" t="s">
        <v>28</v>
      </c>
      <c r="C98" s="28"/>
      <c r="D98" s="31">
        <v>-129854.56</v>
      </c>
      <c r="E98" s="31">
        <v>-114886.69</v>
      </c>
      <c r="F98" s="31">
        <v>-117140.41</v>
      </c>
      <c r="G98" s="31">
        <v>-105320.81</v>
      </c>
      <c r="H98" s="31">
        <v>-84731.17</v>
      </c>
      <c r="I98" s="31">
        <v>-32318.13</v>
      </c>
      <c r="J98" s="31">
        <v>-29108.92</v>
      </c>
      <c r="K98" s="31">
        <v>-36170.14</v>
      </c>
      <c r="L98" s="31">
        <v>-31334.400000000001</v>
      </c>
      <c r="M98" s="31">
        <v>-26338.42</v>
      </c>
      <c r="N98" s="31">
        <v>-30784.3</v>
      </c>
      <c r="O98" s="31">
        <v>-30711.39</v>
      </c>
      <c r="P98" s="31">
        <f t="shared" ref="P98:P101" si="11">SUM(D98:O98)</f>
        <v>-768699.3400000002</v>
      </c>
    </row>
    <row r="99" spans="1:16">
      <c r="A99" s="28">
        <v>3637</v>
      </c>
      <c r="B99" s="30" t="s">
        <v>29</v>
      </c>
      <c r="C99" s="28"/>
      <c r="D99" s="31">
        <v>-34923.99</v>
      </c>
      <c r="E99" s="31">
        <v>-27903.02</v>
      </c>
      <c r="F99" s="31">
        <v>-27500.6</v>
      </c>
      <c r="G99" s="31">
        <v>-25065.81</v>
      </c>
      <c r="H99" s="31">
        <v>-27381.16</v>
      </c>
      <c r="I99" s="31">
        <v>-9465.3799999999992</v>
      </c>
      <c r="J99" s="31">
        <v>-8948.3799999999992</v>
      </c>
      <c r="K99" s="31">
        <v>-11184.71</v>
      </c>
      <c r="L99" s="31">
        <v>-9731.18</v>
      </c>
      <c r="M99" s="31">
        <v>-7609.41</v>
      </c>
      <c r="N99" s="31">
        <v>-9816.99</v>
      </c>
      <c r="O99" s="31">
        <v>-7495.92</v>
      </c>
      <c r="P99" s="31">
        <f t="shared" si="11"/>
        <v>-207026.55</v>
      </c>
    </row>
    <row r="100" spans="1:16">
      <c r="A100" s="28">
        <v>3638</v>
      </c>
      <c r="B100" s="30" t="s">
        <v>30</v>
      </c>
      <c r="C100" s="28"/>
      <c r="D100" s="31">
        <v>-37894.14</v>
      </c>
      <c r="E100" s="31">
        <v>-31227.69</v>
      </c>
      <c r="F100" s="31">
        <v>-30361.29</v>
      </c>
      <c r="G100" s="31">
        <v>-29930.04</v>
      </c>
      <c r="H100" s="31">
        <v>-34769.99</v>
      </c>
      <c r="I100" s="31">
        <v>-20534.3</v>
      </c>
      <c r="J100" s="31">
        <v>-18161.25</v>
      </c>
      <c r="K100" s="31">
        <v>-20377.23</v>
      </c>
      <c r="L100" s="31">
        <v>-18291.28</v>
      </c>
      <c r="M100" s="31">
        <v>-15856.04</v>
      </c>
      <c r="N100" s="31">
        <v>-18746.5</v>
      </c>
      <c r="O100" s="31">
        <v>-14899.35</v>
      </c>
      <c r="P100" s="31">
        <f t="shared" si="11"/>
        <v>-291049.09999999998</v>
      </c>
    </row>
    <row r="101" spans="1:16">
      <c r="A101" s="28">
        <v>3636</v>
      </c>
      <c r="B101" s="30" t="s">
        <v>56</v>
      </c>
      <c r="C101" s="28"/>
      <c r="D101" s="31">
        <v>0</v>
      </c>
      <c r="E101" s="31">
        <v>0</v>
      </c>
      <c r="F101" s="31">
        <v>0</v>
      </c>
      <c r="G101" s="31">
        <v>0</v>
      </c>
      <c r="H101" s="31">
        <v>-7.72</v>
      </c>
      <c r="I101" s="31">
        <v>-145.30000000000001</v>
      </c>
      <c r="J101" s="31">
        <v>-154.97999999999999</v>
      </c>
      <c r="K101" s="31">
        <v>-162.96</v>
      </c>
      <c r="L101" s="31">
        <v>-164.11</v>
      </c>
      <c r="M101" s="31">
        <v>-166.78</v>
      </c>
      <c r="N101" s="31">
        <v>-162.35</v>
      </c>
      <c r="O101" s="31">
        <v>-155.88999999999999</v>
      </c>
      <c r="P101" s="31">
        <f t="shared" si="11"/>
        <v>-1120.0900000000001</v>
      </c>
    </row>
    <row r="102" spans="1:16">
      <c r="A102" s="28">
        <v>3667</v>
      </c>
      <c r="B102" s="30" t="s">
        <v>32</v>
      </c>
      <c r="C102" s="28"/>
      <c r="D102" s="31">
        <v>-1468.97</v>
      </c>
      <c r="E102" s="31">
        <v>-1434.8</v>
      </c>
      <c r="F102" s="31">
        <v>-1467.97</v>
      </c>
      <c r="G102" s="31">
        <v>-1431.45</v>
      </c>
      <c r="H102" s="31">
        <v>-1418.45</v>
      </c>
      <c r="I102" s="31">
        <v>-829.74</v>
      </c>
      <c r="J102" s="31">
        <v>-845.11</v>
      </c>
      <c r="K102" s="31">
        <v>-804.13</v>
      </c>
      <c r="L102" s="31">
        <v>-834.75</v>
      </c>
      <c r="M102" s="31">
        <v>-777.37</v>
      </c>
      <c r="N102" s="31">
        <v>-837.62</v>
      </c>
      <c r="O102" s="31">
        <v>-799.72</v>
      </c>
      <c r="P102" s="31">
        <f>SUM(D102:O102)</f>
        <v>-12950.08</v>
      </c>
    </row>
    <row r="103" spans="1:16">
      <c r="A103" s="28">
        <v>3668</v>
      </c>
      <c r="B103" s="30" t="s">
        <v>33</v>
      </c>
      <c r="C103" s="28"/>
      <c r="D103" s="31">
        <v>-1607.07</v>
      </c>
      <c r="E103" s="31">
        <v>-1611.8</v>
      </c>
      <c r="F103" s="31">
        <v>-1611.8</v>
      </c>
      <c r="G103" s="31">
        <v>-1611.8</v>
      </c>
      <c r="H103" s="31">
        <v>-1611.8</v>
      </c>
      <c r="I103" s="31">
        <v>-529.9</v>
      </c>
      <c r="J103" s="31">
        <v>-529.9</v>
      </c>
      <c r="K103" s="31">
        <v>-529.9</v>
      </c>
      <c r="L103" s="31">
        <v>-529.9</v>
      </c>
      <c r="M103" s="31">
        <v>-529.9</v>
      </c>
      <c r="N103" s="31">
        <v>-529.9</v>
      </c>
      <c r="O103" s="31">
        <v>-530.02</v>
      </c>
      <c r="P103" s="31">
        <f>SUM(D103:O103)</f>
        <v>-11763.689999999999</v>
      </c>
    </row>
    <row r="104" spans="1:16">
      <c r="A104" s="28">
        <v>3669</v>
      </c>
      <c r="B104" s="30" t="s">
        <v>34</v>
      </c>
      <c r="C104" s="28"/>
      <c r="D104" s="31">
        <v>-243.74</v>
      </c>
      <c r="E104" s="31">
        <v>-170.77</v>
      </c>
      <c r="F104" s="31">
        <v>-192.89</v>
      </c>
      <c r="G104" s="31">
        <v>-147.75</v>
      </c>
      <c r="H104" s="31">
        <v>-275.47000000000003</v>
      </c>
      <c r="I104" s="31">
        <v>-136.96</v>
      </c>
      <c r="J104" s="31">
        <v>-121.42</v>
      </c>
      <c r="K104" s="31">
        <v>-136.62</v>
      </c>
      <c r="L104" s="31">
        <v>-120.91</v>
      </c>
      <c r="M104" s="31">
        <v>-104.85</v>
      </c>
      <c r="N104" s="31">
        <v>-134.11000000000001</v>
      </c>
      <c r="O104" s="31">
        <v>-87.86</v>
      </c>
      <c r="P104" s="31">
        <f>SUM(D104:O104)</f>
        <v>-1873.3499999999997</v>
      </c>
    </row>
    <row r="105" spans="1:16">
      <c r="D105" s="3">
        <f>SUM(D98:D104)</f>
        <v>-205992.47</v>
      </c>
      <c r="E105" s="3">
        <f>SUM(E98:E104)</f>
        <v>-177234.76999999996</v>
      </c>
      <c r="F105" s="3">
        <f>SUM(F98:F104)</f>
        <v>-178274.96000000002</v>
      </c>
      <c r="G105" s="3">
        <f>SUM(G98:G104)</f>
        <v>-163507.66</v>
      </c>
    </row>
    <row r="106" spans="1:16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</row>
    <row r="107" spans="1:16" hidden="1">
      <c r="A107" s="32"/>
      <c r="B107" s="33" t="s">
        <v>40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</row>
    <row r="108" spans="1:16" hidden="1">
      <c r="A108" s="32">
        <v>3601</v>
      </c>
      <c r="B108" s="34" t="s">
        <v>28</v>
      </c>
      <c r="C108" s="32"/>
      <c r="D108" s="35">
        <v>-7676.56</v>
      </c>
      <c r="E108" s="35">
        <v>-29.88</v>
      </c>
      <c r="F108" s="35">
        <v>-3853.45</v>
      </c>
      <c r="G108" s="35">
        <v>-3849.64</v>
      </c>
      <c r="H108" s="35">
        <v>-3861.66</v>
      </c>
      <c r="I108" s="35">
        <v>-4204.92</v>
      </c>
      <c r="J108" s="35">
        <v>-4689.08</v>
      </c>
      <c r="K108" s="35">
        <v>-4690.6899999999996</v>
      </c>
      <c r="L108" s="35">
        <v>-4668.3</v>
      </c>
      <c r="M108" s="35">
        <v>-4696.7</v>
      </c>
      <c r="N108" s="35">
        <v>-4707.05</v>
      </c>
      <c r="O108" s="35">
        <v>-4716.3100000000004</v>
      </c>
      <c r="P108" s="35">
        <f t="shared" ref="P108:P116" si="12">SUM(D108:O108)</f>
        <v>-51644.240000000005</v>
      </c>
    </row>
    <row r="109" spans="1:16" hidden="1">
      <c r="A109" s="32">
        <v>3603</v>
      </c>
      <c r="B109" s="34" t="s">
        <v>29</v>
      </c>
      <c r="C109" s="32"/>
      <c r="D109" s="35">
        <v>-2413.48</v>
      </c>
      <c r="E109" s="35">
        <v>0</v>
      </c>
      <c r="F109" s="35">
        <v>-1210.47</v>
      </c>
      <c r="G109" s="35">
        <v>-1188.55</v>
      </c>
      <c r="H109" s="35">
        <v>-1192.75</v>
      </c>
      <c r="I109" s="35">
        <v>-1365.51</v>
      </c>
      <c r="J109" s="35">
        <v>-1593.85</v>
      </c>
      <c r="K109" s="35">
        <v>-1599.47</v>
      </c>
      <c r="L109" s="35">
        <v>-1596.35</v>
      </c>
      <c r="M109" s="35">
        <v>-1592.59</v>
      </c>
      <c r="N109" s="35">
        <v>-1588.85</v>
      </c>
      <c r="O109" s="35">
        <v>-1624.45</v>
      </c>
      <c r="P109" s="35">
        <f t="shared" si="12"/>
        <v>-16966.32</v>
      </c>
    </row>
    <row r="110" spans="1:16" hidden="1">
      <c r="A110" s="32">
        <v>3604</v>
      </c>
      <c r="B110" s="34" t="s">
        <v>30</v>
      </c>
      <c r="C110" s="32"/>
      <c r="D110" s="35">
        <v>-1367.28</v>
      </c>
      <c r="E110" s="35">
        <v>0</v>
      </c>
      <c r="F110" s="35">
        <v>-683.64</v>
      </c>
      <c r="G110" s="35">
        <v>-683.64</v>
      </c>
      <c r="H110" s="35">
        <v>-683.64</v>
      </c>
      <c r="I110" s="35">
        <v>-709.08</v>
      </c>
      <c r="J110" s="35">
        <v>-768.72</v>
      </c>
      <c r="K110" s="35">
        <v>-768.72</v>
      </c>
      <c r="L110" s="35">
        <v>-824.24</v>
      </c>
      <c r="M110" s="35">
        <v>-721.74</v>
      </c>
      <c r="N110" s="35">
        <v>-768.72</v>
      </c>
      <c r="O110" s="35">
        <v>-768.72</v>
      </c>
      <c r="P110" s="35">
        <f t="shared" si="12"/>
        <v>-8748.14</v>
      </c>
    </row>
    <row r="111" spans="1:16" hidden="1">
      <c r="A111" s="32">
        <v>3602</v>
      </c>
      <c r="B111" s="34" t="s">
        <v>56</v>
      </c>
      <c r="C111" s="32"/>
      <c r="D111" s="35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f t="shared" si="12"/>
        <v>0</v>
      </c>
    </row>
    <row r="112" spans="1:16" hidden="1">
      <c r="A112" s="32">
        <v>3606</v>
      </c>
      <c r="B112" s="34" t="s">
        <v>32</v>
      </c>
      <c r="C112" s="32"/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f t="shared" si="12"/>
        <v>0</v>
      </c>
    </row>
    <row r="113" spans="1:16" hidden="1">
      <c r="A113" s="32">
        <v>3607</v>
      </c>
      <c r="B113" s="34" t="s">
        <v>33</v>
      </c>
      <c r="C113" s="32"/>
      <c r="D113" s="35">
        <v>-76.760000000000005</v>
      </c>
      <c r="E113" s="35">
        <v>-76.760000000000005</v>
      </c>
      <c r="F113" s="35">
        <v>-76.760000000000005</v>
      </c>
      <c r="G113" s="35">
        <v>-76.760000000000005</v>
      </c>
      <c r="H113" s="35">
        <v>-76.760000000000005</v>
      </c>
      <c r="I113" s="35">
        <v>-88.88</v>
      </c>
      <c r="J113" s="35">
        <v>-88.88</v>
      </c>
      <c r="K113" s="35">
        <v>-88.88</v>
      </c>
      <c r="L113" s="35">
        <v>-88.88</v>
      </c>
      <c r="M113" s="35">
        <v>-88.88</v>
      </c>
      <c r="N113" s="35">
        <v>-88.88</v>
      </c>
      <c r="O113" s="35">
        <v>-88.88</v>
      </c>
      <c r="P113" s="35">
        <f t="shared" si="12"/>
        <v>-1005.9599999999999</v>
      </c>
    </row>
    <row r="114" spans="1:16" hidden="1">
      <c r="A114" s="32">
        <v>3608</v>
      </c>
      <c r="B114" s="34" t="s">
        <v>34</v>
      </c>
      <c r="C114" s="32"/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f t="shared" si="12"/>
        <v>0</v>
      </c>
    </row>
    <row r="115" spans="1:16" hidden="1">
      <c r="A115" s="32">
        <v>3609</v>
      </c>
      <c r="B115" s="34" t="s">
        <v>35</v>
      </c>
      <c r="C115" s="32"/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f t="shared" si="12"/>
        <v>0</v>
      </c>
    </row>
    <row r="116" spans="1:16" hidden="1">
      <c r="A116" s="32">
        <v>3031</v>
      </c>
      <c r="B116" s="34" t="s">
        <v>55</v>
      </c>
      <c r="C116" s="32"/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f t="shared" si="12"/>
        <v>0</v>
      </c>
    </row>
    <row r="117" spans="1:16" hidden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</row>
    <row r="118" spans="1:16" hidden="1">
      <c r="A118" s="32"/>
      <c r="B118" s="33" t="s">
        <v>41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</row>
    <row r="119" spans="1:16" hidden="1">
      <c r="A119" s="32">
        <v>3685</v>
      </c>
      <c r="B119" s="34" t="s">
        <v>28</v>
      </c>
      <c r="C119" s="32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>
        <f t="shared" ref="P119:P123" si="13">SUM(D119:O119)</f>
        <v>0</v>
      </c>
    </row>
    <row r="120" spans="1:16" hidden="1">
      <c r="A120" s="32">
        <v>3686</v>
      </c>
      <c r="B120" s="34" t="s">
        <v>29</v>
      </c>
      <c r="C120" s="32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>
        <f t="shared" si="13"/>
        <v>0</v>
      </c>
    </row>
    <row r="121" spans="1:16" hidden="1">
      <c r="A121" s="32">
        <v>3687</v>
      </c>
      <c r="B121" s="34" t="s">
        <v>30</v>
      </c>
      <c r="C121" s="32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>
        <f t="shared" si="13"/>
        <v>0</v>
      </c>
    </row>
    <row r="122" spans="1:16" hidden="1">
      <c r="A122" s="32">
        <v>3688</v>
      </c>
      <c r="B122" s="34" t="s">
        <v>31</v>
      </c>
      <c r="C122" s="32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>
        <f t="shared" si="13"/>
        <v>0</v>
      </c>
    </row>
    <row r="123" spans="1:16" hidden="1">
      <c r="A123" s="32">
        <v>3691</v>
      </c>
      <c r="B123" s="34" t="s">
        <v>34</v>
      </c>
      <c r="C123" s="32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>
        <f t="shared" si="13"/>
        <v>0</v>
      </c>
    </row>
    <row r="124" spans="1:16">
      <c r="A124" s="32"/>
      <c r="B124" s="34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</row>
    <row r="125" spans="1:16">
      <c r="A125" s="32"/>
      <c r="B125" s="33" t="s">
        <v>49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</row>
    <row r="126" spans="1:16">
      <c r="A126" s="32">
        <v>3626</v>
      </c>
      <c r="B126" s="34" t="s">
        <v>28</v>
      </c>
      <c r="C126" s="32"/>
      <c r="D126" s="35">
        <v>0</v>
      </c>
      <c r="E126" s="35">
        <v>0</v>
      </c>
      <c r="F126" s="35">
        <v>0</v>
      </c>
      <c r="G126" s="35">
        <v>0</v>
      </c>
      <c r="H126" s="35">
        <v>-1.37</v>
      </c>
      <c r="I126" s="35">
        <v>-156.51</v>
      </c>
      <c r="J126" s="35">
        <v>-274.81</v>
      </c>
      <c r="K126" s="35">
        <v>-275.24</v>
      </c>
      <c r="L126" s="35">
        <v>-273.95999999999998</v>
      </c>
      <c r="M126" s="35">
        <v>-275.58</v>
      </c>
      <c r="N126" s="35">
        <v>-276.22000000000003</v>
      </c>
      <c r="O126" s="35">
        <v>-276.75</v>
      </c>
      <c r="P126" s="35">
        <f t="shared" ref="P126:P129" si="14">SUM(D126:O126)</f>
        <v>-1810.44</v>
      </c>
    </row>
    <row r="127" spans="1:16">
      <c r="A127" s="32">
        <v>3628</v>
      </c>
      <c r="B127" s="34" t="s">
        <v>29</v>
      </c>
      <c r="C127" s="32"/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-44.52</v>
      </c>
      <c r="J127" s="35">
        <v>-79.81</v>
      </c>
      <c r="K127" s="35">
        <v>-80.09</v>
      </c>
      <c r="L127" s="35">
        <v>-79.930000000000007</v>
      </c>
      <c r="M127" s="35">
        <v>-79.739999999999995</v>
      </c>
      <c r="N127" s="35">
        <v>-79.56</v>
      </c>
      <c r="O127" s="35">
        <v>-81.34</v>
      </c>
      <c r="P127" s="35">
        <f t="shared" si="14"/>
        <v>-524.99</v>
      </c>
    </row>
    <row r="128" spans="1:16">
      <c r="A128" s="32">
        <v>3629</v>
      </c>
      <c r="B128" s="34" t="s">
        <v>30</v>
      </c>
      <c r="C128" s="32"/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-20.399999999999999</v>
      </c>
      <c r="J128" s="35">
        <v>-36</v>
      </c>
      <c r="K128" s="35">
        <v>-36</v>
      </c>
      <c r="L128" s="35">
        <v>-38.6</v>
      </c>
      <c r="M128" s="35">
        <v>-33.799999999999997</v>
      </c>
      <c r="N128" s="35">
        <v>-36</v>
      </c>
      <c r="O128" s="35">
        <v>-36</v>
      </c>
      <c r="P128" s="35">
        <f t="shared" si="14"/>
        <v>-236.8</v>
      </c>
    </row>
    <row r="129" spans="1:16">
      <c r="A129" s="32">
        <v>3627</v>
      </c>
      <c r="B129" s="34" t="s">
        <v>56</v>
      </c>
      <c r="C129" s="32"/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f t="shared" si="14"/>
        <v>0</v>
      </c>
    </row>
    <row r="130" spans="1:16">
      <c r="A130" s="32">
        <v>3632</v>
      </c>
      <c r="B130" s="34" t="s">
        <v>32</v>
      </c>
      <c r="C130" s="32"/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f>SUM(D130:O130)</f>
        <v>0</v>
      </c>
    </row>
    <row r="131" spans="1:16">
      <c r="A131" s="32">
        <v>3633</v>
      </c>
      <c r="B131" s="34" t="s">
        <v>33</v>
      </c>
      <c r="C131" s="32"/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-4.04</v>
      </c>
      <c r="J131" s="35">
        <v>-4.04</v>
      </c>
      <c r="K131" s="35">
        <v>-4.04</v>
      </c>
      <c r="L131" s="35">
        <v>-4.04</v>
      </c>
      <c r="M131" s="35">
        <v>-4.04</v>
      </c>
      <c r="N131" s="35">
        <v>-4.04</v>
      </c>
      <c r="O131" s="35">
        <v>-4.04</v>
      </c>
      <c r="P131" s="35">
        <f>SUM(D131:O131)</f>
        <v>-28.279999999999998</v>
      </c>
    </row>
    <row r="132" spans="1:16">
      <c r="A132" s="32">
        <v>3634</v>
      </c>
      <c r="B132" s="34" t="s">
        <v>34</v>
      </c>
      <c r="C132" s="32"/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-0.09</v>
      </c>
      <c r="J132" s="35">
        <v>-0.15</v>
      </c>
      <c r="K132" s="35">
        <v>-0.15</v>
      </c>
      <c r="L132" s="35">
        <v>-0.15</v>
      </c>
      <c r="M132" s="35">
        <v>-0.15</v>
      </c>
      <c r="N132" s="35">
        <v>-0.15</v>
      </c>
      <c r="O132" s="35">
        <v>-0.15</v>
      </c>
      <c r="P132" s="35">
        <f>SUM(D132:O132)</f>
        <v>-0.9900000000000001</v>
      </c>
    </row>
    <row r="133" spans="1:16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</row>
    <row r="134" spans="1:16" hidden="1">
      <c r="A134" s="32"/>
      <c r="B134" s="33" t="s">
        <v>42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</row>
    <row r="135" spans="1:16" hidden="1">
      <c r="A135" s="32">
        <v>3611</v>
      </c>
      <c r="B135" s="34" t="s">
        <v>28</v>
      </c>
      <c r="C135" s="32"/>
      <c r="D135" s="35">
        <v>-11618.09</v>
      </c>
      <c r="E135" s="35">
        <v>-16.37</v>
      </c>
      <c r="F135" s="35">
        <v>-5437.46</v>
      </c>
      <c r="G135" s="35">
        <v>-6315.15</v>
      </c>
      <c r="H135" s="35">
        <v>-4240.75</v>
      </c>
      <c r="I135" s="35">
        <v>-3371.84</v>
      </c>
      <c r="J135" s="35">
        <v>-3587.27</v>
      </c>
      <c r="K135" s="35">
        <v>-4089.42</v>
      </c>
      <c r="L135" s="35">
        <v>-4247.7</v>
      </c>
      <c r="M135" s="35">
        <v>-3714.43</v>
      </c>
      <c r="N135" s="35">
        <v>-3774.55</v>
      </c>
      <c r="O135" s="35">
        <v>-4272.83</v>
      </c>
      <c r="P135" s="35">
        <f>SUM(D135:O135)</f>
        <v>-54685.86</v>
      </c>
    </row>
    <row r="136" spans="1:16" hidden="1">
      <c r="A136" s="32">
        <v>3613</v>
      </c>
      <c r="B136" s="34" t="s">
        <v>29</v>
      </c>
      <c r="C136" s="32"/>
      <c r="D136" s="35">
        <v>-3415.95</v>
      </c>
      <c r="E136" s="35">
        <v>2.37</v>
      </c>
      <c r="F136" s="35">
        <v>-1720.13</v>
      </c>
      <c r="G136" s="35">
        <v>-1889.12</v>
      </c>
      <c r="H136" s="35">
        <v>-1314.91</v>
      </c>
      <c r="I136" s="35">
        <v>-1182.98</v>
      </c>
      <c r="J136" s="35">
        <v>-1247.5</v>
      </c>
      <c r="K136" s="35">
        <v>-1416.69</v>
      </c>
      <c r="L136" s="35">
        <v>-1480.54</v>
      </c>
      <c r="M136" s="35">
        <v>-1308</v>
      </c>
      <c r="N136" s="35">
        <v>-1321.68</v>
      </c>
      <c r="O136" s="35">
        <v>-1344.66</v>
      </c>
      <c r="P136" s="35">
        <f t="shared" ref="P136:P144" si="15">SUM(D136:O136)</f>
        <v>-17639.79</v>
      </c>
    </row>
    <row r="137" spans="1:16" hidden="1">
      <c r="A137" s="32">
        <v>3614</v>
      </c>
      <c r="B137" s="34" t="s">
        <v>30</v>
      </c>
      <c r="C137" s="32"/>
      <c r="D137" s="35">
        <v>-2609.16</v>
      </c>
      <c r="E137" s="35">
        <v>0</v>
      </c>
      <c r="F137" s="35">
        <v>-1273.22</v>
      </c>
      <c r="G137" s="35">
        <v>-1262.6099999999999</v>
      </c>
      <c r="H137" s="35">
        <v>-1249.6099999999999</v>
      </c>
      <c r="I137" s="35">
        <v>-795.57</v>
      </c>
      <c r="J137" s="35">
        <v>-866.17</v>
      </c>
      <c r="K137" s="35">
        <v>-822.46</v>
      </c>
      <c r="L137" s="35">
        <v>-980.71</v>
      </c>
      <c r="M137" s="35">
        <v>-923.42</v>
      </c>
      <c r="N137" s="35">
        <v>-1120.76</v>
      </c>
      <c r="O137" s="35">
        <v>-1233.42</v>
      </c>
      <c r="P137" s="35">
        <f t="shared" si="15"/>
        <v>-13137.109999999999</v>
      </c>
    </row>
    <row r="138" spans="1:16" hidden="1">
      <c r="A138" s="32">
        <v>3612</v>
      </c>
      <c r="B138" s="34" t="s">
        <v>56</v>
      </c>
      <c r="C138" s="32"/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f t="shared" si="15"/>
        <v>0</v>
      </c>
    </row>
    <row r="139" spans="1:16" hidden="1">
      <c r="A139" s="32">
        <v>3616</v>
      </c>
      <c r="B139" s="34" t="s">
        <v>32</v>
      </c>
      <c r="C139" s="32"/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f t="shared" si="15"/>
        <v>0</v>
      </c>
    </row>
    <row r="140" spans="1:16" hidden="1">
      <c r="A140" s="32">
        <v>3617</v>
      </c>
      <c r="B140" s="34" t="s">
        <v>33</v>
      </c>
      <c r="C140" s="32"/>
      <c r="D140" s="35">
        <v>-71.33</v>
      </c>
      <c r="E140" s="35">
        <v>-71.33</v>
      </c>
      <c r="F140" s="35">
        <v>-71.33</v>
      </c>
      <c r="G140" s="35">
        <v>-71.33</v>
      </c>
      <c r="H140" s="35">
        <v>-71.33</v>
      </c>
      <c r="I140" s="35">
        <v>-90.86</v>
      </c>
      <c r="J140" s="35">
        <v>-90.86</v>
      </c>
      <c r="K140" s="35">
        <v>-90.86</v>
      </c>
      <c r="L140" s="35">
        <v>-90.86</v>
      </c>
      <c r="M140" s="35">
        <v>-90.86</v>
      </c>
      <c r="N140" s="35">
        <v>-90.86</v>
      </c>
      <c r="O140" s="35">
        <v>-90.86</v>
      </c>
      <c r="P140" s="35">
        <f t="shared" si="15"/>
        <v>-992.67000000000007</v>
      </c>
    </row>
    <row r="141" spans="1:16" hidden="1">
      <c r="A141" s="32">
        <v>3618</v>
      </c>
      <c r="B141" s="34" t="s">
        <v>34</v>
      </c>
      <c r="C141" s="32"/>
      <c r="D141" s="35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f t="shared" si="15"/>
        <v>0</v>
      </c>
    </row>
    <row r="142" spans="1:16" hidden="1">
      <c r="A142" s="32">
        <v>3620</v>
      </c>
      <c r="B142" s="34" t="s">
        <v>38</v>
      </c>
      <c r="C142" s="32"/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f t="shared" si="15"/>
        <v>0</v>
      </c>
    </row>
    <row r="143" spans="1:16" hidden="1">
      <c r="A143" s="32">
        <v>3625</v>
      </c>
      <c r="B143" s="34" t="s">
        <v>39</v>
      </c>
      <c r="C143" s="32"/>
      <c r="D143" s="35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f t="shared" si="15"/>
        <v>0</v>
      </c>
    </row>
    <row r="144" spans="1:16" hidden="1">
      <c r="A144" s="32">
        <v>3032</v>
      </c>
      <c r="B144" s="34" t="s">
        <v>55</v>
      </c>
      <c r="C144" s="32"/>
      <c r="D144" s="35">
        <v>0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f t="shared" si="15"/>
        <v>0</v>
      </c>
    </row>
    <row r="145" spans="1:16" hidden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</row>
    <row r="146" spans="1:16" hidden="1">
      <c r="A146" s="32"/>
      <c r="B146" s="33" t="s">
        <v>50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</row>
    <row r="147" spans="1:16" hidden="1">
      <c r="A147" s="32">
        <v>3692</v>
      </c>
      <c r="B147" s="34" t="s">
        <v>28</v>
      </c>
      <c r="C147" s="32"/>
      <c r="D147" s="35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f t="shared" ref="P147:P151" si="16">SUM(D147:O147)</f>
        <v>0</v>
      </c>
    </row>
    <row r="148" spans="1:16" hidden="1">
      <c r="A148" s="32">
        <v>3693</v>
      </c>
      <c r="B148" s="34" t="s">
        <v>29</v>
      </c>
      <c r="C148" s="32"/>
      <c r="D148" s="35">
        <v>0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f t="shared" si="16"/>
        <v>0</v>
      </c>
    </row>
    <row r="149" spans="1:16" hidden="1">
      <c r="A149" s="32">
        <v>3694</v>
      </c>
      <c r="B149" s="34" t="s">
        <v>30</v>
      </c>
      <c r="C149" s="32"/>
      <c r="D149" s="35">
        <v>0</v>
      </c>
      <c r="E149" s="35">
        <v>0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f t="shared" si="16"/>
        <v>0</v>
      </c>
    </row>
    <row r="150" spans="1:16" hidden="1">
      <c r="A150" s="32">
        <v>3695</v>
      </c>
      <c r="B150" s="34" t="s">
        <v>31</v>
      </c>
      <c r="C150" s="32"/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f t="shared" si="16"/>
        <v>0</v>
      </c>
    </row>
    <row r="151" spans="1:16" hidden="1">
      <c r="A151" s="32">
        <v>3698</v>
      </c>
      <c r="B151" s="34" t="s">
        <v>34</v>
      </c>
      <c r="C151" s="32"/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f t="shared" si="16"/>
        <v>0</v>
      </c>
    </row>
    <row r="152" spans="1:16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</row>
    <row r="153" spans="1:16">
      <c r="A153" s="32"/>
      <c r="B153" s="33" t="s">
        <v>51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</row>
    <row r="154" spans="1:16">
      <c r="A154" s="32">
        <v>3635</v>
      </c>
      <c r="B154" s="34" t="s">
        <v>28</v>
      </c>
      <c r="C154" s="32"/>
      <c r="D154" s="35">
        <v>-1259.98</v>
      </c>
      <c r="E154" s="35">
        <v>-1.79</v>
      </c>
      <c r="F154" s="35">
        <v>-589.66999999999996</v>
      </c>
      <c r="G154" s="35">
        <v>-684.69</v>
      </c>
      <c r="H154" s="35">
        <v>-464.72</v>
      </c>
      <c r="I154" s="35">
        <v>-267.77</v>
      </c>
      <c r="J154" s="35">
        <v>-213.89</v>
      </c>
      <c r="K154" s="35">
        <v>-243.54</v>
      </c>
      <c r="L154" s="35">
        <v>-252.88</v>
      </c>
      <c r="M154" s="35">
        <v>-221.29</v>
      </c>
      <c r="N154" s="35">
        <v>-224.81</v>
      </c>
      <c r="O154" s="35">
        <v>-254.53</v>
      </c>
      <c r="P154" s="35">
        <f t="shared" ref="P154:P157" si="17">SUM(D154:O154)</f>
        <v>-4679.5600000000004</v>
      </c>
    </row>
    <row r="155" spans="1:16">
      <c r="A155" s="32">
        <v>3637</v>
      </c>
      <c r="B155" s="34" t="s">
        <v>29</v>
      </c>
      <c r="C155" s="32"/>
      <c r="D155" s="35">
        <v>-346.12</v>
      </c>
      <c r="E155" s="35">
        <v>0.24</v>
      </c>
      <c r="F155" s="35">
        <v>-174.31</v>
      </c>
      <c r="G155" s="35">
        <v>-191.49</v>
      </c>
      <c r="H155" s="35">
        <v>-133.21</v>
      </c>
      <c r="I155" s="35">
        <v>-82.48</v>
      </c>
      <c r="J155" s="35">
        <v>-57.48</v>
      </c>
      <c r="K155" s="35">
        <v>-65.31</v>
      </c>
      <c r="L155" s="35">
        <v>-68.27</v>
      </c>
      <c r="M155" s="35">
        <v>-60.27</v>
      </c>
      <c r="N155" s="35">
        <v>-60.89</v>
      </c>
      <c r="O155" s="35">
        <v>-61.91</v>
      </c>
      <c r="P155" s="35">
        <f t="shared" si="17"/>
        <v>-1301.5000000000002</v>
      </c>
    </row>
    <row r="156" spans="1:16">
      <c r="A156" s="32">
        <v>3638</v>
      </c>
      <c r="B156" s="34" t="s">
        <v>30</v>
      </c>
      <c r="C156" s="32"/>
      <c r="D156" s="35">
        <v>-279.18</v>
      </c>
      <c r="E156" s="35">
        <v>0</v>
      </c>
      <c r="F156" s="35">
        <v>-136.24</v>
      </c>
      <c r="G156" s="35">
        <v>-135.11000000000001</v>
      </c>
      <c r="H156" s="35">
        <v>-133.47</v>
      </c>
      <c r="I156" s="35">
        <v>-63.26</v>
      </c>
      <c r="J156" s="35">
        <v>-53.33</v>
      </c>
      <c r="K156" s="35">
        <v>-50.62</v>
      </c>
      <c r="L156" s="35">
        <v>-60.38</v>
      </c>
      <c r="M156" s="35">
        <v>-56.86</v>
      </c>
      <c r="N156" s="35">
        <v>-69.010000000000005</v>
      </c>
      <c r="O156" s="35">
        <v>-75.930000000000007</v>
      </c>
      <c r="P156" s="35">
        <f t="shared" si="17"/>
        <v>-1113.3900000000001</v>
      </c>
    </row>
    <row r="157" spans="1:16">
      <c r="A157" s="32">
        <v>3636</v>
      </c>
      <c r="B157" s="34" t="s">
        <v>56</v>
      </c>
      <c r="C157" s="32"/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f t="shared" si="17"/>
        <v>0</v>
      </c>
    </row>
    <row r="158" spans="1:16">
      <c r="A158" s="32">
        <v>3667</v>
      </c>
      <c r="B158" s="34" t="s">
        <v>32</v>
      </c>
      <c r="C158" s="32"/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f>SUM(D158:O158)</f>
        <v>0</v>
      </c>
    </row>
    <row r="159" spans="1:16">
      <c r="A159" s="32">
        <v>3668</v>
      </c>
      <c r="B159" s="34" t="s">
        <v>33</v>
      </c>
      <c r="C159" s="32"/>
      <c r="D159" s="35">
        <v>-9</v>
      </c>
      <c r="E159" s="35">
        <v>-9</v>
      </c>
      <c r="F159" s="35">
        <v>-9</v>
      </c>
      <c r="G159" s="35">
        <v>-9</v>
      </c>
      <c r="H159" s="35">
        <v>-9</v>
      </c>
      <c r="I159" s="35">
        <v>-5.73</v>
      </c>
      <c r="J159" s="35">
        <v>-5.73</v>
      </c>
      <c r="K159" s="35">
        <v>-5.73</v>
      </c>
      <c r="L159" s="35">
        <v>-5.73</v>
      </c>
      <c r="M159" s="35">
        <v>-5.73</v>
      </c>
      <c r="N159" s="35">
        <v>-5.73</v>
      </c>
      <c r="O159" s="35">
        <v>-5.73</v>
      </c>
      <c r="P159" s="35">
        <f>SUM(D159:O159)</f>
        <v>-85.110000000000028</v>
      </c>
    </row>
    <row r="160" spans="1:16">
      <c r="A160" s="32">
        <v>3669</v>
      </c>
      <c r="B160" s="34" t="s">
        <v>34</v>
      </c>
      <c r="C160" s="32"/>
      <c r="D160" s="35">
        <v>-0.44</v>
      </c>
      <c r="E160" s="35">
        <v>0</v>
      </c>
      <c r="F160" s="35">
        <v>-0.22</v>
      </c>
      <c r="G160" s="35">
        <v>-0.22</v>
      </c>
      <c r="H160" s="35">
        <v>-0.22</v>
      </c>
      <c r="I160" s="35">
        <v>-0.16</v>
      </c>
      <c r="J160" s="35">
        <v>-0.14000000000000001</v>
      </c>
      <c r="K160" s="35">
        <v>-0.14000000000000001</v>
      </c>
      <c r="L160" s="35">
        <v>-0.14000000000000001</v>
      </c>
      <c r="M160" s="35">
        <v>-0.14000000000000001</v>
      </c>
      <c r="N160" s="35">
        <v>-0.14000000000000001</v>
      </c>
      <c r="O160" s="35">
        <v>-0.14000000000000001</v>
      </c>
      <c r="P160" s="35">
        <f>SUM(D160:O160)</f>
        <v>-2.1000000000000005</v>
      </c>
    </row>
    <row r="161" spans="1:16">
      <c r="A161" s="42"/>
      <c r="B161" s="43"/>
      <c r="C161" s="42"/>
      <c r="D161" s="3">
        <f>SUM(D154:D160)</f>
        <v>-1894.72</v>
      </c>
      <c r="E161" s="3">
        <f>SUM(E154:E160)</f>
        <v>-10.55</v>
      </c>
      <c r="F161" s="3">
        <f>SUM(F154:F160)</f>
        <v>-909.44</v>
      </c>
      <c r="G161" s="3">
        <f>SUM(G154:G160)</f>
        <v>-1020.5100000000001</v>
      </c>
      <c r="H161" s="42"/>
      <c r="I161" s="42"/>
      <c r="J161" s="42"/>
      <c r="K161" s="42"/>
      <c r="L161" s="42"/>
      <c r="M161" s="42"/>
      <c r="N161" s="42"/>
      <c r="O161" s="42"/>
      <c r="P161" s="42"/>
    </row>
    <row r="162" spans="1:16">
      <c r="A162" s="42"/>
      <c r="B162" s="36"/>
      <c r="C162" s="42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</row>
    <row r="163" spans="1:16" hidden="1">
      <c r="A163" s="38"/>
      <c r="B163" s="39" t="s">
        <v>43</v>
      </c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</row>
    <row r="164" spans="1:16" hidden="1">
      <c r="A164" s="38">
        <v>3601</v>
      </c>
      <c r="B164" s="40" t="s">
        <v>28</v>
      </c>
      <c r="C164" s="38"/>
      <c r="D164" s="41">
        <v>-17944.060000000001</v>
      </c>
      <c r="E164" s="41">
        <v>-17907.580000000002</v>
      </c>
      <c r="F164" s="41">
        <v>-17996.02</v>
      </c>
      <c r="G164" s="41">
        <v>-17911.16</v>
      </c>
      <c r="H164" s="41">
        <v>-17073.62</v>
      </c>
      <c r="I164" s="41">
        <v>-13955.7</v>
      </c>
      <c r="J164" s="41">
        <v>-13925.13</v>
      </c>
      <c r="K164" s="41">
        <v>-13941.18</v>
      </c>
      <c r="L164" s="41">
        <v>-13920.72</v>
      </c>
      <c r="M164" s="41">
        <v>-13977.69</v>
      </c>
      <c r="N164" s="41">
        <v>-13712.21</v>
      </c>
      <c r="O164" s="41">
        <v>-14170.55</v>
      </c>
      <c r="P164" s="41">
        <f t="shared" ref="P164:P172" si="18">SUM(D164:O164)</f>
        <v>-186435.62</v>
      </c>
    </row>
    <row r="165" spans="1:16" hidden="1">
      <c r="A165" s="38">
        <v>3603</v>
      </c>
      <c r="B165" s="40" t="s">
        <v>29</v>
      </c>
      <c r="C165" s="38"/>
      <c r="D165" s="41">
        <v>-6504.08</v>
      </c>
      <c r="E165" s="41">
        <v>-6431.14</v>
      </c>
      <c r="F165" s="41">
        <v>-6426.59</v>
      </c>
      <c r="G165" s="41">
        <v>-6339.97</v>
      </c>
      <c r="H165" s="41">
        <v>-6065.99</v>
      </c>
      <c r="I165" s="41">
        <v>-4849.47</v>
      </c>
      <c r="J165" s="41">
        <v>-4816.41</v>
      </c>
      <c r="K165" s="41">
        <v>-5029.3</v>
      </c>
      <c r="L165" s="41">
        <v>-4923.74</v>
      </c>
      <c r="M165" s="41">
        <v>-4925.51</v>
      </c>
      <c r="N165" s="41">
        <v>-4785.37</v>
      </c>
      <c r="O165" s="41">
        <v>-5091.38</v>
      </c>
      <c r="P165" s="41">
        <f t="shared" si="18"/>
        <v>-66188.950000000012</v>
      </c>
    </row>
    <row r="166" spans="1:16" hidden="1">
      <c r="A166" s="38">
        <v>3604</v>
      </c>
      <c r="B166" s="40" t="s">
        <v>30</v>
      </c>
      <c r="C166" s="38"/>
      <c r="D166" s="41">
        <v>-8659.7099999999991</v>
      </c>
      <c r="E166" s="41">
        <v>-8676.51</v>
      </c>
      <c r="F166" s="41">
        <v>-8693.32</v>
      </c>
      <c r="G166" s="41">
        <v>-8688.74</v>
      </c>
      <c r="H166" s="41">
        <v>-6942.57</v>
      </c>
      <c r="I166" s="41">
        <v>-5679.7</v>
      </c>
      <c r="J166" s="41">
        <v>-5345.6</v>
      </c>
      <c r="K166" s="41">
        <v>-6013.8</v>
      </c>
      <c r="L166" s="41">
        <v>-5345.6</v>
      </c>
      <c r="M166" s="41">
        <v>-6013.8</v>
      </c>
      <c r="N166" s="41">
        <v>-5679.7</v>
      </c>
      <c r="O166" s="41">
        <v>-5679.7</v>
      </c>
      <c r="P166" s="41">
        <f t="shared" si="18"/>
        <v>-81418.749999999985</v>
      </c>
    </row>
    <row r="167" spans="1:16" hidden="1">
      <c r="A167" s="38">
        <v>3602</v>
      </c>
      <c r="B167" s="40" t="s">
        <v>56</v>
      </c>
      <c r="C167" s="38"/>
      <c r="D167" s="41">
        <v>0</v>
      </c>
      <c r="E167" s="41">
        <v>0</v>
      </c>
      <c r="F167" s="41">
        <v>0</v>
      </c>
      <c r="G167" s="41">
        <v>0</v>
      </c>
      <c r="H167" s="41">
        <v>0</v>
      </c>
      <c r="I167" s="41">
        <v>-106.44</v>
      </c>
      <c r="J167" s="41">
        <v>-106.44</v>
      </c>
      <c r="K167" s="41">
        <v>-106.44</v>
      </c>
      <c r="L167" s="41">
        <v>-106.44</v>
      </c>
      <c r="M167" s="41">
        <v>-106.44</v>
      </c>
      <c r="N167" s="41">
        <v>-106.44</v>
      </c>
      <c r="O167" s="41">
        <v>-106.44</v>
      </c>
      <c r="P167" s="41">
        <f t="shared" si="18"/>
        <v>-745.08000000000015</v>
      </c>
    </row>
    <row r="168" spans="1:16" hidden="1">
      <c r="A168" s="38">
        <v>3606</v>
      </c>
      <c r="B168" s="40" t="s">
        <v>32</v>
      </c>
      <c r="C168" s="38"/>
      <c r="D168" s="41">
        <v>0</v>
      </c>
      <c r="E168" s="41">
        <v>0</v>
      </c>
      <c r="F168" s="41">
        <v>0</v>
      </c>
      <c r="G168" s="41">
        <v>0</v>
      </c>
      <c r="H168" s="41">
        <v>0</v>
      </c>
      <c r="I168" s="41">
        <v>0</v>
      </c>
      <c r="J168" s="41">
        <v>0</v>
      </c>
      <c r="K168" s="41">
        <v>0</v>
      </c>
      <c r="L168" s="41">
        <v>0</v>
      </c>
      <c r="M168" s="41">
        <v>0</v>
      </c>
      <c r="N168" s="41">
        <v>0</v>
      </c>
      <c r="O168" s="41">
        <v>0</v>
      </c>
      <c r="P168" s="41">
        <f t="shared" si="18"/>
        <v>0</v>
      </c>
    </row>
    <row r="169" spans="1:16" hidden="1">
      <c r="A169" s="38">
        <v>3607</v>
      </c>
      <c r="B169" s="40" t="s">
        <v>33</v>
      </c>
      <c r="C169" s="38"/>
      <c r="D169" s="41">
        <v>-298.08</v>
      </c>
      <c r="E169" s="41">
        <v>-298.08</v>
      </c>
      <c r="F169" s="41">
        <v>-298.08</v>
      </c>
      <c r="G169" s="41">
        <v>-298.08</v>
      </c>
      <c r="H169" s="41">
        <v>-298.08</v>
      </c>
      <c r="I169" s="41">
        <v>-231.84</v>
      </c>
      <c r="J169" s="41">
        <v>-231.84</v>
      </c>
      <c r="K169" s="41">
        <v>-231.84</v>
      </c>
      <c r="L169" s="41">
        <v>-231.84</v>
      </c>
      <c r="M169" s="41">
        <v>-231.84</v>
      </c>
      <c r="N169" s="41">
        <v>-231.84</v>
      </c>
      <c r="O169" s="41">
        <v>-231.84</v>
      </c>
      <c r="P169" s="41">
        <f t="shared" si="18"/>
        <v>-3113.28</v>
      </c>
    </row>
    <row r="170" spans="1:16" hidden="1">
      <c r="A170" s="38">
        <v>3608</v>
      </c>
      <c r="B170" s="40" t="s">
        <v>34</v>
      </c>
      <c r="C170" s="38"/>
      <c r="D170" s="41">
        <v>-39.6</v>
      </c>
      <c r="E170" s="41">
        <v>-39.6</v>
      </c>
      <c r="F170" s="41">
        <v>-39.6</v>
      </c>
      <c r="G170" s="41">
        <v>-39.6</v>
      </c>
      <c r="H170" s="41">
        <v>-37.619999999999997</v>
      </c>
      <c r="I170" s="41">
        <v>-31.02</v>
      </c>
      <c r="J170" s="41">
        <v>-31.02</v>
      </c>
      <c r="K170" s="41">
        <v>-31.02</v>
      </c>
      <c r="L170" s="41">
        <v>-31.02</v>
      </c>
      <c r="M170" s="41">
        <v>-31.02</v>
      </c>
      <c r="N170" s="41">
        <v>-31.02</v>
      </c>
      <c r="O170" s="41">
        <v>-31.02</v>
      </c>
      <c r="P170" s="41">
        <f t="shared" si="18"/>
        <v>-413.15999999999991</v>
      </c>
    </row>
    <row r="171" spans="1:16" hidden="1">
      <c r="A171" s="38">
        <v>3609</v>
      </c>
      <c r="B171" s="40" t="s">
        <v>35</v>
      </c>
      <c r="C171" s="38"/>
      <c r="D171" s="41">
        <v>0</v>
      </c>
      <c r="E171" s="41">
        <v>0</v>
      </c>
      <c r="F171" s="41">
        <v>0</v>
      </c>
      <c r="G171" s="41">
        <v>0</v>
      </c>
      <c r="H171" s="41">
        <v>0</v>
      </c>
      <c r="I171" s="41">
        <v>0</v>
      </c>
      <c r="J171" s="41">
        <v>0</v>
      </c>
      <c r="K171" s="41">
        <v>0</v>
      </c>
      <c r="L171" s="41">
        <v>0</v>
      </c>
      <c r="M171" s="41">
        <v>0</v>
      </c>
      <c r="N171" s="41">
        <v>0</v>
      </c>
      <c r="O171" s="41">
        <v>0</v>
      </c>
      <c r="P171" s="41">
        <f t="shared" si="18"/>
        <v>0</v>
      </c>
    </row>
    <row r="172" spans="1:16" hidden="1">
      <c r="A172" s="38">
        <v>3031</v>
      </c>
      <c r="B172" s="40" t="s">
        <v>55</v>
      </c>
      <c r="C172" s="38"/>
      <c r="D172" s="41">
        <v>0</v>
      </c>
      <c r="E172" s="41">
        <v>0</v>
      </c>
      <c r="F172" s="41">
        <v>0</v>
      </c>
      <c r="G172" s="41">
        <v>0</v>
      </c>
      <c r="H172" s="41">
        <v>0</v>
      </c>
      <c r="I172" s="41">
        <v>0</v>
      </c>
      <c r="J172" s="41">
        <v>0</v>
      </c>
      <c r="K172" s="41">
        <v>0</v>
      </c>
      <c r="L172" s="41">
        <v>0</v>
      </c>
      <c r="M172" s="41">
        <v>0</v>
      </c>
      <c r="N172" s="41">
        <v>0</v>
      </c>
      <c r="O172" s="41">
        <v>0</v>
      </c>
      <c r="P172" s="41">
        <f t="shared" si="18"/>
        <v>0</v>
      </c>
    </row>
    <row r="173" spans="1:16" hidden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</row>
    <row r="174" spans="1:16" hidden="1">
      <c r="A174" s="38"/>
      <c r="B174" s="39" t="s">
        <v>44</v>
      </c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</row>
    <row r="175" spans="1:16" hidden="1">
      <c r="A175" s="38">
        <v>3685</v>
      </c>
      <c r="B175" s="40" t="s">
        <v>28</v>
      </c>
      <c r="C175" s="38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>
        <f t="shared" ref="P175:P179" si="19">SUM(D175:O175)</f>
        <v>0</v>
      </c>
    </row>
    <row r="176" spans="1:16" hidden="1">
      <c r="A176" s="38">
        <v>3686</v>
      </c>
      <c r="B176" s="40" t="s">
        <v>29</v>
      </c>
      <c r="C176" s="38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>
        <f t="shared" si="19"/>
        <v>0</v>
      </c>
    </row>
    <row r="177" spans="1:16" hidden="1">
      <c r="A177" s="38">
        <v>3687</v>
      </c>
      <c r="B177" s="40" t="s">
        <v>30</v>
      </c>
      <c r="C177" s="38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>
        <f t="shared" si="19"/>
        <v>0</v>
      </c>
    </row>
    <row r="178" spans="1:16" hidden="1">
      <c r="A178" s="38">
        <v>3688</v>
      </c>
      <c r="B178" s="40" t="s">
        <v>31</v>
      </c>
      <c r="C178" s="38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>
        <f t="shared" si="19"/>
        <v>0</v>
      </c>
    </row>
    <row r="179" spans="1:16" hidden="1">
      <c r="A179" s="38">
        <v>3691</v>
      </c>
      <c r="B179" s="40" t="s">
        <v>34</v>
      </c>
      <c r="C179" s="38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>
        <f t="shared" si="19"/>
        <v>0</v>
      </c>
    </row>
    <row r="180" spans="1:16">
      <c r="A180" s="38"/>
      <c r="B180" s="40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  <row r="181" spans="1:16">
      <c r="A181" s="38"/>
      <c r="B181" s="39" t="s">
        <v>52</v>
      </c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</row>
    <row r="182" spans="1:16">
      <c r="A182" s="38">
        <v>3626</v>
      </c>
      <c r="B182" s="40" t="s">
        <v>28</v>
      </c>
      <c r="C182" s="38"/>
      <c r="D182" s="41">
        <v>0</v>
      </c>
      <c r="E182" s="41">
        <v>0</v>
      </c>
      <c r="F182" s="41">
        <v>0</v>
      </c>
      <c r="G182" s="41">
        <v>0</v>
      </c>
      <c r="H182" s="41">
        <v>-57.68</v>
      </c>
      <c r="I182" s="41">
        <v>-811.84</v>
      </c>
      <c r="J182" s="41">
        <v>-810.3</v>
      </c>
      <c r="K182" s="41">
        <v>-811.47</v>
      </c>
      <c r="L182" s="41">
        <v>-810.28</v>
      </c>
      <c r="M182" s="41">
        <v>-813.58</v>
      </c>
      <c r="N182" s="41">
        <v>-798.12</v>
      </c>
      <c r="O182" s="41">
        <v>-824.77</v>
      </c>
      <c r="P182" s="41">
        <f t="shared" ref="P182:P185" si="20">SUM(D182:O182)</f>
        <v>-5738.0399999999991</v>
      </c>
    </row>
    <row r="183" spans="1:16">
      <c r="A183" s="38">
        <v>3628</v>
      </c>
      <c r="B183" s="40" t="s">
        <v>29</v>
      </c>
      <c r="C183" s="38"/>
      <c r="D183" s="41">
        <v>0</v>
      </c>
      <c r="E183" s="41">
        <v>0</v>
      </c>
      <c r="F183" s="41">
        <v>0</v>
      </c>
      <c r="G183" s="41">
        <v>0</v>
      </c>
      <c r="H183" s="41">
        <v>-18.399999999999999</v>
      </c>
      <c r="I183" s="41">
        <v>-283.29000000000002</v>
      </c>
      <c r="J183" s="41">
        <v>-282.36</v>
      </c>
      <c r="K183" s="41">
        <v>-294.82</v>
      </c>
      <c r="L183" s="41">
        <v>-288.66000000000003</v>
      </c>
      <c r="M183" s="41">
        <v>-288.76</v>
      </c>
      <c r="N183" s="41">
        <v>-280.54000000000002</v>
      </c>
      <c r="O183" s="41">
        <v>-298.49</v>
      </c>
      <c r="P183" s="41">
        <f t="shared" si="20"/>
        <v>-2035.32</v>
      </c>
    </row>
    <row r="184" spans="1:16">
      <c r="A184" s="38">
        <v>3629</v>
      </c>
      <c r="B184" s="40" t="s">
        <v>30</v>
      </c>
      <c r="C184" s="38"/>
      <c r="D184" s="41">
        <v>0</v>
      </c>
      <c r="E184" s="41">
        <v>0</v>
      </c>
      <c r="F184" s="41">
        <v>0</v>
      </c>
      <c r="G184" s="41">
        <v>0</v>
      </c>
      <c r="H184" s="41">
        <v>-19.649999999999999</v>
      </c>
      <c r="I184" s="41">
        <v>-333.71</v>
      </c>
      <c r="J184" s="41">
        <v>-314.08</v>
      </c>
      <c r="K184" s="41">
        <v>-353.34</v>
      </c>
      <c r="L184" s="41">
        <v>-314.08</v>
      </c>
      <c r="M184" s="41">
        <v>-353.34</v>
      </c>
      <c r="N184" s="41">
        <v>-333.71</v>
      </c>
      <c r="O184" s="41">
        <v>-333.71</v>
      </c>
      <c r="P184" s="41">
        <f t="shared" si="20"/>
        <v>-2355.62</v>
      </c>
    </row>
    <row r="185" spans="1:16">
      <c r="A185" s="38">
        <v>3627</v>
      </c>
      <c r="B185" s="40" t="s">
        <v>56</v>
      </c>
      <c r="C185" s="38"/>
      <c r="D185" s="41">
        <v>0</v>
      </c>
      <c r="E185" s="41">
        <v>0</v>
      </c>
      <c r="F185" s="41">
        <v>0</v>
      </c>
      <c r="G185" s="41">
        <v>0</v>
      </c>
      <c r="H185" s="41">
        <v>0</v>
      </c>
      <c r="I185" s="41">
        <v>-6.24</v>
      </c>
      <c r="J185" s="41">
        <v>-6.24</v>
      </c>
      <c r="K185" s="41">
        <v>-6.24</v>
      </c>
      <c r="L185" s="41">
        <v>-6.24</v>
      </c>
      <c r="M185" s="41">
        <v>-6.24</v>
      </c>
      <c r="N185" s="41">
        <v>-6.24</v>
      </c>
      <c r="O185" s="41">
        <v>-6.24</v>
      </c>
      <c r="P185" s="41">
        <f t="shared" si="20"/>
        <v>-43.680000000000007</v>
      </c>
    </row>
    <row r="186" spans="1:16">
      <c r="A186" s="38">
        <v>3632</v>
      </c>
      <c r="B186" s="40" t="s">
        <v>32</v>
      </c>
      <c r="C186" s="38"/>
      <c r="D186" s="41">
        <v>0</v>
      </c>
      <c r="E186" s="41">
        <v>0</v>
      </c>
      <c r="F186" s="41">
        <v>0</v>
      </c>
      <c r="G186" s="41">
        <v>0</v>
      </c>
      <c r="H186" s="41">
        <v>0</v>
      </c>
      <c r="I186" s="41">
        <v>0</v>
      </c>
      <c r="J186" s="41">
        <v>0</v>
      </c>
      <c r="K186" s="41">
        <v>0</v>
      </c>
      <c r="L186" s="41">
        <v>0</v>
      </c>
      <c r="M186" s="41">
        <v>0</v>
      </c>
      <c r="N186" s="41">
        <v>0</v>
      </c>
      <c r="O186" s="41">
        <v>0</v>
      </c>
      <c r="P186" s="41">
        <f>SUM(D186:O186)</f>
        <v>0</v>
      </c>
    </row>
    <row r="187" spans="1:16">
      <c r="A187" s="38">
        <v>3633</v>
      </c>
      <c r="B187" s="40" t="s">
        <v>33</v>
      </c>
      <c r="C187" s="38"/>
      <c r="D187" s="41">
        <v>0</v>
      </c>
      <c r="E187" s="41">
        <v>0</v>
      </c>
      <c r="F187" s="41">
        <v>0</v>
      </c>
      <c r="G187" s="41">
        <v>0</v>
      </c>
      <c r="H187" s="41">
        <v>0</v>
      </c>
      <c r="I187" s="41">
        <v>-16.559999999999999</v>
      </c>
      <c r="J187" s="41">
        <v>-16.559999999999999</v>
      </c>
      <c r="K187" s="41">
        <v>-16.559999999999999</v>
      </c>
      <c r="L187" s="41">
        <v>-16.559999999999999</v>
      </c>
      <c r="M187" s="41">
        <v>-16.559999999999999</v>
      </c>
      <c r="N187" s="41">
        <v>-16.559999999999999</v>
      </c>
      <c r="O187" s="41">
        <v>-16.559999999999999</v>
      </c>
      <c r="P187" s="41">
        <f>SUM(D187:O187)</f>
        <v>-115.92</v>
      </c>
    </row>
    <row r="188" spans="1:16">
      <c r="A188" s="38">
        <v>3634</v>
      </c>
      <c r="B188" s="40" t="s">
        <v>34</v>
      </c>
      <c r="C188" s="38"/>
      <c r="D188" s="41">
        <v>0</v>
      </c>
      <c r="E188" s="41">
        <v>0</v>
      </c>
      <c r="F188" s="41">
        <v>0</v>
      </c>
      <c r="G188" s="41">
        <v>0</v>
      </c>
      <c r="H188" s="41">
        <v>0</v>
      </c>
      <c r="I188" s="41">
        <v>-1.65</v>
      </c>
      <c r="J188" s="41">
        <v>-1.65</v>
      </c>
      <c r="K188" s="41">
        <v>-1.65</v>
      </c>
      <c r="L188" s="41">
        <v>-1.65</v>
      </c>
      <c r="M188" s="41">
        <v>-1.65</v>
      </c>
      <c r="N188" s="41">
        <v>-1.65</v>
      </c>
      <c r="O188" s="41">
        <v>-1.65</v>
      </c>
      <c r="P188" s="41">
        <f>SUM(D188:O188)</f>
        <v>-11.55</v>
      </c>
    </row>
    <row r="189" spans="1:16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</row>
    <row r="190" spans="1:16" hidden="1">
      <c r="A190" s="38"/>
      <c r="B190" s="39" t="s">
        <v>45</v>
      </c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</row>
    <row r="191" spans="1:16" hidden="1">
      <c r="A191" s="38">
        <v>3611</v>
      </c>
      <c r="B191" s="40" t="s">
        <v>28</v>
      </c>
      <c r="C191" s="38"/>
      <c r="D191" s="41">
        <v>-10731.63</v>
      </c>
      <c r="E191" s="41">
        <v>-8905.64</v>
      </c>
      <c r="F191" s="41">
        <v>-9550.2800000000007</v>
      </c>
      <c r="G191" s="41">
        <v>-8742.25</v>
      </c>
      <c r="H191" s="41">
        <v>-6184.69</v>
      </c>
      <c r="I191" s="41">
        <v>-5195.58</v>
      </c>
      <c r="J191" s="41">
        <v>-5642.43</v>
      </c>
      <c r="K191" s="41">
        <v>-5798.49</v>
      </c>
      <c r="L191" s="41">
        <v>-5345.46</v>
      </c>
      <c r="M191" s="41">
        <v>-5429.73</v>
      </c>
      <c r="N191" s="41">
        <v>-5909.82</v>
      </c>
      <c r="O191" s="41">
        <v>-6628.69</v>
      </c>
      <c r="P191" s="41">
        <f>SUM(D191:O191)</f>
        <v>-84064.69</v>
      </c>
    </row>
    <row r="192" spans="1:16" hidden="1">
      <c r="A192" s="38">
        <v>3613</v>
      </c>
      <c r="B192" s="40" t="s">
        <v>29</v>
      </c>
      <c r="C192" s="38"/>
      <c r="D192" s="41">
        <v>-3521.49</v>
      </c>
      <c r="E192" s="41">
        <v>-3024.92</v>
      </c>
      <c r="F192" s="41">
        <v>-3435.15</v>
      </c>
      <c r="G192" s="41">
        <v>-3186.66</v>
      </c>
      <c r="H192" s="41">
        <v>-2423.48</v>
      </c>
      <c r="I192" s="41">
        <v>-3107.88</v>
      </c>
      <c r="J192" s="41">
        <v>-1933.44</v>
      </c>
      <c r="K192" s="41">
        <v>-2730.2</v>
      </c>
      <c r="L192" s="41">
        <v>-2723.16</v>
      </c>
      <c r="M192" s="41">
        <v>-2614.39</v>
      </c>
      <c r="N192" s="41">
        <v>-2366.4499999999998</v>
      </c>
      <c r="O192" s="41">
        <v>-2478.69</v>
      </c>
      <c r="P192" s="41">
        <f t="shared" ref="P192:P200" si="21">SUM(D192:O192)</f>
        <v>-33545.909999999996</v>
      </c>
    </row>
    <row r="193" spans="1:16" hidden="1">
      <c r="A193" s="38">
        <v>3614</v>
      </c>
      <c r="B193" s="40" t="s">
        <v>30</v>
      </c>
      <c r="C193" s="38"/>
      <c r="D193" s="41">
        <v>-2254.96</v>
      </c>
      <c r="E193" s="41">
        <v>-2259.0100000000002</v>
      </c>
      <c r="F193" s="41">
        <v>-2280.35</v>
      </c>
      <c r="G193" s="41">
        <v>-2292.8200000000002</v>
      </c>
      <c r="H193" s="41">
        <v>-1975.18</v>
      </c>
      <c r="I193" s="41">
        <v>-1838.63</v>
      </c>
      <c r="J193" s="41">
        <v>-1728.78</v>
      </c>
      <c r="K193" s="41">
        <v>-1807.54</v>
      </c>
      <c r="L193" s="41">
        <v>-1706.91</v>
      </c>
      <c r="M193" s="41">
        <v>-1812.3</v>
      </c>
      <c r="N193" s="41">
        <v>-1772.96</v>
      </c>
      <c r="O193" s="41">
        <v>-1890.8</v>
      </c>
      <c r="P193" s="41">
        <f t="shared" si="21"/>
        <v>-23620.239999999998</v>
      </c>
    </row>
    <row r="194" spans="1:16" hidden="1">
      <c r="A194" s="38">
        <v>3612</v>
      </c>
      <c r="B194" s="40" t="s">
        <v>56</v>
      </c>
      <c r="C194" s="38"/>
      <c r="D194" s="41">
        <v>0</v>
      </c>
      <c r="E194" s="41">
        <v>0</v>
      </c>
      <c r="F194" s="41">
        <v>0</v>
      </c>
      <c r="G194" s="41">
        <v>0</v>
      </c>
      <c r="H194" s="41">
        <v>0</v>
      </c>
      <c r="I194" s="41">
        <v>-28.96</v>
      </c>
      <c r="J194" s="41">
        <v>-30.97</v>
      </c>
      <c r="K194" s="41">
        <v>-28.08</v>
      </c>
      <c r="L194" s="41">
        <v>-29.05</v>
      </c>
      <c r="M194" s="41">
        <v>-31.82</v>
      </c>
      <c r="N194" s="41">
        <v>-28.84</v>
      </c>
      <c r="O194" s="41">
        <v>-27.89</v>
      </c>
      <c r="P194" s="41">
        <f t="shared" si="21"/>
        <v>-205.61</v>
      </c>
    </row>
    <row r="195" spans="1:16" hidden="1">
      <c r="A195" s="38">
        <v>3616</v>
      </c>
      <c r="B195" s="40" t="s">
        <v>32</v>
      </c>
      <c r="C195" s="38"/>
      <c r="D195" s="41">
        <v>0</v>
      </c>
      <c r="E195" s="41">
        <v>0</v>
      </c>
      <c r="F195" s="41">
        <v>0</v>
      </c>
      <c r="G195" s="41">
        <v>0</v>
      </c>
      <c r="H195" s="41">
        <v>0</v>
      </c>
      <c r="I195" s="41">
        <v>0</v>
      </c>
      <c r="J195" s="41">
        <v>0</v>
      </c>
      <c r="K195" s="41">
        <v>0</v>
      </c>
      <c r="L195" s="41">
        <v>0</v>
      </c>
      <c r="M195" s="41">
        <v>0</v>
      </c>
      <c r="N195" s="41">
        <v>0</v>
      </c>
      <c r="O195" s="41">
        <v>0</v>
      </c>
      <c r="P195" s="41">
        <f t="shared" si="21"/>
        <v>0</v>
      </c>
    </row>
    <row r="196" spans="1:16" hidden="1">
      <c r="A196" s="38">
        <v>3617</v>
      </c>
      <c r="B196" s="40" t="s">
        <v>33</v>
      </c>
      <c r="C196" s="38"/>
      <c r="D196" s="41">
        <v>-123.18</v>
      </c>
      <c r="E196" s="41">
        <v>-123.18</v>
      </c>
      <c r="F196" s="41">
        <v>-123.18</v>
      </c>
      <c r="G196" s="41">
        <v>-123.18</v>
      </c>
      <c r="H196" s="41">
        <v>-123.18</v>
      </c>
      <c r="I196" s="41">
        <v>-112.71</v>
      </c>
      <c r="J196" s="41">
        <v>-112.71</v>
      </c>
      <c r="K196" s="41">
        <v>-112.71</v>
      </c>
      <c r="L196" s="41">
        <v>-112.71</v>
      </c>
      <c r="M196" s="41">
        <v>-112.71</v>
      </c>
      <c r="N196" s="41">
        <v>-112.71</v>
      </c>
      <c r="O196" s="41">
        <v>-112.71</v>
      </c>
      <c r="P196" s="41">
        <f t="shared" si="21"/>
        <v>-1404.8700000000003</v>
      </c>
    </row>
    <row r="197" spans="1:16" hidden="1">
      <c r="A197" s="38">
        <v>3618</v>
      </c>
      <c r="B197" s="40" t="s">
        <v>34</v>
      </c>
      <c r="C197" s="38"/>
      <c r="D197" s="41">
        <v>-26.89</v>
      </c>
      <c r="E197" s="41">
        <v>-26.89</v>
      </c>
      <c r="F197" s="41">
        <v>-26.89</v>
      </c>
      <c r="G197" s="41">
        <v>-26.89</v>
      </c>
      <c r="H197" s="41">
        <v>-25.68</v>
      </c>
      <c r="I197" s="41">
        <v>-23.69</v>
      </c>
      <c r="J197" s="41">
        <v>-23.69</v>
      </c>
      <c r="K197" s="41">
        <v>-23.69</v>
      </c>
      <c r="L197" s="41">
        <v>-23.69</v>
      </c>
      <c r="M197" s="41">
        <v>-23.69</v>
      </c>
      <c r="N197" s="41">
        <v>-23.69</v>
      </c>
      <c r="O197" s="41">
        <v>-23.69</v>
      </c>
      <c r="P197" s="41">
        <f t="shared" si="21"/>
        <v>-299.07</v>
      </c>
    </row>
    <row r="198" spans="1:16" hidden="1">
      <c r="A198" s="38">
        <v>3620</v>
      </c>
      <c r="B198" s="40" t="s">
        <v>38</v>
      </c>
      <c r="C198" s="38"/>
      <c r="D198" s="41">
        <v>0</v>
      </c>
      <c r="E198" s="41">
        <v>0</v>
      </c>
      <c r="F198" s="41">
        <v>0</v>
      </c>
      <c r="G198" s="41">
        <v>0</v>
      </c>
      <c r="H198" s="41">
        <v>0</v>
      </c>
      <c r="I198" s="41">
        <v>0</v>
      </c>
      <c r="J198" s="41">
        <v>0</v>
      </c>
      <c r="K198" s="41">
        <v>0</v>
      </c>
      <c r="L198" s="41">
        <v>0</v>
      </c>
      <c r="M198" s="41">
        <v>0</v>
      </c>
      <c r="N198" s="41">
        <v>0</v>
      </c>
      <c r="O198" s="41">
        <v>0</v>
      </c>
      <c r="P198" s="41">
        <f t="shared" si="21"/>
        <v>0</v>
      </c>
    </row>
    <row r="199" spans="1:16" hidden="1">
      <c r="A199" s="38">
        <v>3625</v>
      </c>
      <c r="B199" s="40" t="s">
        <v>39</v>
      </c>
      <c r="C199" s="38"/>
      <c r="D199" s="41">
        <v>0</v>
      </c>
      <c r="E199" s="41">
        <v>0</v>
      </c>
      <c r="F199" s="41">
        <v>0</v>
      </c>
      <c r="G199" s="41">
        <v>0</v>
      </c>
      <c r="H199" s="41">
        <v>0</v>
      </c>
      <c r="I199" s="41">
        <v>0</v>
      </c>
      <c r="J199" s="41">
        <v>0</v>
      </c>
      <c r="K199" s="41">
        <v>0</v>
      </c>
      <c r="L199" s="41">
        <v>0</v>
      </c>
      <c r="M199" s="41">
        <v>0</v>
      </c>
      <c r="N199" s="41">
        <v>0</v>
      </c>
      <c r="O199" s="41">
        <v>0</v>
      </c>
      <c r="P199" s="41">
        <f t="shared" si="21"/>
        <v>0</v>
      </c>
    </row>
    <row r="200" spans="1:16" hidden="1">
      <c r="A200" s="38">
        <v>3032</v>
      </c>
      <c r="B200" s="40" t="s">
        <v>55</v>
      </c>
      <c r="C200" s="38"/>
      <c r="D200" s="41">
        <v>0</v>
      </c>
      <c r="E200" s="41">
        <v>0</v>
      </c>
      <c r="F200" s="41">
        <v>0</v>
      </c>
      <c r="G200" s="41">
        <v>0</v>
      </c>
      <c r="H200" s="41">
        <v>0</v>
      </c>
      <c r="I200" s="41">
        <v>0</v>
      </c>
      <c r="J200" s="41">
        <v>0</v>
      </c>
      <c r="K200" s="41">
        <v>0</v>
      </c>
      <c r="L200" s="41">
        <v>0</v>
      </c>
      <c r="M200" s="41">
        <v>0</v>
      </c>
      <c r="N200" s="41">
        <v>0</v>
      </c>
      <c r="O200" s="41">
        <v>0</v>
      </c>
      <c r="P200" s="41">
        <f t="shared" si="21"/>
        <v>0</v>
      </c>
    </row>
    <row r="201" spans="1:16" hidden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</row>
    <row r="202" spans="1:16" hidden="1">
      <c r="A202" s="38"/>
      <c r="B202" s="39" t="s">
        <v>53</v>
      </c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</row>
    <row r="203" spans="1:16" hidden="1">
      <c r="A203" s="38">
        <v>3692</v>
      </c>
      <c r="B203" s="40" t="s">
        <v>28</v>
      </c>
      <c r="C203" s="38"/>
      <c r="D203" s="41">
        <v>0</v>
      </c>
      <c r="E203" s="41">
        <v>0</v>
      </c>
      <c r="F203" s="41">
        <v>0</v>
      </c>
      <c r="G203" s="41">
        <v>0</v>
      </c>
      <c r="H203" s="41">
        <v>0</v>
      </c>
      <c r="I203" s="41">
        <v>0</v>
      </c>
      <c r="J203" s="41">
        <v>0</v>
      </c>
      <c r="K203" s="41">
        <v>0</v>
      </c>
      <c r="L203" s="41">
        <v>0</v>
      </c>
      <c r="M203" s="41">
        <v>0</v>
      </c>
      <c r="N203" s="41">
        <v>0</v>
      </c>
      <c r="O203" s="41">
        <v>0</v>
      </c>
      <c r="P203" s="41">
        <f t="shared" ref="P203:P207" si="22">SUM(D203:O203)</f>
        <v>0</v>
      </c>
    </row>
    <row r="204" spans="1:16" hidden="1">
      <c r="A204" s="38">
        <v>3693</v>
      </c>
      <c r="B204" s="40" t="s">
        <v>29</v>
      </c>
      <c r="C204" s="38"/>
      <c r="D204" s="41">
        <v>0</v>
      </c>
      <c r="E204" s="41">
        <v>0</v>
      </c>
      <c r="F204" s="41">
        <v>0</v>
      </c>
      <c r="G204" s="41">
        <v>0</v>
      </c>
      <c r="H204" s="41">
        <v>0</v>
      </c>
      <c r="I204" s="41">
        <v>0</v>
      </c>
      <c r="J204" s="41">
        <v>0</v>
      </c>
      <c r="K204" s="41">
        <v>0</v>
      </c>
      <c r="L204" s="41">
        <v>0</v>
      </c>
      <c r="M204" s="41">
        <v>0</v>
      </c>
      <c r="N204" s="41">
        <v>0</v>
      </c>
      <c r="O204" s="41">
        <v>0</v>
      </c>
      <c r="P204" s="41">
        <f t="shared" si="22"/>
        <v>0</v>
      </c>
    </row>
    <row r="205" spans="1:16" hidden="1">
      <c r="A205" s="38">
        <v>3694</v>
      </c>
      <c r="B205" s="40" t="s">
        <v>30</v>
      </c>
      <c r="C205" s="38"/>
      <c r="D205" s="41">
        <v>0</v>
      </c>
      <c r="E205" s="41">
        <v>0</v>
      </c>
      <c r="F205" s="41">
        <v>0</v>
      </c>
      <c r="G205" s="41">
        <v>0</v>
      </c>
      <c r="H205" s="41">
        <v>0</v>
      </c>
      <c r="I205" s="41">
        <v>0</v>
      </c>
      <c r="J205" s="41">
        <v>0</v>
      </c>
      <c r="K205" s="41">
        <v>0</v>
      </c>
      <c r="L205" s="41">
        <v>0</v>
      </c>
      <c r="M205" s="41">
        <v>0</v>
      </c>
      <c r="N205" s="41">
        <v>0</v>
      </c>
      <c r="O205" s="41">
        <v>0</v>
      </c>
      <c r="P205" s="41">
        <f t="shared" si="22"/>
        <v>0</v>
      </c>
    </row>
    <row r="206" spans="1:16" hidden="1">
      <c r="A206" s="38">
        <v>3695</v>
      </c>
      <c r="B206" s="40" t="s">
        <v>31</v>
      </c>
      <c r="C206" s="38"/>
      <c r="D206" s="41">
        <v>0</v>
      </c>
      <c r="E206" s="41">
        <v>0</v>
      </c>
      <c r="F206" s="41">
        <v>0</v>
      </c>
      <c r="G206" s="41">
        <v>0</v>
      </c>
      <c r="H206" s="41">
        <v>0</v>
      </c>
      <c r="I206" s="41">
        <v>0</v>
      </c>
      <c r="J206" s="41">
        <v>0</v>
      </c>
      <c r="K206" s="41">
        <v>0</v>
      </c>
      <c r="L206" s="41">
        <v>0</v>
      </c>
      <c r="M206" s="41">
        <v>0</v>
      </c>
      <c r="N206" s="41">
        <v>0</v>
      </c>
      <c r="O206" s="41">
        <v>0</v>
      </c>
      <c r="P206" s="41">
        <f t="shared" si="22"/>
        <v>0</v>
      </c>
    </row>
    <row r="207" spans="1:16" hidden="1">
      <c r="A207" s="38">
        <v>3698</v>
      </c>
      <c r="B207" s="40" t="s">
        <v>34</v>
      </c>
      <c r="C207" s="38"/>
      <c r="D207" s="41">
        <v>0</v>
      </c>
      <c r="E207" s="41">
        <v>0</v>
      </c>
      <c r="F207" s="41">
        <v>0</v>
      </c>
      <c r="G207" s="41">
        <v>0</v>
      </c>
      <c r="H207" s="41">
        <v>0</v>
      </c>
      <c r="I207" s="41">
        <v>0</v>
      </c>
      <c r="J207" s="41">
        <v>0</v>
      </c>
      <c r="K207" s="41">
        <v>0</v>
      </c>
      <c r="L207" s="41">
        <v>0</v>
      </c>
      <c r="M207" s="41">
        <v>0</v>
      </c>
      <c r="N207" s="41">
        <v>0</v>
      </c>
      <c r="O207" s="41">
        <v>0</v>
      </c>
      <c r="P207" s="41">
        <f t="shared" si="22"/>
        <v>0</v>
      </c>
    </row>
    <row r="208" spans="1:16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</row>
    <row r="209" spans="1:16">
      <c r="A209" s="38"/>
      <c r="B209" s="39" t="s">
        <v>54</v>
      </c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</row>
    <row r="210" spans="1:16">
      <c r="A210" s="38">
        <v>3635</v>
      </c>
      <c r="B210" s="40" t="s">
        <v>28</v>
      </c>
      <c r="C210" s="38"/>
      <c r="D210" s="41">
        <v>-1716.81</v>
      </c>
      <c r="E210" s="41">
        <v>-1424.66</v>
      </c>
      <c r="F210" s="41">
        <v>-1527.73</v>
      </c>
      <c r="G210" s="41">
        <v>-1398.45</v>
      </c>
      <c r="H210" s="41">
        <v>-950.05</v>
      </c>
      <c r="I210" s="41">
        <v>-305.86</v>
      </c>
      <c r="J210" s="41">
        <v>-331.85</v>
      </c>
      <c r="K210" s="41">
        <v>-341.19</v>
      </c>
      <c r="L210" s="41">
        <v>-314.45</v>
      </c>
      <c r="M210" s="41">
        <v>-319.39999999999998</v>
      </c>
      <c r="N210" s="41">
        <v>-347.67</v>
      </c>
      <c r="O210" s="41">
        <v>-389.81</v>
      </c>
      <c r="P210" s="41">
        <f t="shared" ref="P210:P213" si="23">SUM(D210:O210)</f>
        <v>-9367.93</v>
      </c>
    </row>
    <row r="211" spans="1:16">
      <c r="A211" s="38">
        <v>3637</v>
      </c>
      <c r="B211" s="40" t="s">
        <v>29</v>
      </c>
      <c r="C211" s="38"/>
      <c r="D211" s="41">
        <v>-586.95000000000005</v>
      </c>
      <c r="E211" s="41">
        <v>-504.19</v>
      </c>
      <c r="F211" s="41">
        <v>-572.63</v>
      </c>
      <c r="G211" s="41">
        <v>-531.1</v>
      </c>
      <c r="H211" s="41">
        <v>-390</v>
      </c>
      <c r="I211" s="41">
        <v>-231.42</v>
      </c>
      <c r="J211" s="41">
        <v>-143.28</v>
      </c>
      <c r="K211" s="41">
        <v>-202.29</v>
      </c>
      <c r="L211" s="41">
        <v>-201.7</v>
      </c>
      <c r="M211" s="41">
        <v>-193.69</v>
      </c>
      <c r="N211" s="41">
        <v>-175.27</v>
      </c>
      <c r="O211" s="41">
        <v>-183.62</v>
      </c>
      <c r="P211" s="41">
        <f t="shared" si="23"/>
        <v>-3916.14</v>
      </c>
    </row>
    <row r="212" spans="1:16">
      <c r="A212" s="38">
        <v>3638</v>
      </c>
      <c r="B212" s="40" t="s">
        <v>30</v>
      </c>
      <c r="C212" s="38"/>
      <c r="D212" s="41">
        <v>-537.1</v>
      </c>
      <c r="E212" s="41">
        <v>-543.37</v>
      </c>
      <c r="F212" s="41">
        <v>-549.35</v>
      </c>
      <c r="G212" s="41">
        <v>-553.35</v>
      </c>
      <c r="H212" s="41">
        <v>-467.85</v>
      </c>
      <c r="I212" s="41">
        <v>-165.46</v>
      </c>
      <c r="J212" s="41">
        <v>-163</v>
      </c>
      <c r="K212" s="41">
        <v>-162.99</v>
      </c>
      <c r="L212" s="41">
        <v>-154.09</v>
      </c>
      <c r="M212" s="41">
        <v>-162.18</v>
      </c>
      <c r="N212" s="41">
        <v>-161.85</v>
      </c>
      <c r="O212" s="41">
        <v>-170.71</v>
      </c>
      <c r="P212" s="41">
        <f t="shared" si="23"/>
        <v>-3791.3</v>
      </c>
    </row>
    <row r="213" spans="1:16">
      <c r="A213" s="38">
        <v>3636</v>
      </c>
      <c r="B213" s="40" t="s">
        <v>56</v>
      </c>
      <c r="C213" s="38"/>
      <c r="D213" s="41">
        <v>0</v>
      </c>
      <c r="E213" s="41">
        <v>0</v>
      </c>
      <c r="F213" s="41">
        <v>0</v>
      </c>
      <c r="G213" s="41">
        <v>0</v>
      </c>
      <c r="H213" s="41">
        <v>0</v>
      </c>
      <c r="I213" s="41">
        <v>-2.16</v>
      </c>
      <c r="J213" s="41">
        <v>-2.2999999999999998</v>
      </c>
      <c r="K213" s="41">
        <v>-2.09</v>
      </c>
      <c r="L213" s="41">
        <v>-2.16</v>
      </c>
      <c r="M213" s="41">
        <v>-2.37</v>
      </c>
      <c r="N213" s="41">
        <v>-2.13</v>
      </c>
      <c r="O213" s="41">
        <v>-2.06</v>
      </c>
      <c r="P213" s="41">
        <f t="shared" si="23"/>
        <v>-15.270000000000001</v>
      </c>
    </row>
    <row r="214" spans="1:16">
      <c r="A214" s="38">
        <v>3667</v>
      </c>
      <c r="B214" s="40" t="s">
        <v>32</v>
      </c>
      <c r="C214" s="38"/>
      <c r="D214" s="41">
        <v>0</v>
      </c>
      <c r="E214" s="41">
        <v>0</v>
      </c>
      <c r="F214" s="41">
        <v>0</v>
      </c>
      <c r="G214" s="41">
        <v>0</v>
      </c>
      <c r="H214" s="41">
        <v>0</v>
      </c>
      <c r="I214" s="41">
        <v>0</v>
      </c>
      <c r="J214" s="41">
        <v>0</v>
      </c>
      <c r="K214" s="41">
        <v>0</v>
      </c>
      <c r="L214" s="41">
        <v>0</v>
      </c>
      <c r="M214" s="41">
        <v>0</v>
      </c>
      <c r="N214" s="41">
        <v>0</v>
      </c>
      <c r="O214" s="41">
        <v>0</v>
      </c>
      <c r="P214" s="41">
        <f>SUM(D214:O214)</f>
        <v>0</v>
      </c>
    </row>
    <row r="215" spans="1:16">
      <c r="A215" s="38">
        <v>3668</v>
      </c>
      <c r="B215" s="40" t="s">
        <v>33</v>
      </c>
      <c r="C215" s="38"/>
      <c r="D215" s="41">
        <v>-20.71</v>
      </c>
      <c r="E215" s="41">
        <v>-20.71</v>
      </c>
      <c r="F215" s="41">
        <v>-20.71</v>
      </c>
      <c r="G215" s="41">
        <v>-20.71</v>
      </c>
      <c r="H215" s="41">
        <v>-20.71</v>
      </c>
      <c r="I215" s="41">
        <v>-6.61</v>
      </c>
      <c r="J215" s="41">
        <v>-6.61</v>
      </c>
      <c r="K215" s="41">
        <v>-6.61</v>
      </c>
      <c r="L215" s="41">
        <v>-6.61</v>
      </c>
      <c r="M215" s="41">
        <v>-6.61</v>
      </c>
      <c r="N215" s="41">
        <v>-6.61</v>
      </c>
      <c r="O215" s="41">
        <v>-6.61</v>
      </c>
      <c r="P215" s="41">
        <f>SUM(D215:O215)</f>
        <v>-149.82000000000005</v>
      </c>
    </row>
    <row r="216" spans="1:16">
      <c r="A216" s="38">
        <v>3669</v>
      </c>
      <c r="B216" s="40" t="s">
        <v>34</v>
      </c>
      <c r="C216" s="38"/>
      <c r="D216" s="41">
        <v>-3.36</v>
      </c>
      <c r="E216" s="41">
        <v>-3.36</v>
      </c>
      <c r="F216" s="41">
        <v>-3.36</v>
      </c>
      <c r="G216" s="41">
        <v>-3.36</v>
      </c>
      <c r="H216" s="41">
        <v>-3.1</v>
      </c>
      <c r="I216" s="41">
        <v>-1.42</v>
      </c>
      <c r="J216" s="41">
        <v>-1.42</v>
      </c>
      <c r="K216" s="41">
        <v>-1.42</v>
      </c>
      <c r="L216" s="41">
        <v>-1.42</v>
      </c>
      <c r="M216" s="41">
        <v>-1.42</v>
      </c>
      <c r="N216" s="41">
        <v>-1.42</v>
      </c>
      <c r="O216" s="41">
        <v>-1.42</v>
      </c>
      <c r="P216" s="41">
        <f>SUM(D216:O216)</f>
        <v>-26.480000000000011</v>
      </c>
    </row>
    <row r="217" spans="1:16">
      <c r="D217" s="3">
        <f>SUM(D210:D216)</f>
        <v>-2864.9300000000003</v>
      </c>
      <c r="E217" s="3">
        <f>SUM(E210:E216)</f>
        <v>-2496.2900000000004</v>
      </c>
      <c r="F217" s="3">
        <f>SUM(F210:F216)</f>
        <v>-2673.78</v>
      </c>
      <c r="G217" s="3">
        <f>SUM(G210:G216)</f>
        <v>-2506.9700000000003</v>
      </c>
    </row>
    <row r="219" spans="1:16">
      <c r="D219" s="2" t="s">
        <v>104</v>
      </c>
      <c r="E219" s="2" t="s">
        <v>105</v>
      </c>
      <c r="F219" s="2" t="s">
        <v>104</v>
      </c>
      <c r="G219" s="2" t="s">
        <v>105</v>
      </c>
      <c r="H219" s="2" t="s">
        <v>104</v>
      </c>
      <c r="I219" s="2" t="s">
        <v>105</v>
      </c>
      <c r="J219" s="2" t="s">
        <v>104</v>
      </c>
      <c r="K219" s="2" t="s">
        <v>105</v>
      </c>
      <c r="L219" s="2" t="s">
        <v>104</v>
      </c>
      <c r="M219" s="2" t="s">
        <v>105</v>
      </c>
      <c r="N219" s="2" t="s">
        <v>104</v>
      </c>
      <c r="O219" s="2" t="s">
        <v>105</v>
      </c>
    </row>
    <row r="220" spans="1:16">
      <c r="B220" s="90">
        <v>2006</v>
      </c>
      <c r="C220" s="45"/>
      <c r="D220" s="53" t="s">
        <v>24</v>
      </c>
      <c r="E220" s="53" t="s">
        <v>24</v>
      </c>
      <c r="F220" s="53" t="s">
        <v>24</v>
      </c>
      <c r="G220" s="53" t="s">
        <v>24</v>
      </c>
      <c r="H220" s="54" t="s">
        <v>25</v>
      </c>
      <c r="I220" s="54" t="s">
        <v>25</v>
      </c>
      <c r="J220" s="54" t="s">
        <v>25</v>
      </c>
      <c r="K220" s="54" t="s">
        <v>25</v>
      </c>
      <c r="L220" s="57" t="s">
        <v>26</v>
      </c>
      <c r="M220" s="57" t="s">
        <v>26</v>
      </c>
      <c r="N220" s="57" t="s">
        <v>26</v>
      </c>
      <c r="O220" s="57" t="s">
        <v>26</v>
      </c>
    </row>
    <row r="221" spans="1:16">
      <c r="B221" s="46" t="s">
        <v>64</v>
      </c>
      <c r="C221" s="45"/>
      <c r="D221" s="53" t="s">
        <v>62</v>
      </c>
      <c r="E221" s="53" t="s">
        <v>62</v>
      </c>
      <c r="F221" s="53" t="s">
        <v>63</v>
      </c>
      <c r="G221" s="53" t="s">
        <v>63</v>
      </c>
      <c r="H221" s="54" t="s">
        <v>62</v>
      </c>
      <c r="I221" s="54" t="s">
        <v>62</v>
      </c>
      <c r="J221" s="54" t="s">
        <v>63</v>
      </c>
      <c r="K221" s="54" t="s">
        <v>63</v>
      </c>
      <c r="L221" s="57" t="s">
        <v>62</v>
      </c>
      <c r="M221" s="57" t="s">
        <v>62</v>
      </c>
      <c r="N221" s="57" t="s">
        <v>63</v>
      </c>
      <c r="O221" s="57" t="s">
        <v>63</v>
      </c>
    </row>
    <row r="222" spans="1:16">
      <c r="B222" s="45"/>
      <c r="C222" s="45"/>
      <c r="D222" s="53" t="s">
        <v>109</v>
      </c>
      <c r="E222" s="53" t="s">
        <v>109</v>
      </c>
      <c r="F222" s="53" t="s">
        <v>109</v>
      </c>
      <c r="G222" s="53" t="s">
        <v>109</v>
      </c>
      <c r="H222" s="54" t="s">
        <v>109</v>
      </c>
      <c r="I222" s="54" t="s">
        <v>109</v>
      </c>
      <c r="J222" s="54" t="s">
        <v>109</v>
      </c>
      <c r="K222" s="54" t="s">
        <v>109</v>
      </c>
      <c r="L222" s="57" t="s">
        <v>109</v>
      </c>
      <c r="M222" s="57" t="s">
        <v>109</v>
      </c>
      <c r="N222" s="57" t="s">
        <v>109</v>
      </c>
      <c r="O222" s="57" t="s">
        <v>109</v>
      </c>
    </row>
    <row r="223" spans="1:16">
      <c r="A223" t="s">
        <v>106</v>
      </c>
      <c r="B223" s="47" t="s">
        <v>28</v>
      </c>
      <c r="C223" s="45"/>
      <c r="D223" s="83">
        <v>0</v>
      </c>
      <c r="E223" s="83">
        <v>0</v>
      </c>
      <c r="F223" s="85">
        <v>4.4000000000000003E-3</v>
      </c>
      <c r="G223" s="85">
        <v>4.4000000000000003E-3</v>
      </c>
      <c r="H223" s="86">
        <v>0</v>
      </c>
      <c r="I223" s="86">
        <v>0</v>
      </c>
      <c r="J223" s="87">
        <v>8.9999999999999998E-4</v>
      </c>
      <c r="K223" s="87">
        <v>8.9999999999999998E-4</v>
      </c>
      <c r="L223" s="88">
        <v>0</v>
      </c>
      <c r="M223" s="88">
        <v>0</v>
      </c>
      <c r="N223" s="89">
        <v>1.1999999999999999E-3</v>
      </c>
      <c r="O223" s="89">
        <v>1.1999999999999999E-3</v>
      </c>
    </row>
    <row r="224" spans="1:16">
      <c r="A224" t="s">
        <v>106</v>
      </c>
      <c r="B224" s="47" t="s">
        <v>29</v>
      </c>
      <c r="C224" s="45"/>
      <c r="D224" s="83">
        <v>0</v>
      </c>
      <c r="E224" s="83">
        <v>0</v>
      </c>
      <c r="F224" s="85">
        <v>2.8E-3</v>
      </c>
      <c r="G224" s="85">
        <v>2.8E-3</v>
      </c>
      <c r="H224" s="86">
        <v>0</v>
      </c>
      <c r="I224" s="86">
        <v>0</v>
      </c>
      <c r="J224" s="87">
        <v>6.9999999999999999E-4</v>
      </c>
      <c r="K224" s="87">
        <v>6.9999999999999999E-4</v>
      </c>
      <c r="L224" s="88">
        <v>0</v>
      </c>
      <c r="M224" s="88">
        <v>0</v>
      </c>
      <c r="N224" s="89">
        <v>1E-3</v>
      </c>
      <c r="O224" s="89">
        <v>1E-3</v>
      </c>
    </row>
    <row r="225" spans="1:16">
      <c r="A225" t="s">
        <v>107</v>
      </c>
      <c r="B225" s="47" t="s">
        <v>30</v>
      </c>
      <c r="C225" s="45"/>
      <c r="D225" s="83">
        <v>0</v>
      </c>
      <c r="E225" s="83">
        <v>0</v>
      </c>
      <c r="F225" s="85">
        <v>0.51990000000000003</v>
      </c>
      <c r="G225" s="85">
        <v>0.51990000000000003</v>
      </c>
      <c r="H225" s="86">
        <v>0</v>
      </c>
      <c r="I225" s="86">
        <v>0</v>
      </c>
      <c r="J225" s="87">
        <v>0.16339999999999999</v>
      </c>
      <c r="K225" s="87">
        <v>0.16339999999999999</v>
      </c>
      <c r="L225" s="88">
        <v>0</v>
      </c>
      <c r="M225" s="88">
        <v>0</v>
      </c>
      <c r="N225" s="89">
        <v>0.17380000000000001</v>
      </c>
      <c r="O225" s="89">
        <v>0.17380000000000001</v>
      </c>
    </row>
    <row r="226" spans="1:16">
      <c r="A226" t="s">
        <v>108</v>
      </c>
      <c r="B226" s="47" t="s">
        <v>32</v>
      </c>
      <c r="C226" s="45"/>
      <c r="D226" s="83">
        <v>0</v>
      </c>
      <c r="E226" s="83">
        <v>0</v>
      </c>
      <c r="F226" s="85">
        <v>0.1326</v>
      </c>
      <c r="G226" s="85">
        <v>0.1326</v>
      </c>
      <c r="H226" s="86">
        <v>0</v>
      </c>
      <c r="I226" s="86">
        <v>0</v>
      </c>
      <c r="J226" s="87">
        <v>0</v>
      </c>
      <c r="K226" s="87">
        <v>0</v>
      </c>
      <c r="L226" s="88">
        <v>0</v>
      </c>
      <c r="M226" s="88">
        <v>0</v>
      </c>
      <c r="N226" s="89">
        <v>0</v>
      </c>
      <c r="O226" s="89">
        <v>0</v>
      </c>
    </row>
    <row r="227" spans="1:16">
      <c r="A227" t="s">
        <v>108</v>
      </c>
      <c r="B227" s="47" t="s">
        <v>33</v>
      </c>
      <c r="C227" s="45"/>
      <c r="D227" s="83">
        <v>0</v>
      </c>
      <c r="E227" s="83">
        <v>0</v>
      </c>
      <c r="F227" s="85">
        <v>0.96350000000000002</v>
      </c>
      <c r="G227" s="85">
        <v>0.96350000000000002</v>
      </c>
      <c r="H227" s="86">
        <v>0</v>
      </c>
      <c r="I227" s="86">
        <v>0</v>
      </c>
      <c r="J227" s="87">
        <v>0.33710000000000001</v>
      </c>
      <c r="K227" s="87">
        <v>0.33710000000000001</v>
      </c>
      <c r="L227" s="88">
        <v>0</v>
      </c>
      <c r="M227" s="88">
        <v>0</v>
      </c>
      <c r="N227" s="89">
        <v>0.36649999999999999</v>
      </c>
      <c r="O227" s="89">
        <v>0.36649999999999999</v>
      </c>
    </row>
    <row r="228" spans="1:16">
      <c r="A228" t="s">
        <v>108</v>
      </c>
      <c r="B228" s="47" t="s">
        <v>34</v>
      </c>
      <c r="C228" s="45"/>
      <c r="D228" s="83">
        <v>0</v>
      </c>
      <c r="E228" s="83">
        <v>0</v>
      </c>
      <c r="F228" s="85">
        <v>1.2464999999999999</v>
      </c>
      <c r="G228" s="85">
        <v>1.2464999999999999</v>
      </c>
      <c r="H228" s="86">
        <v>0</v>
      </c>
      <c r="I228" s="86">
        <v>0</v>
      </c>
      <c r="J228" s="87">
        <v>0</v>
      </c>
      <c r="K228" s="87">
        <v>0</v>
      </c>
      <c r="L228" s="88">
        <v>0</v>
      </c>
      <c r="M228" s="88">
        <v>0</v>
      </c>
      <c r="N228" s="89">
        <v>0.34179999999999999</v>
      </c>
      <c r="O228" s="89">
        <v>0.34179999999999999</v>
      </c>
    </row>
    <row r="229" spans="1:16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</row>
    <row r="231" spans="1:1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</row>
    <row r="232" spans="1:1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</row>
    <row r="233" spans="1:16">
      <c r="A233" s="5"/>
      <c r="B233" s="29" t="s">
        <v>95</v>
      </c>
      <c r="C233" s="28"/>
      <c r="D233" s="53" t="s">
        <v>83</v>
      </c>
      <c r="E233" s="53" t="s">
        <v>84</v>
      </c>
      <c r="F233" s="53" t="s">
        <v>85</v>
      </c>
      <c r="G233" s="53" t="s">
        <v>86</v>
      </c>
      <c r="H233" s="53" t="s">
        <v>87</v>
      </c>
      <c r="I233" s="53" t="s">
        <v>88</v>
      </c>
      <c r="J233" s="53" t="s">
        <v>89</v>
      </c>
      <c r="K233" s="53" t="s">
        <v>90</v>
      </c>
      <c r="L233" s="53" t="s">
        <v>91</v>
      </c>
      <c r="M233" s="53" t="s">
        <v>92</v>
      </c>
      <c r="N233" s="53" t="s">
        <v>93</v>
      </c>
      <c r="O233" s="53" t="s">
        <v>94</v>
      </c>
      <c r="P233" s="53" t="s">
        <v>12</v>
      </c>
    </row>
    <row r="234" spans="1:16">
      <c r="A234" s="5"/>
      <c r="B234" s="30" t="s">
        <v>28</v>
      </c>
      <c r="C234" s="28"/>
      <c r="D234" s="71" t="e">
        <f>-ROUND((D77/$D223),0)</f>
        <v>#DIV/0!</v>
      </c>
      <c r="E234" s="71" t="e">
        <f t="shared" ref="E234:O239" si="24">-ROUND((E77/$D223),0)</f>
        <v>#DIV/0!</v>
      </c>
      <c r="F234" s="71" t="e">
        <f t="shared" si="24"/>
        <v>#DIV/0!</v>
      </c>
      <c r="G234" s="71" t="e">
        <f t="shared" si="24"/>
        <v>#DIV/0!</v>
      </c>
      <c r="H234" s="71" t="e">
        <f t="shared" si="24"/>
        <v>#DIV/0!</v>
      </c>
      <c r="I234" s="71" t="e">
        <f t="shared" si="24"/>
        <v>#DIV/0!</v>
      </c>
      <c r="J234" s="71" t="e">
        <f t="shared" si="24"/>
        <v>#DIV/0!</v>
      </c>
      <c r="K234" s="71" t="e">
        <f t="shared" si="24"/>
        <v>#DIV/0!</v>
      </c>
      <c r="L234" s="71" t="e">
        <f t="shared" si="24"/>
        <v>#DIV/0!</v>
      </c>
      <c r="M234" s="71" t="e">
        <f t="shared" si="24"/>
        <v>#DIV/0!</v>
      </c>
      <c r="N234" s="71" t="e">
        <f t="shared" si="24"/>
        <v>#DIV/0!</v>
      </c>
      <c r="O234" s="71" t="e">
        <f t="shared" si="24"/>
        <v>#DIV/0!</v>
      </c>
      <c r="P234" s="28"/>
    </row>
    <row r="235" spans="1:16">
      <c r="A235" s="5"/>
      <c r="B235" s="30" t="s">
        <v>29</v>
      </c>
      <c r="C235" s="28"/>
      <c r="D235" s="71" t="e">
        <f t="shared" ref="D235:F239" si="25">-ROUND((D78/$D224),0)</f>
        <v>#DIV/0!</v>
      </c>
      <c r="E235" s="71" t="e">
        <f t="shared" si="25"/>
        <v>#DIV/0!</v>
      </c>
      <c r="F235" s="71" t="e">
        <f t="shared" si="25"/>
        <v>#DIV/0!</v>
      </c>
      <c r="G235" s="71" t="e">
        <f t="shared" si="24"/>
        <v>#DIV/0!</v>
      </c>
      <c r="H235" s="71" t="e">
        <f t="shared" si="24"/>
        <v>#DIV/0!</v>
      </c>
      <c r="I235" s="71" t="e">
        <f t="shared" si="24"/>
        <v>#DIV/0!</v>
      </c>
      <c r="J235" s="71" t="e">
        <f t="shared" si="24"/>
        <v>#DIV/0!</v>
      </c>
      <c r="K235" s="71" t="e">
        <f t="shared" si="24"/>
        <v>#DIV/0!</v>
      </c>
      <c r="L235" s="71" t="e">
        <f t="shared" si="24"/>
        <v>#DIV/0!</v>
      </c>
      <c r="M235" s="71" t="e">
        <f t="shared" si="24"/>
        <v>#DIV/0!</v>
      </c>
      <c r="N235" s="71" t="e">
        <f t="shared" si="24"/>
        <v>#DIV/0!</v>
      </c>
      <c r="O235" s="71" t="e">
        <f t="shared" si="24"/>
        <v>#DIV/0!</v>
      </c>
      <c r="P235" s="28"/>
    </row>
    <row r="236" spans="1:16">
      <c r="A236" s="5"/>
      <c r="B236" s="30" t="s">
        <v>30</v>
      </c>
      <c r="C236" s="28"/>
      <c r="D236" s="71" t="e">
        <f t="shared" si="25"/>
        <v>#DIV/0!</v>
      </c>
      <c r="E236" s="71" t="e">
        <f t="shared" si="25"/>
        <v>#DIV/0!</v>
      </c>
      <c r="F236" s="71" t="e">
        <f t="shared" si="25"/>
        <v>#DIV/0!</v>
      </c>
      <c r="G236" s="71" t="e">
        <f t="shared" si="24"/>
        <v>#DIV/0!</v>
      </c>
      <c r="H236" s="71" t="e">
        <f t="shared" si="24"/>
        <v>#DIV/0!</v>
      </c>
      <c r="I236" s="71" t="e">
        <f t="shared" si="24"/>
        <v>#DIV/0!</v>
      </c>
      <c r="J236" s="71" t="e">
        <f t="shared" si="24"/>
        <v>#DIV/0!</v>
      </c>
      <c r="K236" s="71" t="e">
        <f t="shared" si="24"/>
        <v>#DIV/0!</v>
      </c>
      <c r="L236" s="71" t="e">
        <f t="shared" si="24"/>
        <v>#DIV/0!</v>
      </c>
      <c r="M236" s="71" t="e">
        <f t="shared" si="24"/>
        <v>#DIV/0!</v>
      </c>
      <c r="N236" s="71" t="e">
        <f t="shared" si="24"/>
        <v>#DIV/0!</v>
      </c>
      <c r="O236" s="71" t="e">
        <f t="shared" si="24"/>
        <v>#DIV/0!</v>
      </c>
      <c r="P236" s="28"/>
    </row>
    <row r="237" spans="1:16">
      <c r="A237" s="5"/>
      <c r="B237" s="30" t="s">
        <v>32</v>
      </c>
      <c r="C237" s="28"/>
      <c r="D237" s="71" t="e">
        <f t="shared" si="25"/>
        <v>#DIV/0!</v>
      </c>
      <c r="E237" s="71" t="e">
        <f t="shared" si="25"/>
        <v>#DIV/0!</v>
      </c>
      <c r="F237" s="71" t="e">
        <f t="shared" si="25"/>
        <v>#DIV/0!</v>
      </c>
      <c r="G237" s="71" t="e">
        <f t="shared" si="24"/>
        <v>#DIV/0!</v>
      </c>
      <c r="H237" s="71" t="e">
        <f t="shared" si="24"/>
        <v>#DIV/0!</v>
      </c>
      <c r="I237" s="71" t="e">
        <f t="shared" si="24"/>
        <v>#DIV/0!</v>
      </c>
      <c r="J237" s="71" t="e">
        <f t="shared" si="24"/>
        <v>#DIV/0!</v>
      </c>
      <c r="K237" s="71" t="e">
        <f t="shared" si="24"/>
        <v>#DIV/0!</v>
      </c>
      <c r="L237" s="71" t="e">
        <f t="shared" si="24"/>
        <v>#DIV/0!</v>
      </c>
      <c r="M237" s="71" t="e">
        <f t="shared" si="24"/>
        <v>#DIV/0!</v>
      </c>
      <c r="N237" s="71" t="e">
        <f t="shared" si="24"/>
        <v>#DIV/0!</v>
      </c>
      <c r="O237" s="71" t="e">
        <f t="shared" si="24"/>
        <v>#DIV/0!</v>
      </c>
      <c r="P237" s="28"/>
    </row>
    <row r="238" spans="1:16">
      <c r="A238" s="5"/>
      <c r="B238" s="30" t="s">
        <v>33</v>
      </c>
      <c r="C238" s="28"/>
      <c r="D238" s="71" t="e">
        <f t="shared" si="25"/>
        <v>#DIV/0!</v>
      </c>
      <c r="E238" s="71" t="e">
        <f t="shared" si="25"/>
        <v>#DIV/0!</v>
      </c>
      <c r="F238" s="71" t="e">
        <f t="shared" si="25"/>
        <v>#DIV/0!</v>
      </c>
      <c r="G238" s="71" t="e">
        <f t="shared" si="24"/>
        <v>#DIV/0!</v>
      </c>
      <c r="H238" s="71" t="e">
        <f t="shared" si="24"/>
        <v>#DIV/0!</v>
      </c>
      <c r="I238" s="71" t="e">
        <f t="shared" si="24"/>
        <v>#DIV/0!</v>
      </c>
      <c r="J238" s="71" t="e">
        <f t="shared" si="24"/>
        <v>#DIV/0!</v>
      </c>
      <c r="K238" s="71" t="e">
        <f t="shared" si="24"/>
        <v>#DIV/0!</v>
      </c>
      <c r="L238" s="71" t="e">
        <f t="shared" si="24"/>
        <v>#DIV/0!</v>
      </c>
      <c r="M238" s="71" t="e">
        <f t="shared" si="24"/>
        <v>#DIV/0!</v>
      </c>
      <c r="N238" s="71" t="e">
        <f t="shared" si="24"/>
        <v>#DIV/0!</v>
      </c>
      <c r="O238" s="71" t="e">
        <f t="shared" si="24"/>
        <v>#DIV/0!</v>
      </c>
      <c r="P238" s="28"/>
    </row>
    <row r="239" spans="1:16">
      <c r="A239" s="5"/>
      <c r="B239" s="30" t="s">
        <v>34</v>
      </c>
      <c r="C239" s="28"/>
      <c r="D239" s="71" t="e">
        <f t="shared" si="25"/>
        <v>#DIV/0!</v>
      </c>
      <c r="E239" s="71" t="e">
        <f t="shared" si="25"/>
        <v>#DIV/0!</v>
      </c>
      <c r="F239" s="71" t="e">
        <f t="shared" si="25"/>
        <v>#DIV/0!</v>
      </c>
      <c r="G239" s="71" t="e">
        <f t="shared" si="24"/>
        <v>#DIV/0!</v>
      </c>
      <c r="H239" s="71" t="e">
        <f t="shared" si="24"/>
        <v>#DIV/0!</v>
      </c>
      <c r="I239" s="71" t="e">
        <f t="shared" si="24"/>
        <v>#DIV/0!</v>
      </c>
      <c r="J239" s="71" t="e">
        <f t="shared" si="24"/>
        <v>#DIV/0!</v>
      </c>
      <c r="K239" s="71" t="e">
        <f t="shared" si="24"/>
        <v>#DIV/0!</v>
      </c>
      <c r="L239" s="71" t="e">
        <f t="shared" si="24"/>
        <v>#DIV/0!</v>
      </c>
      <c r="M239" s="71" t="e">
        <f t="shared" si="24"/>
        <v>#DIV/0!</v>
      </c>
      <c r="N239" s="71" t="e">
        <f t="shared" si="24"/>
        <v>#DIV/0!</v>
      </c>
      <c r="O239" s="71" t="e">
        <f t="shared" si="24"/>
        <v>#DIV/0!</v>
      </c>
      <c r="P239" s="28"/>
    </row>
    <row r="240" spans="1:16">
      <c r="A240" s="5"/>
      <c r="B240" s="30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</row>
    <row r="241" spans="1:16">
      <c r="A241" s="5"/>
      <c r="B241" s="28"/>
      <c r="C241" s="28"/>
      <c r="D241" s="73" t="e">
        <f t="shared" ref="D241:E241" si="26">SUM(D234:D240)</f>
        <v>#DIV/0!</v>
      </c>
      <c r="E241" s="73" t="e">
        <f t="shared" si="26"/>
        <v>#DIV/0!</v>
      </c>
      <c r="F241" s="73" t="e">
        <f>SUM(F234:F240)</f>
        <v>#DIV/0!</v>
      </c>
      <c r="G241" s="73" t="e">
        <f t="shared" ref="G241:O241" si="27">SUM(G234:G240)</f>
        <v>#DIV/0!</v>
      </c>
      <c r="H241" s="73" t="e">
        <f t="shared" si="27"/>
        <v>#DIV/0!</v>
      </c>
      <c r="I241" s="73" t="e">
        <f t="shared" si="27"/>
        <v>#DIV/0!</v>
      </c>
      <c r="J241" s="73" t="e">
        <f t="shared" si="27"/>
        <v>#DIV/0!</v>
      </c>
      <c r="K241" s="73" t="e">
        <f t="shared" si="27"/>
        <v>#DIV/0!</v>
      </c>
      <c r="L241" s="73" t="e">
        <f t="shared" si="27"/>
        <v>#DIV/0!</v>
      </c>
      <c r="M241" s="73" t="e">
        <f t="shared" si="27"/>
        <v>#DIV/0!</v>
      </c>
      <c r="N241" s="73" t="e">
        <f t="shared" si="27"/>
        <v>#DIV/0!</v>
      </c>
      <c r="O241" s="73" t="e">
        <f t="shared" si="27"/>
        <v>#DIV/0!</v>
      </c>
      <c r="P241" s="28"/>
    </row>
    <row r="242" spans="1:16">
      <c r="A242" s="5"/>
    </row>
    <row r="243" spans="1:16">
      <c r="A243" s="5"/>
      <c r="B243" s="29" t="s">
        <v>96</v>
      </c>
      <c r="C243" s="28"/>
      <c r="D243" s="53" t="s">
        <v>83</v>
      </c>
      <c r="E243" s="53" t="s">
        <v>84</v>
      </c>
      <c r="F243" s="53" t="s">
        <v>85</v>
      </c>
      <c r="G243" s="53" t="s">
        <v>86</v>
      </c>
      <c r="H243" s="53" t="s">
        <v>87</v>
      </c>
      <c r="I243" s="53" t="s">
        <v>88</v>
      </c>
      <c r="J243" s="53" t="s">
        <v>89</v>
      </c>
      <c r="K243" s="53" t="s">
        <v>90</v>
      </c>
      <c r="L243" s="53" t="s">
        <v>91</v>
      </c>
      <c r="M243" s="53" t="s">
        <v>92</v>
      </c>
      <c r="N243" s="53" t="s">
        <v>93</v>
      </c>
      <c r="O243" s="53" t="s">
        <v>94</v>
      </c>
      <c r="P243" s="53" t="s">
        <v>12</v>
      </c>
    </row>
    <row r="244" spans="1:16">
      <c r="A244" s="5"/>
      <c r="B244" s="30" t="s">
        <v>28</v>
      </c>
      <c r="C244" s="28"/>
      <c r="D244" s="71">
        <f t="shared" ref="D244:G245" si="28">-ROUND((D98/$F223),0)</f>
        <v>29512400</v>
      </c>
      <c r="E244" s="71">
        <f t="shared" si="28"/>
        <v>26110611</v>
      </c>
      <c r="F244" s="71">
        <f t="shared" si="28"/>
        <v>26622820</v>
      </c>
      <c r="G244" s="71">
        <f t="shared" si="28"/>
        <v>23936548</v>
      </c>
      <c r="H244" s="71"/>
      <c r="I244" s="71"/>
      <c r="J244" s="71"/>
      <c r="K244" s="71"/>
      <c r="L244" s="71"/>
      <c r="M244" s="71"/>
      <c r="N244" s="71"/>
      <c r="O244" s="71"/>
      <c r="P244" s="72">
        <f>SUM(D244:O244)</f>
        <v>106182379</v>
      </c>
    </row>
    <row r="245" spans="1:16">
      <c r="A245" s="5"/>
      <c r="B245" s="30" t="s">
        <v>29</v>
      </c>
      <c r="C245" s="28"/>
      <c r="D245" s="71">
        <f t="shared" si="28"/>
        <v>12472854</v>
      </c>
      <c r="E245" s="71">
        <f t="shared" si="28"/>
        <v>9965364</v>
      </c>
      <c r="F245" s="71">
        <f t="shared" si="28"/>
        <v>9821643</v>
      </c>
      <c r="G245" s="71">
        <f t="shared" si="28"/>
        <v>8952075</v>
      </c>
      <c r="H245" s="71"/>
      <c r="I245" s="71"/>
      <c r="J245" s="71"/>
      <c r="K245" s="71"/>
      <c r="L245" s="71"/>
      <c r="M245" s="71"/>
      <c r="N245" s="71"/>
      <c r="O245" s="71"/>
      <c r="P245" s="72">
        <f>SUM(D245:O245)</f>
        <v>41211936</v>
      </c>
    </row>
    <row r="246" spans="1:16">
      <c r="A246" s="5"/>
      <c r="B246" s="30" t="s">
        <v>30</v>
      </c>
      <c r="C246" s="28"/>
      <c r="D246" s="71"/>
      <c r="E246" s="28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2">
        <f t="shared" ref="P246:P249" si="29">SUM(F246:O246)</f>
        <v>0</v>
      </c>
    </row>
    <row r="247" spans="1:16">
      <c r="A247" s="5"/>
      <c r="B247" s="30" t="s">
        <v>32</v>
      </c>
      <c r="C247" s="28"/>
      <c r="D247" s="71"/>
      <c r="E247" s="28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2">
        <f t="shared" si="29"/>
        <v>0</v>
      </c>
    </row>
    <row r="248" spans="1:16">
      <c r="A248" s="5"/>
      <c r="B248" s="30" t="s">
        <v>33</v>
      </c>
      <c r="C248" s="28"/>
      <c r="D248" s="71"/>
      <c r="E248" s="28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2">
        <f t="shared" si="29"/>
        <v>0</v>
      </c>
    </row>
    <row r="249" spans="1:16">
      <c r="A249" s="5"/>
      <c r="B249" s="30" t="s">
        <v>34</v>
      </c>
      <c r="C249" s="28"/>
      <c r="D249" s="71"/>
      <c r="E249" s="28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2">
        <f t="shared" si="29"/>
        <v>0</v>
      </c>
    </row>
    <row r="250" spans="1:16">
      <c r="A250" s="5"/>
      <c r="B250" s="30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</row>
    <row r="251" spans="1:16">
      <c r="A251" s="5"/>
      <c r="B251" s="28"/>
      <c r="C251" s="28"/>
      <c r="D251" s="73">
        <f t="shared" ref="D251:E251" si="30">SUM(D244:D250)</f>
        <v>41985254</v>
      </c>
      <c r="E251" s="73">
        <f t="shared" si="30"/>
        <v>36075975</v>
      </c>
      <c r="F251" s="73">
        <f>SUM(F244:F250)</f>
        <v>36444463</v>
      </c>
      <c r="G251" s="73">
        <f t="shared" ref="G251:P251" si="31">SUM(G244:G250)</f>
        <v>32888623</v>
      </c>
      <c r="H251" s="73">
        <f t="shared" si="31"/>
        <v>0</v>
      </c>
      <c r="I251" s="73">
        <f t="shared" si="31"/>
        <v>0</v>
      </c>
      <c r="J251" s="73">
        <f t="shared" si="31"/>
        <v>0</v>
      </c>
      <c r="K251" s="73">
        <f t="shared" si="31"/>
        <v>0</v>
      </c>
      <c r="L251" s="73">
        <f t="shared" si="31"/>
        <v>0</v>
      </c>
      <c r="M251" s="73">
        <f t="shared" si="31"/>
        <v>0</v>
      </c>
      <c r="N251" s="73">
        <f t="shared" si="31"/>
        <v>0</v>
      </c>
      <c r="O251" s="73">
        <f t="shared" si="31"/>
        <v>0</v>
      </c>
      <c r="P251" s="73">
        <f t="shared" si="31"/>
        <v>147394315</v>
      </c>
    </row>
    <row r="252" spans="1:16">
      <c r="A252" s="5"/>
    </row>
    <row r="253" spans="1:16">
      <c r="A253" s="5"/>
      <c r="B253" s="29" t="s">
        <v>97</v>
      </c>
      <c r="C253" s="28"/>
      <c r="D253" s="53" t="s">
        <v>83</v>
      </c>
      <c r="E253" s="53" t="s">
        <v>84</v>
      </c>
      <c r="F253" s="53" t="s">
        <v>85</v>
      </c>
      <c r="G253" s="53" t="s">
        <v>86</v>
      </c>
      <c r="H253" s="53" t="s">
        <v>87</v>
      </c>
      <c r="I253" s="53" t="s">
        <v>88</v>
      </c>
      <c r="J253" s="53" t="s">
        <v>89</v>
      </c>
      <c r="K253" s="53" t="s">
        <v>90</v>
      </c>
      <c r="L253" s="53" t="s">
        <v>91</v>
      </c>
      <c r="M253" s="53" t="s">
        <v>92</v>
      </c>
      <c r="N253" s="53" t="s">
        <v>93</v>
      </c>
      <c r="O253" s="53" t="s">
        <v>94</v>
      </c>
      <c r="P253" s="53" t="s">
        <v>12</v>
      </c>
    </row>
    <row r="254" spans="1:16">
      <c r="A254" s="5"/>
      <c r="B254" s="30" t="s">
        <v>28</v>
      </c>
      <c r="C254" s="28"/>
      <c r="D254" s="71"/>
      <c r="E254" s="28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2">
        <f>SUM(F254:O254)</f>
        <v>0</v>
      </c>
    </row>
    <row r="255" spans="1:16">
      <c r="A255" s="5"/>
      <c r="B255" s="30" t="s">
        <v>29</v>
      </c>
      <c r="C255" s="28"/>
      <c r="D255" s="71"/>
      <c r="E255" s="28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2">
        <f>SUM(F255:O255)</f>
        <v>0</v>
      </c>
    </row>
    <row r="256" spans="1:16">
      <c r="A256" s="5"/>
      <c r="B256" s="30" t="s">
        <v>30</v>
      </c>
      <c r="C256" s="28"/>
      <c r="D256" s="71">
        <f t="shared" ref="D256:G259" si="32">-ROUND((D100/$F225),0)</f>
        <v>72887</v>
      </c>
      <c r="E256" s="71">
        <f t="shared" si="32"/>
        <v>60065</v>
      </c>
      <c r="F256" s="71">
        <f t="shared" si="32"/>
        <v>58398</v>
      </c>
      <c r="G256" s="71">
        <f t="shared" si="32"/>
        <v>57569</v>
      </c>
      <c r="H256" s="71"/>
      <c r="I256" s="71"/>
      <c r="J256" s="71"/>
      <c r="K256" s="71"/>
      <c r="L256" s="71"/>
      <c r="M256" s="71"/>
      <c r="N256" s="71"/>
      <c r="O256" s="71"/>
      <c r="P256" s="72">
        <f t="shared" ref="P256:P259" si="33">SUM(F256:O256)</f>
        <v>115967</v>
      </c>
    </row>
    <row r="257" spans="1:16">
      <c r="A257" s="5"/>
      <c r="B257" s="30" t="s">
        <v>32</v>
      </c>
      <c r="C257" s="28"/>
      <c r="D257" s="71">
        <f t="shared" si="32"/>
        <v>0</v>
      </c>
      <c r="E257" s="71">
        <f t="shared" si="32"/>
        <v>0</v>
      </c>
      <c r="F257" s="71">
        <f t="shared" si="32"/>
        <v>0</v>
      </c>
      <c r="G257" s="71">
        <f t="shared" si="32"/>
        <v>0</v>
      </c>
      <c r="H257" s="71"/>
      <c r="I257" s="71"/>
      <c r="J257" s="71"/>
      <c r="K257" s="71"/>
      <c r="L257" s="71"/>
      <c r="M257" s="71"/>
      <c r="N257" s="71"/>
      <c r="O257" s="71"/>
      <c r="P257" s="72">
        <f t="shared" si="33"/>
        <v>0</v>
      </c>
    </row>
    <row r="258" spans="1:16">
      <c r="A258" s="5"/>
      <c r="B258" s="30" t="s">
        <v>33</v>
      </c>
      <c r="C258" s="28"/>
      <c r="D258" s="71">
        <f t="shared" si="32"/>
        <v>1525</v>
      </c>
      <c r="E258" s="71">
        <f t="shared" si="32"/>
        <v>1489</v>
      </c>
      <c r="F258" s="71">
        <f t="shared" si="32"/>
        <v>1524</v>
      </c>
      <c r="G258" s="71">
        <f t="shared" si="32"/>
        <v>1486</v>
      </c>
      <c r="H258" s="71"/>
      <c r="I258" s="71"/>
      <c r="J258" s="71"/>
      <c r="K258" s="71"/>
      <c r="L258" s="71"/>
      <c r="M258" s="71"/>
      <c r="N258" s="71"/>
      <c r="O258" s="71"/>
      <c r="P258" s="72">
        <f t="shared" si="33"/>
        <v>3010</v>
      </c>
    </row>
    <row r="259" spans="1:16">
      <c r="A259" s="5"/>
      <c r="B259" s="30" t="s">
        <v>34</v>
      </c>
      <c r="C259" s="28"/>
      <c r="D259" s="71">
        <f t="shared" si="32"/>
        <v>1289</v>
      </c>
      <c r="E259" s="71">
        <f t="shared" si="32"/>
        <v>1293</v>
      </c>
      <c r="F259" s="71">
        <f t="shared" si="32"/>
        <v>1293</v>
      </c>
      <c r="G259" s="71">
        <f t="shared" si="32"/>
        <v>1293</v>
      </c>
      <c r="H259" s="71"/>
      <c r="I259" s="71"/>
      <c r="J259" s="71"/>
      <c r="K259" s="71"/>
      <c r="L259" s="71"/>
      <c r="M259" s="71"/>
      <c r="N259" s="71"/>
      <c r="O259" s="71"/>
      <c r="P259" s="72">
        <f t="shared" si="33"/>
        <v>2586</v>
      </c>
    </row>
    <row r="260" spans="1:16">
      <c r="A260" s="5"/>
      <c r="B260" s="30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</row>
    <row r="261" spans="1:16">
      <c r="A261" s="5"/>
      <c r="B261" s="28"/>
      <c r="C261" s="28"/>
      <c r="D261" s="73">
        <f>SUM(D256:D260)</f>
        <v>75701</v>
      </c>
      <c r="E261" s="73">
        <f t="shared" ref="E261:O261" si="34">SUM(E256:E260)</f>
        <v>62847</v>
      </c>
      <c r="F261" s="73">
        <f t="shared" si="34"/>
        <v>61215</v>
      </c>
      <c r="G261" s="73">
        <f t="shared" si="34"/>
        <v>60348</v>
      </c>
      <c r="H261" s="73">
        <f t="shared" si="34"/>
        <v>0</v>
      </c>
      <c r="I261" s="73">
        <f t="shared" si="34"/>
        <v>0</v>
      </c>
      <c r="J261" s="73">
        <f t="shared" si="34"/>
        <v>0</v>
      </c>
      <c r="K261" s="73">
        <f t="shared" si="34"/>
        <v>0</v>
      </c>
      <c r="L261" s="73">
        <f t="shared" si="34"/>
        <v>0</v>
      </c>
      <c r="M261" s="73">
        <f t="shared" si="34"/>
        <v>0</v>
      </c>
      <c r="N261" s="73">
        <f t="shared" si="34"/>
        <v>0</v>
      </c>
      <c r="O261" s="73">
        <f t="shared" si="34"/>
        <v>0</v>
      </c>
      <c r="P261" s="73">
        <f t="shared" ref="P261" si="35">SUM(P254:P260)</f>
        <v>121563</v>
      </c>
    </row>
    <row r="262" spans="1:16">
      <c r="A262" s="5"/>
    </row>
    <row r="263" spans="1:16">
      <c r="A263" s="5"/>
    </row>
    <row r="264" spans="1:16">
      <c r="A264" s="5"/>
      <c r="B264" s="33" t="s">
        <v>99</v>
      </c>
      <c r="C264" s="74"/>
      <c r="D264" s="54" t="s">
        <v>83</v>
      </c>
      <c r="E264" s="54" t="s">
        <v>84</v>
      </c>
      <c r="F264" s="54" t="s">
        <v>85</v>
      </c>
      <c r="G264" s="54" t="s">
        <v>86</v>
      </c>
      <c r="H264" s="54" t="s">
        <v>87</v>
      </c>
      <c r="I264" s="54" t="s">
        <v>88</v>
      </c>
      <c r="J264" s="54" t="s">
        <v>89</v>
      </c>
      <c r="K264" s="54" t="s">
        <v>90</v>
      </c>
      <c r="L264" s="54" t="s">
        <v>91</v>
      </c>
      <c r="M264" s="54" t="s">
        <v>92</v>
      </c>
      <c r="N264" s="54" t="s">
        <v>93</v>
      </c>
      <c r="O264" s="54" t="s">
        <v>94</v>
      </c>
      <c r="P264" s="54" t="s">
        <v>12</v>
      </c>
    </row>
    <row r="265" spans="1:16">
      <c r="A265" s="5"/>
      <c r="B265" s="74" t="s">
        <v>28</v>
      </c>
      <c r="C265" s="74"/>
      <c r="D265" s="75" t="e">
        <f t="shared" ref="D265:O265" si="36">-ROUND((D131/$H223),0)</f>
        <v>#DIV/0!</v>
      </c>
      <c r="E265" s="75" t="e">
        <f t="shared" si="36"/>
        <v>#DIV/0!</v>
      </c>
      <c r="F265" s="75" t="e">
        <f t="shared" si="36"/>
        <v>#DIV/0!</v>
      </c>
      <c r="G265" s="75" t="e">
        <f t="shared" si="36"/>
        <v>#DIV/0!</v>
      </c>
      <c r="H265" s="75" t="e">
        <f t="shared" si="36"/>
        <v>#DIV/0!</v>
      </c>
      <c r="I265" s="75" t="e">
        <f t="shared" si="36"/>
        <v>#DIV/0!</v>
      </c>
      <c r="J265" s="75" t="e">
        <f t="shared" si="36"/>
        <v>#DIV/0!</v>
      </c>
      <c r="K265" s="75" t="e">
        <f t="shared" si="36"/>
        <v>#DIV/0!</v>
      </c>
      <c r="L265" s="75" t="e">
        <f t="shared" si="36"/>
        <v>#DIV/0!</v>
      </c>
      <c r="M265" s="75" t="e">
        <f t="shared" si="36"/>
        <v>#DIV/0!</v>
      </c>
      <c r="N265" s="75" t="e">
        <f t="shared" si="36"/>
        <v>#DIV/0!</v>
      </c>
      <c r="O265" s="75" t="e">
        <f t="shared" si="36"/>
        <v>#DIV/0!</v>
      </c>
      <c r="P265" s="77"/>
    </row>
    <row r="266" spans="1:16">
      <c r="A266" s="5"/>
      <c r="B266" s="74" t="s">
        <v>29</v>
      </c>
      <c r="C266" s="74"/>
      <c r="D266" s="75" t="e">
        <f t="shared" ref="D266:O266" si="37">-ROUND((D132/$H224),0)</f>
        <v>#DIV/0!</v>
      </c>
      <c r="E266" s="75" t="e">
        <f t="shared" si="37"/>
        <v>#DIV/0!</v>
      </c>
      <c r="F266" s="75" t="e">
        <f t="shared" si="37"/>
        <v>#DIV/0!</v>
      </c>
      <c r="G266" s="75" t="e">
        <f t="shared" si="37"/>
        <v>#DIV/0!</v>
      </c>
      <c r="H266" s="75" t="e">
        <f t="shared" si="37"/>
        <v>#DIV/0!</v>
      </c>
      <c r="I266" s="75" t="e">
        <f t="shared" si="37"/>
        <v>#DIV/0!</v>
      </c>
      <c r="J266" s="75" t="e">
        <f t="shared" si="37"/>
        <v>#DIV/0!</v>
      </c>
      <c r="K266" s="75" t="e">
        <f t="shared" si="37"/>
        <v>#DIV/0!</v>
      </c>
      <c r="L266" s="75" t="e">
        <f t="shared" si="37"/>
        <v>#DIV/0!</v>
      </c>
      <c r="M266" s="75" t="e">
        <f t="shared" si="37"/>
        <v>#DIV/0!</v>
      </c>
      <c r="N266" s="75" t="e">
        <f t="shared" si="37"/>
        <v>#DIV/0!</v>
      </c>
      <c r="O266" s="75" t="e">
        <f t="shared" si="37"/>
        <v>#DIV/0!</v>
      </c>
      <c r="P266" s="77"/>
    </row>
    <row r="267" spans="1:16">
      <c r="A267" s="5"/>
      <c r="B267" s="74" t="s">
        <v>30</v>
      </c>
      <c r="C267" s="74"/>
      <c r="D267" s="75" t="e">
        <f t="shared" ref="D267:O267" si="38">-ROUND((D133/$H225),0)</f>
        <v>#DIV/0!</v>
      </c>
      <c r="E267" s="75" t="e">
        <f t="shared" si="38"/>
        <v>#DIV/0!</v>
      </c>
      <c r="F267" s="75" t="e">
        <f t="shared" si="38"/>
        <v>#DIV/0!</v>
      </c>
      <c r="G267" s="75" t="e">
        <f t="shared" si="38"/>
        <v>#DIV/0!</v>
      </c>
      <c r="H267" s="75" t="e">
        <f t="shared" si="38"/>
        <v>#DIV/0!</v>
      </c>
      <c r="I267" s="75" t="e">
        <f t="shared" si="38"/>
        <v>#DIV/0!</v>
      </c>
      <c r="J267" s="75" t="e">
        <f t="shared" si="38"/>
        <v>#DIV/0!</v>
      </c>
      <c r="K267" s="75" t="e">
        <f t="shared" si="38"/>
        <v>#DIV/0!</v>
      </c>
      <c r="L267" s="75" t="e">
        <f t="shared" si="38"/>
        <v>#DIV/0!</v>
      </c>
      <c r="M267" s="75" t="e">
        <f t="shared" si="38"/>
        <v>#DIV/0!</v>
      </c>
      <c r="N267" s="75" t="e">
        <f t="shared" si="38"/>
        <v>#DIV/0!</v>
      </c>
      <c r="O267" s="75" t="e">
        <f t="shared" si="38"/>
        <v>#DIV/0!</v>
      </c>
      <c r="P267" s="77"/>
    </row>
    <row r="268" spans="1:16">
      <c r="A268" s="5"/>
      <c r="B268" s="74" t="s">
        <v>32</v>
      </c>
      <c r="C268" s="74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7"/>
    </row>
    <row r="269" spans="1:16">
      <c r="A269" s="5"/>
      <c r="B269" s="74" t="s">
        <v>33</v>
      </c>
      <c r="C269" s="74"/>
      <c r="D269" s="75" t="e">
        <f t="shared" ref="D269:O269" si="39">-ROUND((D135/$H227),0)</f>
        <v>#DIV/0!</v>
      </c>
      <c r="E269" s="75" t="e">
        <f t="shared" si="39"/>
        <v>#DIV/0!</v>
      </c>
      <c r="F269" s="75" t="e">
        <f t="shared" si="39"/>
        <v>#DIV/0!</v>
      </c>
      <c r="G269" s="75" t="e">
        <f t="shared" si="39"/>
        <v>#DIV/0!</v>
      </c>
      <c r="H269" s="75" t="e">
        <f t="shared" si="39"/>
        <v>#DIV/0!</v>
      </c>
      <c r="I269" s="75" t="e">
        <f t="shared" si="39"/>
        <v>#DIV/0!</v>
      </c>
      <c r="J269" s="75" t="e">
        <f t="shared" si="39"/>
        <v>#DIV/0!</v>
      </c>
      <c r="K269" s="75" t="e">
        <f t="shared" si="39"/>
        <v>#DIV/0!</v>
      </c>
      <c r="L269" s="75" t="e">
        <f t="shared" si="39"/>
        <v>#DIV/0!</v>
      </c>
      <c r="M269" s="75" t="e">
        <f t="shared" si="39"/>
        <v>#DIV/0!</v>
      </c>
      <c r="N269" s="75" t="e">
        <f t="shared" si="39"/>
        <v>#DIV/0!</v>
      </c>
      <c r="O269" s="75" t="e">
        <f t="shared" si="39"/>
        <v>#DIV/0!</v>
      </c>
      <c r="P269" s="77"/>
    </row>
    <row r="270" spans="1:16">
      <c r="A270" s="5"/>
      <c r="B270" s="74" t="s">
        <v>34</v>
      </c>
      <c r="C270" s="74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4"/>
    </row>
    <row r="271" spans="1:16">
      <c r="A271" s="5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</row>
    <row r="272" spans="1:16">
      <c r="A272" s="5"/>
      <c r="B272" s="74"/>
      <c r="C272" s="74"/>
      <c r="D272" s="76" t="e">
        <f>SUM(D265:D270)</f>
        <v>#DIV/0!</v>
      </c>
      <c r="E272" s="76" t="e">
        <f t="shared" ref="E272:O272" si="40">SUM(E265:E270)</f>
        <v>#DIV/0!</v>
      </c>
      <c r="F272" s="76" t="e">
        <f t="shared" si="40"/>
        <v>#DIV/0!</v>
      </c>
      <c r="G272" s="76" t="e">
        <f t="shared" si="40"/>
        <v>#DIV/0!</v>
      </c>
      <c r="H272" s="76" t="e">
        <f t="shared" si="40"/>
        <v>#DIV/0!</v>
      </c>
      <c r="I272" s="76" t="e">
        <f t="shared" si="40"/>
        <v>#DIV/0!</v>
      </c>
      <c r="J272" s="76" t="e">
        <f t="shared" si="40"/>
        <v>#DIV/0!</v>
      </c>
      <c r="K272" s="76" t="e">
        <f t="shared" si="40"/>
        <v>#DIV/0!</v>
      </c>
      <c r="L272" s="76" t="e">
        <f t="shared" si="40"/>
        <v>#DIV/0!</v>
      </c>
      <c r="M272" s="76" t="e">
        <f t="shared" si="40"/>
        <v>#DIV/0!</v>
      </c>
      <c r="N272" s="76" t="e">
        <f t="shared" si="40"/>
        <v>#DIV/0!</v>
      </c>
      <c r="O272" s="76" t="e">
        <f t="shared" si="40"/>
        <v>#DIV/0!</v>
      </c>
      <c r="P272" s="76"/>
    </row>
    <row r="273" spans="1:16">
      <c r="A273" s="5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</row>
    <row r="274" spans="1:16">
      <c r="A274" s="5"/>
      <c r="B274" s="33" t="s">
        <v>100</v>
      </c>
      <c r="C274" s="74"/>
      <c r="D274" s="54" t="s">
        <v>83</v>
      </c>
      <c r="E274" s="54" t="s">
        <v>84</v>
      </c>
      <c r="F274" s="54" t="s">
        <v>85</v>
      </c>
      <c r="G274" s="54" t="s">
        <v>86</v>
      </c>
      <c r="H274" s="54" t="s">
        <v>87</v>
      </c>
      <c r="I274" s="54" t="s">
        <v>88</v>
      </c>
      <c r="J274" s="54" t="s">
        <v>89</v>
      </c>
      <c r="K274" s="54" t="s">
        <v>90</v>
      </c>
      <c r="L274" s="54" t="s">
        <v>91</v>
      </c>
      <c r="M274" s="54" t="s">
        <v>92</v>
      </c>
      <c r="N274" s="54" t="s">
        <v>93</v>
      </c>
      <c r="O274" s="54" t="s">
        <v>94</v>
      </c>
      <c r="P274" s="54" t="s">
        <v>12</v>
      </c>
    </row>
    <row r="275" spans="1:16">
      <c r="A275" s="5"/>
      <c r="B275" s="74" t="s">
        <v>28</v>
      </c>
      <c r="C275" s="74"/>
      <c r="D275" s="75">
        <f t="shared" ref="D275:G276" si="41">-ROUND((D154/$J223),0)</f>
        <v>1399978</v>
      </c>
      <c r="E275" s="75">
        <f t="shared" si="41"/>
        <v>1989</v>
      </c>
      <c r="F275" s="75">
        <f t="shared" si="41"/>
        <v>655189</v>
      </c>
      <c r="G275" s="75">
        <f t="shared" si="41"/>
        <v>760767</v>
      </c>
      <c r="H275" s="75"/>
      <c r="I275" s="75"/>
      <c r="J275" s="75"/>
      <c r="K275" s="75"/>
      <c r="L275" s="75"/>
      <c r="M275" s="75"/>
      <c r="N275" s="75"/>
      <c r="O275" s="75"/>
      <c r="P275" s="77">
        <f>SUM(D275:O275)</f>
        <v>2817923</v>
      </c>
    </row>
    <row r="276" spans="1:16">
      <c r="A276" s="5"/>
      <c r="B276" s="74" t="s">
        <v>29</v>
      </c>
      <c r="C276" s="74"/>
      <c r="D276" s="75">
        <f t="shared" si="41"/>
        <v>494457</v>
      </c>
      <c r="E276" s="75">
        <f t="shared" si="41"/>
        <v>-343</v>
      </c>
      <c r="F276" s="75">
        <f t="shared" si="41"/>
        <v>249014</v>
      </c>
      <c r="G276" s="75">
        <f t="shared" si="41"/>
        <v>273557</v>
      </c>
      <c r="H276" s="75"/>
      <c r="I276" s="75"/>
      <c r="J276" s="75"/>
      <c r="K276" s="75"/>
      <c r="L276" s="75"/>
      <c r="M276" s="75"/>
      <c r="N276" s="75"/>
      <c r="O276" s="75"/>
      <c r="P276" s="77">
        <f t="shared" ref="P276:P280" si="42">SUM(D276:O276)</f>
        <v>1016685</v>
      </c>
    </row>
    <row r="277" spans="1:16">
      <c r="A277" s="5"/>
      <c r="B277" s="74" t="s">
        <v>30</v>
      </c>
      <c r="C277" s="74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7">
        <f t="shared" si="42"/>
        <v>0</v>
      </c>
    </row>
    <row r="278" spans="1:16">
      <c r="A278" s="5"/>
      <c r="B278" s="74" t="s">
        <v>32</v>
      </c>
      <c r="C278" s="74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7">
        <f t="shared" si="42"/>
        <v>0</v>
      </c>
    </row>
    <row r="279" spans="1:16">
      <c r="A279" s="5"/>
      <c r="B279" s="74" t="s">
        <v>33</v>
      </c>
      <c r="C279" s="74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7">
        <f t="shared" si="42"/>
        <v>0</v>
      </c>
    </row>
    <row r="280" spans="1:16">
      <c r="A280" s="5"/>
      <c r="B280" s="74" t="s">
        <v>34</v>
      </c>
      <c r="C280" s="74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7">
        <f t="shared" si="42"/>
        <v>0</v>
      </c>
    </row>
    <row r="281" spans="1:16">
      <c r="A281" s="5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</row>
    <row r="282" spans="1:16">
      <c r="A282" s="5"/>
      <c r="B282" s="74"/>
      <c r="C282" s="74"/>
      <c r="D282" s="76">
        <f>SUM(D275:D281)</f>
        <v>1894435</v>
      </c>
      <c r="E282" s="76">
        <f t="shared" ref="E282:P282" si="43">SUM(E275:E281)</f>
        <v>1646</v>
      </c>
      <c r="F282" s="76">
        <f t="shared" si="43"/>
        <v>904203</v>
      </c>
      <c r="G282" s="76">
        <f t="shared" si="43"/>
        <v>1034324</v>
      </c>
      <c r="H282" s="76">
        <f t="shared" si="43"/>
        <v>0</v>
      </c>
      <c r="I282" s="76">
        <f t="shared" si="43"/>
        <v>0</v>
      </c>
      <c r="J282" s="76">
        <f t="shared" si="43"/>
        <v>0</v>
      </c>
      <c r="K282" s="76">
        <f t="shared" si="43"/>
        <v>0</v>
      </c>
      <c r="L282" s="76">
        <f t="shared" si="43"/>
        <v>0</v>
      </c>
      <c r="M282" s="76">
        <f t="shared" si="43"/>
        <v>0</v>
      </c>
      <c r="N282" s="76">
        <f t="shared" si="43"/>
        <v>0</v>
      </c>
      <c r="O282" s="76">
        <f t="shared" si="43"/>
        <v>0</v>
      </c>
      <c r="P282" s="76">
        <f t="shared" si="43"/>
        <v>3834608</v>
      </c>
    </row>
    <row r="283" spans="1:16">
      <c r="A283" s="5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</row>
    <row r="284" spans="1:16">
      <c r="A284" s="5"/>
      <c r="B284" s="33" t="s">
        <v>98</v>
      </c>
      <c r="C284" s="74"/>
      <c r="D284" s="54" t="s">
        <v>83</v>
      </c>
      <c r="E284" s="54" t="s">
        <v>84</v>
      </c>
      <c r="F284" s="54" t="s">
        <v>85</v>
      </c>
      <c r="G284" s="54" t="s">
        <v>86</v>
      </c>
      <c r="H284" s="54" t="s">
        <v>87</v>
      </c>
      <c r="I284" s="54" t="s">
        <v>88</v>
      </c>
      <c r="J284" s="54" t="s">
        <v>89</v>
      </c>
      <c r="K284" s="54" t="s">
        <v>90</v>
      </c>
      <c r="L284" s="54" t="s">
        <v>91</v>
      </c>
      <c r="M284" s="54" t="s">
        <v>92</v>
      </c>
      <c r="N284" s="54" t="s">
        <v>93</v>
      </c>
      <c r="O284" s="54" t="s">
        <v>94</v>
      </c>
      <c r="P284" s="54" t="s">
        <v>12</v>
      </c>
    </row>
    <row r="285" spans="1:16">
      <c r="A285" s="5"/>
      <c r="B285" s="74" t="s">
        <v>28</v>
      </c>
      <c r="C285" s="74"/>
      <c r="D285" s="74"/>
      <c r="E285" s="74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7">
        <f>SUM(D285:O285)</f>
        <v>0</v>
      </c>
    </row>
    <row r="286" spans="1:16">
      <c r="A286" s="5"/>
      <c r="B286" s="74" t="s">
        <v>29</v>
      </c>
      <c r="C286" s="74"/>
      <c r="D286" s="74"/>
      <c r="E286" s="74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7">
        <f t="shared" ref="P286:P290" si="44">SUM(D286:O286)</f>
        <v>0</v>
      </c>
    </row>
    <row r="287" spans="1:16">
      <c r="A287" s="5"/>
      <c r="B287" s="74" t="s">
        <v>30</v>
      </c>
      <c r="C287" s="74"/>
      <c r="D287" s="75">
        <f>-ROUND((D156/$J225),0)</f>
        <v>1709</v>
      </c>
      <c r="E287" s="75">
        <f>-ROUND((E156/$J225),0)</f>
        <v>0</v>
      </c>
      <c r="F287" s="75">
        <f>-ROUND((F156/$J225),0)</f>
        <v>834</v>
      </c>
      <c r="G287" s="75">
        <f>-ROUND((G156/$J225),0)</f>
        <v>827</v>
      </c>
      <c r="H287" s="75"/>
      <c r="I287" s="75"/>
      <c r="J287" s="75"/>
      <c r="K287" s="75"/>
      <c r="L287" s="75"/>
      <c r="M287" s="75"/>
      <c r="N287" s="75"/>
      <c r="O287" s="75"/>
      <c r="P287" s="77">
        <f t="shared" si="44"/>
        <v>3370</v>
      </c>
    </row>
    <row r="288" spans="1:16">
      <c r="A288" s="5"/>
      <c r="B288" s="74" t="s">
        <v>32</v>
      </c>
      <c r="C288" s="74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7">
        <f t="shared" si="44"/>
        <v>0</v>
      </c>
    </row>
    <row r="289" spans="1:16">
      <c r="A289" s="5"/>
      <c r="B289" s="74" t="s">
        <v>33</v>
      </c>
      <c r="C289" s="74"/>
      <c r="D289" s="75">
        <f>-ROUND((D159/$J227),0)</f>
        <v>27</v>
      </c>
      <c r="E289" s="75">
        <f>-ROUND((E159/$J227),0)</f>
        <v>27</v>
      </c>
      <c r="F289" s="75">
        <f>-ROUND((F159/$J227),0)</f>
        <v>27</v>
      </c>
      <c r="G289" s="75">
        <f>-ROUND((G159/$J227),0)</f>
        <v>27</v>
      </c>
      <c r="H289" s="75"/>
      <c r="I289" s="75"/>
      <c r="J289" s="75"/>
      <c r="K289" s="75"/>
      <c r="L289" s="75"/>
      <c r="M289" s="75"/>
      <c r="N289" s="75"/>
      <c r="O289" s="75"/>
      <c r="P289" s="77">
        <f t="shared" si="44"/>
        <v>108</v>
      </c>
    </row>
    <row r="290" spans="1:16">
      <c r="A290" s="5"/>
      <c r="B290" s="74" t="s">
        <v>34</v>
      </c>
      <c r="C290" s="74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7">
        <f t="shared" si="44"/>
        <v>0</v>
      </c>
    </row>
    <row r="291" spans="1:16">
      <c r="A291" s="5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</row>
    <row r="292" spans="1:16">
      <c r="A292" s="5"/>
      <c r="B292" s="74"/>
      <c r="C292" s="74"/>
      <c r="D292" s="76">
        <f>SUM(D287:D290)</f>
        <v>1736</v>
      </c>
      <c r="E292" s="76">
        <f t="shared" ref="E292:O292" si="45">SUM(E287:E290)</f>
        <v>27</v>
      </c>
      <c r="F292" s="76">
        <f t="shared" si="45"/>
        <v>861</v>
      </c>
      <c r="G292" s="76">
        <f t="shared" si="45"/>
        <v>854</v>
      </c>
      <c r="H292" s="76">
        <f t="shared" si="45"/>
        <v>0</v>
      </c>
      <c r="I292" s="76">
        <f t="shared" si="45"/>
        <v>0</v>
      </c>
      <c r="J292" s="76">
        <f t="shared" si="45"/>
        <v>0</v>
      </c>
      <c r="K292" s="76">
        <f t="shared" si="45"/>
        <v>0</v>
      </c>
      <c r="L292" s="76">
        <f t="shared" si="45"/>
        <v>0</v>
      </c>
      <c r="M292" s="76">
        <f t="shared" si="45"/>
        <v>0</v>
      </c>
      <c r="N292" s="76">
        <f t="shared" si="45"/>
        <v>0</v>
      </c>
      <c r="O292" s="76">
        <f t="shared" si="45"/>
        <v>0</v>
      </c>
      <c r="P292" s="76">
        <f t="shared" ref="P292" si="46">SUM(P285:P291)</f>
        <v>3478</v>
      </c>
    </row>
    <row r="293" spans="1:16">
      <c r="A293" s="5"/>
      <c r="D293" s="82"/>
      <c r="E293" s="82"/>
    </row>
    <row r="294" spans="1:16">
      <c r="A294" s="5"/>
    </row>
    <row r="295" spans="1:16">
      <c r="A295" s="5"/>
      <c r="B295" s="39" t="s">
        <v>101</v>
      </c>
      <c r="C295" s="78"/>
      <c r="D295" s="57" t="s">
        <v>83</v>
      </c>
      <c r="E295" s="57" t="s">
        <v>84</v>
      </c>
      <c r="F295" s="57" t="s">
        <v>85</v>
      </c>
      <c r="G295" s="57" t="s">
        <v>86</v>
      </c>
      <c r="H295" s="57" t="s">
        <v>87</v>
      </c>
      <c r="I295" s="57" t="s">
        <v>88</v>
      </c>
      <c r="J295" s="57" t="s">
        <v>89</v>
      </c>
      <c r="K295" s="57" t="s">
        <v>90</v>
      </c>
      <c r="L295" s="57" t="s">
        <v>91</v>
      </c>
      <c r="M295" s="57" t="s">
        <v>92</v>
      </c>
      <c r="N295" s="57" t="s">
        <v>93</v>
      </c>
      <c r="O295" s="57" t="s">
        <v>94</v>
      </c>
      <c r="P295" s="57" t="s">
        <v>12</v>
      </c>
    </row>
    <row r="296" spans="1:16">
      <c r="A296" s="5"/>
      <c r="B296" s="78" t="s">
        <v>28</v>
      </c>
      <c r="C296" s="78"/>
      <c r="D296" s="79" t="e">
        <f t="shared" ref="D296:O296" si="47">-ROUND((D185/$L223),0)</f>
        <v>#DIV/0!</v>
      </c>
      <c r="E296" s="79" t="e">
        <f t="shared" si="47"/>
        <v>#DIV/0!</v>
      </c>
      <c r="F296" s="79" t="e">
        <f t="shared" si="47"/>
        <v>#DIV/0!</v>
      </c>
      <c r="G296" s="79" t="e">
        <f t="shared" si="47"/>
        <v>#DIV/0!</v>
      </c>
      <c r="H296" s="79" t="e">
        <f t="shared" si="47"/>
        <v>#DIV/0!</v>
      </c>
      <c r="I296" s="79" t="e">
        <f t="shared" si="47"/>
        <v>#DIV/0!</v>
      </c>
      <c r="J296" s="79" t="e">
        <f t="shared" si="47"/>
        <v>#DIV/0!</v>
      </c>
      <c r="K296" s="79" t="e">
        <f t="shared" si="47"/>
        <v>#DIV/0!</v>
      </c>
      <c r="L296" s="79" t="e">
        <f t="shared" si="47"/>
        <v>#DIV/0!</v>
      </c>
      <c r="M296" s="79" t="e">
        <f t="shared" si="47"/>
        <v>#DIV/0!</v>
      </c>
      <c r="N296" s="79" t="e">
        <f t="shared" si="47"/>
        <v>#DIV/0!</v>
      </c>
      <c r="O296" s="79" t="e">
        <f t="shared" si="47"/>
        <v>#DIV/0!</v>
      </c>
      <c r="P296" s="78"/>
    </row>
    <row r="297" spans="1:16">
      <c r="A297" s="5"/>
      <c r="B297" s="78" t="s">
        <v>29</v>
      </c>
      <c r="C297" s="78"/>
      <c r="D297" s="79" t="e">
        <f t="shared" ref="D297:O297" si="48">-ROUND((D186/$L224),0)</f>
        <v>#DIV/0!</v>
      </c>
      <c r="E297" s="79" t="e">
        <f t="shared" si="48"/>
        <v>#DIV/0!</v>
      </c>
      <c r="F297" s="79" t="e">
        <f t="shared" si="48"/>
        <v>#DIV/0!</v>
      </c>
      <c r="G297" s="79" t="e">
        <f t="shared" si="48"/>
        <v>#DIV/0!</v>
      </c>
      <c r="H297" s="79" t="e">
        <f t="shared" si="48"/>
        <v>#DIV/0!</v>
      </c>
      <c r="I297" s="79" t="e">
        <f t="shared" si="48"/>
        <v>#DIV/0!</v>
      </c>
      <c r="J297" s="79" t="e">
        <f t="shared" si="48"/>
        <v>#DIV/0!</v>
      </c>
      <c r="K297" s="79" t="e">
        <f t="shared" si="48"/>
        <v>#DIV/0!</v>
      </c>
      <c r="L297" s="79" t="e">
        <f t="shared" si="48"/>
        <v>#DIV/0!</v>
      </c>
      <c r="M297" s="79" t="e">
        <f t="shared" si="48"/>
        <v>#DIV/0!</v>
      </c>
      <c r="N297" s="79" t="e">
        <f t="shared" si="48"/>
        <v>#DIV/0!</v>
      </c>
      <c r="O297" s="79" t="e">
        <f t="shared" si="48"/>
        <v>#DIV/0!</v>
      </c>
      <c r="P297" s="78"/>
    </row>
    <row r="298" spans="1:16">
      <c r="A298" s="5"/>
      <c r="B298" s="78" t="s">
        <v>30</v>
      </c>
      <c r="C298" s="78"/>
      <c r="D298" s="79" t="e">
        <f t="shared" ref="D298:O298" si="49">-ROUND((D187/$L225),0)</f>
        <v>#DIV/0!</v>
      </c>
      <c r="E298" s="79" t="e">
        <f t="shared" si="49"/>
        <v>#DIV/0!</v>
      </c>
      <c r="F298" s="79" t="e">
        <f t="shared" si="49"/>
        <v>#DIV/0!</v>
      </c>
      <c r="G298" s="79" t="e">
        <f t="shared" si="49"/>
        <v>#DIV/0!</v>
      </c>
      <c r="H298" s="79" t="e">
        <f t="shared" si="49"/>
        <v>#DIV/0!</v>
      </c>
      <c r="I298" s="79" t="e">
        <f t="shared" si="49"/>
        <v>#DIV/0!</v>
      </c>
      <c r="J298" s="79" t="e">
        <f t="shared" si="49"/>
        <v>#DIV/0!</v>
      </c>
      <c r="K298" s="79" t="e">
        <f t="shared" si="49"/>
        <v>#DIV/0!</v>
      </c>
      <c r="L298" s="79" t="e">
        <f t="shared" si="49"/>
        <v>#DIV/0!</v>
      </c>
      <c r="M298" s="79" t="e">
        <f t="shared" si="49"/>
        <v>#DIV/0!</v>
      </c>
      <c r="N298" s="79" t="e">
        <f t="shared" si="49"/>
        <v>#DIV/0!</v>
      </c>
      <c r="O298" s="79" t="e">
        <f t="shared" si="49"/>
        <v>#DIV/0!</v>
      </c>
      <c r="P298" s="78"/>
    </row>
    <row r="299" spans="1:16">
      <c r="A299" s="5"/>
      <c r="B299" s="78" t="s">
        <v>32</v>
      </c>
      <c r="C299" s="78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8"/>
    </row>
    <row r="300" spans="1:16">
      <c r="A300" s="5"/>
      <c r="B300" s="78" t="s">
        <v>33</v>
      </c>
      <c r="C300" s="78"/>
      <c r="D300" s="79" t="e">
        <f t="shared" ref="D300:O300" si="50">-ROUND((D189/$L227),0)</f>
        <v>#DIV/0!</v>
      </c>
      <c r="E300" s="79" t="e">
        <f t="shared" si="50"/>
        <v>#DIV/0!</v>
      </c>
      <c r="F300" s="79" t="e">
        <f t="shared" si="50"/>
        <v>#DIV/0!</v>
      </c>
      <c r="G300" s="79" t="e">
        <f t="shared" si="50"/>
        <v>#DIV/0!</v>
      </c>
      <c r="H300" s="79" t="e">
        <f t="shared" si="50"/>
        <v>#DIV/0!</v>
      </c>
      <c r="I300" s="79" t="e">
        <f t="shared" si="50"/>
        <v>#DIV/0!</v>
      </c>
      <c r="J300" s="79" t="e">
        <f t="shared" si="50"/>
        <v>#DIV/0!</v>
      </c>
      <c r="K300" s="79" t="e">
        <f t="shared" si="50"/>
        <v>#DIV/0!</v>
      </c>
      <c r="L300" s="79" t="e">
        <f t="shared" si="50"/>
        <v>#DIV/0!</v>
      </c>
      <c r="M300" s="79" t="e">
        <f t="shared" si="50"/>
        <v>#DIV/0!</v>
      </c>
      <c r="N300" s="79" t="e">
        <f t="shared" si="50"/>
        <v>#DIV/0!</v>
      </c>
      <c r="O300" s="79" t="e">
        <f t="shared" si="50"/>
        <v>#DIV/0!</v>
      </c>
      <c r="P300" s="78"/>
    </row>
    <row r="301" spans="1:16">
      <c r="A301" s="5"/>
      <c r="B301" s="78" t="s">
        <v>34</v>
      </c>
      <c r="C301" s="78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8"/>
    </row>
    <row r="302" spans="1:16">
      <c r="A302" s="5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</row>
    <row r="303" spans="1:16">
      <c r="A303" s="5"/>
      <c r="B303" s="78"/>
      <c r="C303" s="78"/>
      <c r="D303" s="80" t="e">
        <f t="shared" ref="D303" si="51">SUM(D296:D302)</f>
        <v>#DIV/0!</v>
      </c>
      <c r="E303" s="80" t="e">
        <f t="shared" ref="E303:O303" si="52">SUM(E296:E302)</f>
        <v>#DIV/0!</v>
      </c>
      <c r="F303" s="80" t="e">
        <f t="shared" si="52"/>
        <v>#DIV/0!</v>
      </c>
      <c r="G303" s="80" t="e">
        <f t="shared" si="52"/>
        <v>#DIV/0!</v>
      </c>
      <c r="H303" s="80" t="e">
        <f t="shared" si="52"/>
        <v>#DIV/0!</v>
      </c>
      <c r="I303" s="80" t="e">
        <f t="shared" si="52"/>
        <v>#DIV/0!</v>
      </c>
      <c r="J303" s="80" t="e">
        <f t="shared" si="52"/>
        <v>#DIV/0!</v>
      </c>
      <c r="K303" s="80" t="e">
        <f t="shared" si="52"/>
        <v>#DIV/0!</v>
      </c>
      <c r="L303" s="80" t="e">
        <f t="shared" si="52"/>
        <v>#DIV/0!</v>
      </c>
      <c r="M303" s="80" t="e">
        <f t="shared" si="52"/>
        <v>#DIV/0!</v>
      </c>
      <c r="N303" s="80" t="e">
        <f t="shared" si="52"/>
        <v>#DIV/0!</v>
      </c>
      <c r="O303" s="80" t="e">
        <f t="shared" si="52"/>
        <v>#DIV/0!</v>
      </c>
      <c r="P303" s="78"/>
    </row>
    <row r="304" spans="1:16">
      <c r="A304" s="5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</row>
    <row r="305" spans="1:16">
      <c r="A305" s="5"/>
      <c r="B305" s="39" t="s">
        <v>102</v>
      </c>
      <c r="C305" s="78"/>
      <c r="D305" s="57" t="s">
        <v>83</v>
      </c>
      <c r="E305" s="57" t="s">
        <v>84</v>
      </c>
      <c r="F305" s="57" t="s">
        <v>85</v>
      </c>
      <c r="G305" s="57" t="s">
        <v>86</v>
      </c>
      <c r="H305" s="57" t="s">
        <v>87</v>
      </c>
      <c r="I305" s="57" t="s">
        <v>88</v>
      </c>
      <c r="J305" s="57" t="s">
        <v>89</v>
      </c>
      <c r="K305" s="57" t="s">
        <v>90</v>
      </c>
      <c r="L305" s="57" t="s">
        <v>91</v>
      </c>
      <c r="M305" s="57" t="s">
        <v>92</v>
      </c>
      <c r="N305" s="57" t="s">
        <v>93</v>
      </c>
      <c r="O305" s="57" t="s">
        <v>94</v>
      </c>
      <c r="P305" s="57" t="s">
        <v>12</v>
      </c>
    </row>
    <row r="306" spans="1:16">
      <c r="A306" s="5"/>
      <c r="B306" s="78" t="s">
        <v>28</v>
      </c>
      <c r="C306" s="78"/>
      <c r="D306" s="79">
        <f t="shared" ref="D306:G307" si="53">-ROUND((D210/$N223),0)</f>
        <v>1430675</v>
      </c>
      <c r="E306" s="79">
        <f t="shared" si="53"/>
        <v>1187217</v>
      </c>
      <c r="F306" s="79">
        <f t="shared" si="53"/>
        <v>1273108</v>
      </c>
      <c r="G306" s="79">
        <f t="shared" si="53"/>
        <v>1165375</v>
      </c>
      <c r="H306" s="79"/>
      <c r="I306" s="79"/>
      <c r="J306" s="79"/>
      <c r="K306" s="79"/>
      <c r="L306" s="79"/>
      <c r="M306" s="79"/>
      <c r="N306" s="79"/>
      <c r="O306" s="79"/>
      <c r="P306" s="81">
        <f>SUM(D306:O306)</f>
        <v>5056375</v>
      </c>
    </row>
    <row r="307" spans="1:16">
      <c r="A307" s="5"/>
      <c r="B307" s="78" t="s">
        <v>29</v>
      </c>
      <c r="C307" s="78"/>
      <c r="D307" s="79">
        <f t="shared" si="53"/>
        <v>586950</v>
      </c>
      <c r="E307" s="79">
        <f t="shared" si="53"/>
        <v>504190</v>
      </c>
      <c r="F307" s="79">
        <f t="shared" si="53"/>
        <v>572630</v>
      </c>
      <c r="G307" s="79">
        <f t="shared" si="53"/>
        <v>531100</v>
      </c>
      <c r="H307" s="79"/>
      <c r="I307" s="79"/>
      <c r="J307" s="79"/>
      <c r="K307" s="79"/>
      <c r="L307" s="79"/>
      <c r="M307" s="79"/>
      <c r="N307" s="79"/>
      <c r="O307" s="79"/>
      <c r="P307" s="81">
        <f t="shared" ref="P307:P311" si="54">SUM(D307:O307)</f>
        <v>2194870</v>
      </c>
    </row>
    <row r="308" spans="1:16">
      <c r="A308" s="5"/>
      <c r="B308" s="78" t="s">
        <v>30</v>
      </c>
      <c r="C308" s="78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81">
        <f t="shared" si="54"/>
        <v>0</v>
      </c>
    </row>
    <row r="309" spans="1:16">
      <c r="A309" s="5"/>
      <c r="B309" s="78" t="s">
        <v>32</v>
      </c>
      <c r="C309" s="78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81">
        <f t="shared" si="54"/>
        <v>0</v>
      </c>
    </row>
    <row r="310" spans="1:16">
      <c r="A310" s="5"/>
      <c r="B310" s="78" t="s">
        <v>33</v>
      </c>
      <c r="C310" s="78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81">
        <f t="shared" si="54"/>
        <v>0</v>
      </c>
    </row>
    <row r="311" spans="1:16">
      <c r="A311" s="5"/>
      <c r="B311" s="78" t="s">
        <v>34</v>
      </c>
      <c r="C311" s="78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81">
        <f t="shared" si="54"/>
        <v>0</v>
      </c>
    </row>
    <row r="312" spans="1:16">
      <c r="A312" s="5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</row>
    <row r="313" spans="1:16">
      <c r="A313" s="5"/>
      <c r="B313" s="78"/>
      <c r="C313" s="78"/>
      <c r="D313" s="80">
        <f t="shared" ref="D313" si="55">SUM(D306:D312)</f>
        <v>2017625</v>
      </c>
      <c r="E313" s="80">
        <f t="shared" ref="E313:P313" si="56">SUM(E306:E312)</f>
        <v>1691407</v>
      </c>
      <c r="F313" s="80">
        <f t="shared" si="56"/>
        <v>1845738</v>
      </c>
      <c r="G313" s="80">
        <f t="shared" si="56"/>
        <v>1696475</v>
      </c>
      <c r="H313" s="80">
        <f t="shared" si="56"/>
        <v>0</v>
      </c>
      <c r="I313" s="80">
        <f t="shared" si="56"/>
        <v>0</v>
      </c>
      <c r="J313" s="80">
        <f t="shared" si="56"/>
        <v>0</v>
      </c>
      <c r="K313" s="80">
        <f t="shared" si="56"/>
        <v>0</v>
      </c>
      <c r="L313" s="80">
        <f t="shared" si="56"/>
        <v>0</v>
      </c>
      <c r="M313" s="80">
        <f t="shared" si="56"/>
        <v>0</v>
      </c>
      <c r="N313" s="80">
        <f t="shared" si="56"/>
        <v>0</v>
      </c>
      <c r="O313" s="80">
        <f t="shared" si="56"/>
        <v>0</v>
      </c>
      <c r="P313" s="80">
        <f t="shared" si="56"/>
        <v>7251245</v>
      </c>
    </row>
    <row r="314" spans="1:16">
      <c r="A314" s="5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</row>
    <row r="315" spans="1:16">
      <c r="A315" s="5"/>
      <c r="B315" s="39" t="s">
        <v>103</v>
      </c>
      <c r="C315" s="78"/>
      <c r="D315" s="57" t="s">
        <v>83</v>
      </c>
      <c r="E315" s="57" t="s">
        <v>84</v>
      </c>
      <c r="F315" s="57" t="s">
        <v>85</v>
      </c>
      <c r="G315" s="57" t="s">
        <v>86</v>
      </c>
      <c r="H315" s="57" t="s">
        <v>87</v>
      </c>
      <c r="I315" s="57" t="s">
        <v>88</v>
      </c>
      <c r="J315" s="57" t="s">
        <v>89</v>
      </c>
      <c r="K315" s="57" t="s">
        <v>90</v>
      </c>
      <c r="L315" s="57" t="s">
        <v>91</v>
      </c>
      <c r="M315" s="57" t="s">
        <v>92</v>
      </c>
      <c r="N315" s="57" t="s">
        <v>93</v>
      </c>
      <c r="O315" s="57" t="s">
        <v>94</v>
      </c>
      <c r="P315" s="57" t="s">
        <v>12</v>
      </c>
    </row>
    <row r="316" spans="1:16">
      <c r="A316" s="5"/>
      <c r="B316" s="78" t="s">
        <v>28</v>
      </c>
      <c r="C316" s="78"/>
      <c r="D316" s="78"/>
      <c r="E316" s="78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81">
        <f t="shared" ref="P316:P321" si="57">SUM(D316:O316)</f>
        <v>0</v>
      </c>
    </row>
    <row r="317" spans="1:16">
      <c r="A317" s="5"/>
      <c r="B317" s="78" t="s">
        <v>29</v>
      </c>
      <c r="C317" s="78"/>
      <c r="D317" s="78"/>
      <c r="E317" s="78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81">
        <f t="shared" si="57"/>
        <v>0</v>
      </c>
    </row>
    <row r="318" spans="1:16">
      <c r="A318" s="5"/>
      <c r="B318" s="78" t="s">
        <v>30</v>
      </c>
      <c r="C318" s="78"/>
      <c r="D318" s="79">
        <f>-ROUND((D212/$N225),0)</f>
        <v>3090</v>
      </c>
      <c r="E318" s="79">
        <f>-ROUND((E212/$N225),0)</f>
        <v>3126</v>
      </c>
      <c r="F318" s="79">
        <f>-ROUND((F212/$N225),0)</f>
        <v>3161</v>
      </c>
      <c r="G318" s="79">
        <f>-ROUND((G212/$N225),0)</f>
        <v>3184</v>
      </c>
      <c r="H318" s="79"/>
      <c r="I318" s="79"/>
      <c r="J318" s="79"/>
      <c r="K318" s="79"/>
      <c r="L318" s="79"/>
      <c r="M318" s="79"/>
      <c r="N318" s="79"/>
      <c r="O318" s="79"/>
      <c r="P318" s="81">
        <f t="shared" si="57"/>
        <v>12561</v>
      </c>
    </row>
    <row r="319" spans="1:16">
      <c r="A319" s="5"/>
      <c r="B319" s="78" t="s">
        <v>32</v>
      </c>
      <c r="C319" s="78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81">
        <f t="shared" si="57"/>
        <v>0</v>
      </c>
    </row>
    <row r="320" spans="1:16">
      <c r="A320" s="5"/>
      <c r="B320" s="78" t="s">
        <v>33</v>
      </c>
      <c r="C320" s="78"/>
      <c r="D320" s="79">
        <f t="shared" ref="D320:G321" si="58">-ROUND((D215/$N227),0)</f>
        <v>57</v>
      </c>
      <c r="E320" s="79">
        <f t="shared" si="58"/>
        <v>57</v>
      </c>
      <c r="F320" s="79">
        <f t="shared" si="58"/>
        <v>57</v>
      </c>
      <c r="G320" s="79">
        <f t="shared" si="58"/>
        <v>57</v>
      </c>
      <c r="H320" s="79"/>
      <c r="I320" s="79"/>
      <c r="J320" s="79"/>
      <c r="K320" s="79"/>
      <c r="L320" s="79"/>
      <c r="M320" s="79"/>
      <c r="N320" s="79"/>
      <c r="O320" s="79"/>
      <c r="P320" s="81">
        <f t="shared" si="57"/>
        <v>228</v>
      </c>
    </row>
    <row r="321" spans="1:16">
      <c r="A321" s="5"/>
      <c r="B321" s="78" t="s">
        <v>34</v>
      </c>
      <c r="C321" s="78"/>
      <c r="D321" s="79">
        <f t="shared" si="58"/>
        <v>10</v>
      </c>
      <c r="E321" s="79">
        <f t="shared" si="58"/>
        <v>10</v>
      </c>
      <c r="F321" s="79">
        <f t="shared" si="58"/>
        <v>10</v>
      </c>
      <c r="G321" s="79">
        <f t="shared" si="58"/>
        <v>10</v>
      </c>
      <c r="H321" s="79"/>
      <c r="I321" s="79"/>
      <c r="J321" s="79"/>
      <c r="K321" s="79"/>
      <c r="L321" s="79"/>
      <c r="M321" s="79"/>
      <c r="N321" s="79"/>
      <c r="O321" s="79"/>
      <c r="P321" s="81">
        <f t="shared" si="57"/>
        <v>40</v>
      </c>
    </row>
    <row r="322" spans="1:16">
      <c r="A322" s="5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</row>
    <row r="323" spans="1:16">
      <c r="A323" s="5"/>
      <c r="B323" s="78"/>
      <c r="C323" s="78"/>
      <c r="D323" s="80">
        <f t="shared" ref="D323" si="59">SUM(D316:D322)</f>
        <v>3157</v>
      </c>
      <c r="E323" s="80">
        <f t="shared" ref="E323:P323" si="60">SUM(E316:E322)</f>
        <v>3193</v>
      </c>
      <c r="F323" s="80">
        <f t="shared" si="60"/>
        <v>3228</v>
      </c>
      <c r="G323" s="80">
        <f t="shared" si="60"/>
        <v>3251</v>
      </c>
      <c r="H323" s="80">
        <f t="shared" si="60"/>
        <v>0</v>
      </c>
      <c r="I323" s="80">
        <f t="shared" si="60"/>
        <v>0</v>
      </c>
      <c r="J323" s="80">
        <f t="shared" si="60"/>
        <v>0</v>
      </c>
      <c r="K323" s="80">
        <f t="shared" si="60"/>
        <v>0</v>
      </c>
      <c r="L323" s="80">
        <f t="shared" si="60"/>
        <v>0</v>
      </c>
      <c r="M323" s="80">
        <f t="shared" si="60"/>
        <v>0</v>
      </c>
      <c r="N323" s="80">
        <f t="shared" si="60"/>
        <v>0</v>
      </c>
      <c r="O323" s="80">
        <f t="shared" si="60"/>
        <v>0</v>
      </c>
      <c r="P323" s="80">
        <f t="shared" si="60"/>
        <v>12829</v>
      </c>
    </row>
  </sheetData>
  <pageMargins left="0.17" right="0.17" top="0.37" bottom="0.39" header="0.17" footer="0.3"/>
  <pageSetup scale="70" fitToHeight="4" orientation="landscape" r:id="rId1"/>
  <headerFooter>
    <oddHeader>&amp;R2006 Monthly PIL Billing and Determinates by LDC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125"/>
  <sheetViews>
    <sheetView showGridLines="0" workbookViewId="0">
      <selection activeCell="B3" sqref="B3:K125"/>
    </sheetView>
  </sheetViews>
  <sheetFormatPr defaultRowHeight="12.75"/>
  <cols>
    <col min="2" max="2" width="11" bestFit="1" customWidth="1"/>
    <col min="3" max="3" width="2.7109375" customWidth="1"/>
    <col min="4" max="4" width="11.28515625" bestFit="1" customWidth="1"/>
    <col min="5" max="5" width="14" bestFit="1" customWidth="1"/>
    <col min="6" max="6" width="10.28515625" bestFit="1" customWidth="1"/>
    <col min="7" max="7" width="2.7109375" customWidth="1"/>
    <col min="8" max="8" width="10.28515625" bestFit="1" customWidth="1"/>
    <col min="9" max="9" width="10.7109375" bestFit="1" customWidth="1"/>
    <col min="10" max="10" width="1.7109375" customWidth="1"/>
    <col min="11" max="11" width="10.28515625" bestFit="1" customWidth="1"/>
  </cols>
  <sheetData>
    <row r="3" spans="2:11" ht="13.5" thickBot="1"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2:11">
      <c r="B4" s="128" t="s">
        <v>124</v>
      </c>
      <c r="C4" s="128"/>
      <c r="D4" s="128"/>
      <c r="E4" s="128"/>
      <c r="F4" s="128"/>
      <c r="G4" s="128"/>
      <c r="H4" s="128"/>
      <c r="I4" s="128"/>
      <c r="J4" s="128"/>
      <c r="K4" s="128"/>
    </row>
    <row r="5" spans="2:11" ht="13.5" thickBot="1">
      <c r="B5" s="129" t="s">
        <v>125</v>
      </c>
      <c r="C5" s="129"/>
      <c r="D5" s="129"/>
      <c r="E5" s="129"/>
      <c r="F5" s="129"/>
      <c r="G5" s="129"/>
      <c r="H5" s="129"/>
      <c r="I5" s="129"/>
      <c r="J5" s="129"/>
      <c r="K5" s="129"/>
    </row>
    <row r="6" spans="2:11">
      <c r="B6" s="1"/>
      <c r="C6" s="1"/>
      <c r="D6" s="127" t="s">
        <v>123</v>
      </c>
      <c r="E6" s="127"/>
      <c r="F6" s="127"/>
      <c r="G6" s="2"/>
      <c r="H6" s="127" t="s">
        <v>126</v>
      </c>
      <c r="I6" s="127"/>
      <c r="J6" s="127"/>
      <c r="K6" s="127"/>
    </row>
    <row r="7" spans="2:11" ht="13.5" thickBot="1">
      <c r="B7" s="93" t="s">
        <v>127</v>
      </c>
      <c r="C7" s="94"/>
      <c r="D7" s="95" t="s">
        <v>121</v>
      </c>
      <c r="E7" s="95" t="s">
        <v>122</v>
      </c>
      <c r="F7" s="95" t="s">
        <v>108</v>
      </c>
      <c r="G7" s="94"/>
      <c r="H7" s="95" t="s">
        <v>62</v>
      </c>
      <c r="I7" s="95" t="s">
        <v>63</v>
      </c>
      <c r="J7" s="95"/>
      <c r="K7" s="95" t="s">
        <v>12</v>
      </c>
    </row>
    <row r="8" spans="2:11">
      <c r="B8" s="1" t="s">
        <v>110</v>
      </c>
      <c r="D8" s="111">
        <f>+D28+D49+D70+D91+D112</f>
        <v>98680</v>
      </c>
      <c r="E8" s="96">
        <f t="shared" ref="E8:F8" si="0">+E28+E49+E70+E91+E112</f>
        <v>179232160</v>
      </c>
      <c r="F8" s="96">
        <f t="shared" si="0"/>
        <v>351345</v>
      </c>
      <c r="H8" s="111">
        <f t="shared" ref="H8:I8" si="1">+H28+H49+H70+H91+H112</f>
        <v>284711.56</v>
      </c>
      <c r="I8" s="106">
        <f t="shared" si="1"/>
        <v>627657.17000000004</v>
      </c>
      <c r="J8" s="3"/>
      <c r="K8" s="105">
        <f>+H8+I8</f>
        <v>912368.73</v>
      </c>
    </row>
    <row r="9" spans="2:11">
      <c r="B9" s="1" t="s">
        <v>111</v>
      </c>
      <c r="D9" s="111">
        <f t="shared" ref="D9:F19" si="2">+D29+D50+D71+D92+D113</f>
        <v>76006</v>
      </c>
      <c r="E9" s="96">
        <f t="shared" si="2"/>
        <v>156071001</v>
      </c>
      <c r="F9" s="96">
        <f t="shared" si="2"/>
        <v>291878</v>
      </c>
      <c r="H9" s="111">
        <f t="shared" ref="H9:I9" si="3">+H29+H50+H71+H92+H113</f>
        <v>229736.36000000004</v>
      </c>
      <c r="I9" s="106">
        <f t="shared" si="3"/>
        <v>542194.69999999995</v>
      </c>
      <c r="J9" s="3"/>
      <c r="K9" s="105">
        <f t="shared" ref="K9:K18" si="4">+H9+I9</f>
        <v>771931.06</v>
      </c>
    </row>
    <row r="10" spans="2:11">
      <c r="B10" s="1" t="s">
        <v>112</v>
      </c>
      <c r="D10" s="111">
        <f t="shared" si="2"/>
        <v>111541</v>
      </c>
      <c r="E10" s="96">
        <f t="shared" si="2"/>
        <v>192584630</v>
      </c>
      <c r="F10" s="96">
        <f t="shared" si="2"/>
        <v>362156</v>
      </c>
      <c r="H10" s="111">
        <f t="shared" ref="H10:I10" si="5">+H30+H51+H72+H93+H114</f>
        <v>341110.76</v>
      </c>
      <c r="I10" s="106">
        <f t="shared" si="5"/>
        <v>634356.64</v>
      </c>
      <c r="J10" s="3"/>
      <c r="K10" s="105">
        <f t="shared" si="4"/>
        <v>975467.4</v>
      </c>
    </row>
    <row r="11" spans="2:11">
      <c r="B11" s="1" t="s">
        <v>113</v>
      </c>
      <c r="D11" s="111">
        <f t="shared" si="2"/>
        <v>101682</v>
      </c>
      <c r="E11" s="96">
        <f t="shared" si="2"/>
        <v>165597694</v>
      </c>
      <c r="F11" s="96">
        <f t="shared" si="2"/>
        <v>359991</v>
      </c>
      <c r="H11" s="111">
        <f t="shared" ref="H11:I11" si="6">+H31+H52+H73+H94+H115</f>
        <v>308070.46000000002</v>
      </c>
      <c r="I11" s="106">
        <f t="shared" si="6"/>
        <v>621689.12</v>
      </c>
      <c r="J11" s="3"/>
      <c r="K11" s="105">
        <f t="shared" si="4"/>
        <v>929759.58000000007</v>
      </c>
    </row>
    <row r="12" spans="2:11">
      <c r="B12" s="1" t="s">
        <v>87</v>
      </c>
      <c r="D12" s="111">
        <f t="shared" si="2"/>
        <v>69724</v>
      </c>
      <c r="E12" s="96">
        <f t="shared" si="2"/>
        <v>107246768</v>
      </c>
      <c r="F12" s="96">
        <f t="shared" si="2"/>
        <v>327367</v>
      </c>
      <c r="H12" s="111">
        <f t="shared" ref="H12:I12" si="7">+H32+H53+H74+H95+H116</f>
        <v>210734.40000000002</v>
      </c>
      <c r="I12" s="106">
        <f t="shared" si="7"/>
        <v>418942.38</v>
      </c>
      <c r="J12" s="3"/>
      <c r="K12" s="105">
        <f t="shared" si="4"/>
        <v>629676.78</v>
      </c>
    </row>
    <row r="13" spans="2:11">
      <c r="B13" s="1" t="s">
        <v>114</v>
      </c>
      <c r="D13" s="111">
        <f t="shared" si="2"/>
        <v>72307</v>
      </c>
      <c r="E13" s="96">
        <f t="shared" si="2"/>
        <v>117063343</v>
      </c>
      <c r="F13" s="96">
        <f t="shared" si="2"/>
        <v>304527</v>
      </c>
      <c r="H13" s="111">
        <f t="shared" ref="H13:I13" si="8">+H33+H54+H75+H96+H117</f>
        <v>239294.88</v>
      </c>
      <c r="I13" s="106">
        <f t="shared" si="8"/>
        <v>439051.87000000005</v>
      </c>
      <c r="J13" s="3"/>
      <c r="K13" s="105">
        <f t="shared" si="4"/>
        <v>678346.75</v>
      </c>
    </row>
    <row r="14" spans="2:11">
      <c r="B14" s="1" t="s">
        <v>115</v>
      </c>
      <c r="D14" s="111">
        <f t="shared" si="2"/>
        <v>75013</v>
      </c>
      <c r="E14" s="96">
        <f t="shared" si="2"/>
        <v>123866566</v>
      </c>
      <c r="F14" s="96">
        <f t="shared" si="2"/>
        <v>284809</v>
      </c>
      <c r="H14" s="111">
        <f t="shared" ref="H14:I14" si="9">+H34+H55+H76+H97+H118</f>
        <v>247228.89</v>
      </c>
      <c r="I14" s="106">
        <f t="shared" si="9"/>
        <v>446107.23</v>
      </c>
      <c r="J14" s="3"/>
      <c r="K14" s="105">
        <f t="shared" si="4"/>
        <v>693336.12</v>
      </c>
    </row>
    <row r="15" spans="2:11">
      <c r="B15" s="1" t="s">
        <v>116</v>
      </c>
      <c r="D15" s="111">
        <f t="shared" si="2"/>
        <v>86014</v>
      </c>
      <c r="E15" s="96">
        <f t="shared" si="2"/>
        <v>138600627</v>
      </c>
      <c r="F15" s="96">
        <f t="shared" si="2"/>
        <v>323771</v>
      </c>
      <c r="H15" s="111">
        <f t="shared" ref="H15:I15" si="10">+H35+H56+H77+H98+H119</f>
        <v>241061.81</v>
      </c>
      <c r="I15" s="106">
        <f t="shared" si="10"/>
        <v>511366.47</v>
      </c>
      <c r="J15" s="3"/>
      <c r="K15" s="105">
        <f t="shared" si="4"/>
        <v>752428.28</v>
      </c>
    </row>
    <row r="16" spans="2:11">
      <c r="B16" s="1" t="s">
        <v>117</v>
      </c>
      <c r="D16" s="111">
        <f t="shared" si="2"/>
        <v>81691</v>
      </c>
      <c r="E16" s="96">
        <f t="shared" si="2"/>
        <v>130016858</v>
      </c>
      <c r="F16" s="96">
        <f t="shared" si="2"/>
        <v>304453</v>
      </c>
      <c r="H16" s="111">
        <f t="shared" ref="H16:I16" si="11">+H36+H57+H78+H99+H120</f>
        <v>246073.07</v>
      </c>
      <c r="I16" s="106">
        <f t="shared" si="11"/>
        <v>473495.33</v>
      </c>
      <c r="J16" s="3"/>
      <c r="K16" s="105">
        <f t="shared" si="4"/>
        <v>719568.4</v>
      </c>
    </row>
    <row r="17" spans="2:11">
      <c r="B17" s="1" t="s">
        <v>118</v>
      </c>
      <c r="D17" s="111">
        <f t="shared" si="2"/>
        <v>83898</v>
      </c>
      <c r="E17" s="96">
        <f t="shared" si="2"/>
        <v>118495714</v>
      </c>
      <c r="F17" s="96">
        <f t="shared" si="2"/>
        <v>327373</v>
      </c>
      <c r="H17" s="111">
        <f t="shared" ref="H17:I17" si="12">+H37+H58+H79+H100+H121</f>
        <v>256476.46000000002</v>
      </c>
      <c r="I17" s="106">
        <f t="shared" si="12"/>
        <v>441404.53</v>
      </c>
      <c r="J17" s="3"/>
      <c r="K17" s="105">
        <f t="shared" si="4"/>
        <v>697880.99</v>
      </c>
    </row>
    <row r="18" spans="2:11">
      <c r="B18" s="1" t="s">
        <v>119</v>
      </c>
      <c r="D18" s="111">
        <f t="shared" si="2"/>
        <v>84152</v>
      </c>
      <c r="E18" s="96">
        <f t="shared" si="2"/>
        <v>122115571</v>
      </c>
      <c r="F18" s="96">
        <f t="shared" si="2"/>
        <v>318017</v>
      </c>
      <c r="H18" s="111">
        <f t="shared" ref="H18:I18" si="13">+H38+H59+H80+H101+H122</f>
        <v>256711.09000000005</v>
      </c>
      <c r="I18" s="106">
        <f t="shared" si="13"/>
        <v>455261.92</v>
      </c>
      <c r="J18" s="3"/>
      <c r="K18" s="105">
        <f t="shared" si="4"/>
        <v>711973.01</v>
      </c>
    </row>
    <row r="19" spans="2:11" ht="13.5" thickBot="1">
      <c r="B19" s="94" t="s">
        <v>120</v>
      </c>
      <c r="C19" s="92"/>
      <c r="D19" s="112">
        <f t="shared" si="2"/>
        <v>71892</v>
      </c>
      <c r="E19" s="97">
        <f t="shared" si="2"/>
        <v>126134129</v>
      </c>
      <c r="F19" s="97">
        <f t="shared" si="2"/>
        <v>287162</v>
      </c>
      <c r="G19" s="92"/>
      <c r="H19" s="112">
        <f t="shared" ref="H19:I19" si="14">+H39+H60+H81+H102+H123</f>
        <v>238882.62000000002</v>
      </c>
      <c r="I19" s="107">
        <f t="shared" si="14"/>
        <v>455519.11</v>
      </c>
      <c r="J19" s="98"/>
      <c r="K19" s="115">
        <f>+H19+I19</f>
        <v>694401.73</v>
      </c>
    </row>
    <row r="20" spans="2:11">
      <c r="B20" s="99"/>
      <c r="C20" s="99"/>
      <c r="D20" s="100"/>
      <c r="E20" s="99"/>
      <c r="F20" s="99"/>
      <c r="G20" s="99"/>
      <c r="H20" s="99"/>
      <c r="I20" s="99"/>
      <c r="J20" s="99"/>
      <c r="K20" s="99"/>
    </row>
    <row r="21" spans="2:11" ht="13.5" thickBot="1">
      <c r="B21" s="101" t="s">
        <v>12</v>
      </c>
      <c r="C21" s="101"/>
      <c r="D21" s="102"/>
      <c r="E21" s="102">
        <f>SUM(E8:E20)</f>
        <v>1677025061</v>
      </c>
      <c r="F21" s="102">
        <f>SUM(F8:F20)</f>
        <v>3842849</v>
      </c>
      <c r="G21" s="101"/>
      <c r="H21" s="102">
        <f>SUM(H8:H20)</f>
        <v>3100092.36</v>
      </c>
      <c r="I21" s="102">
        <f t="shared" ref="I21" si="15">SUM(I8:I20)</f>
        <v>6067046.4700000007</v>
      </c>
      <c r="J21" s="102"/>
      <c r="K21" s="102">
        <f t="shared" ref="K21" si="16">SUM(K8:K20)</f>
        <v>9167138.8300000019</v>
      </c>
    </row>
    <row r="23" spans="2:11" ht="13.5" thickBot="1">
      <c r="B23" s="91"/>
      <c r="C23" s="91"/>
      <c r="D23" s="91"/>
      <c r="E23" s="91"/>
      <c r="F23" s="91"/>
      <c r="G23" s="91"/>
      <c r="H23" s="91"/>
      <c r="I23" s="91"/>
      <c r="J23" s="91"/>
      <c r="K23" s="91"/>
    </row>
    <row r="24" spans="2:11">
      <c r="B24" s="128" t="s">
        <v>124</v>
      </c>
      <c r="C24" s="128"/>
      <c r="D24" s="128"/>
      <c r="E24" s="128"/>
      <c r="F24" s="128"/>
      <c r="G24" s="128"/>
      <c r="H24" s="128"/>
      <c r="I24" s="128"/>
      <c r="J24" s="128"/>
      <c r="K24" s="128"/>
    </row>
    <row r="25" spans="2:11" ht="13.5" thickBot="1">
      <c r="B25" s="129" t="s">
        <v>125</v>
      </c>
      <c r="C25" s="129"/>
      <c r="D25" s="129"/>
      <c r="E25" s="129"/>
      <c r="F25" s="129"/>
      <c r="G25" s="129"/>
      <c r="H25" s="129"/>
      <c r="I25" s="129"/>
      <c r="J25" s="129"/>
      <c r="K25" s="129"/>
    </row>
    <row r="26" spans="2:11">
      <c r="B26" s="1"/>
      <c r="C26" s="1"/>
      <c r="D26" s="127" t="s">
        <v>123</v>
      </c>
      <c r="E26" s="127"/>
      <c r="F26" s="127"/>
      <c r="G26" s="2"/>
      <c r="H26" s="127" t="s">
        <v>126</v>
      </c>
      <c r="I26" s="127"/>
      <c r="J26" s="127"/>
      <c r="K26" s="127"/>
    </row>
    <row r="27" spans="2:11" ht="13.5" thickBot="1">
      <c r="B27" s="93">
        <v>2006</v>
      </c>
      <c r="C27" s="94"/>
      <c r="D27" s="95" t="s">
        <v>121</v>
      </c>
      <c r="E27" s="95" t="s">
        <v>122</v>
      </c>
      <c r="F27" s="95" t="s">
        <v>108</v>
      </c>
      <c r="G27" s="94"/>
      <c r="H27" s="95" t="s">
        <v>62</v>
      </c>
      <c r="I27" s="95" t="s">
        <v>63</v>
      </c>
      <c r="J27" s="95"/>
      <c r="K27" s="95" t="s">
        <v>12</v>
      </c>
    </row>
    <row r="28" spans="2:11">
      <c r="B28" s="1" t="s">
        <v>110</v>
      </c>
      <c r="D28" s="111">
        <v>0</v>
      </c>
      <c r="E28" s="96">
        <f>+'2006'!D$251+'2006'!D$282+'2006'!D$313</f>
        <v>45897314</v>
      </c>
      <c r="F28" s="96">
        <f>+'2006'!D$261+'2006'!D$292+'2006'!D$323</f>
        <v>80594</v>
      </c>
      <c r="H28" s="111">
        <v>0</v>
      </c>
      <c r="I28" s="106">
        <f>-'2006'!D$105-'2006'!D$161-'2006'!D$217</f>
        <v>210752.12</v>
      </c>
      <c r="J28" s="3"/>
      <c r="K28" s="105">
        <f t="shared" ref="K28:K39" si="17">+I28</f>
        <v>210752.12</v>
      </c>
    </row>
    <row r="29" spans="2:11">
      <c r="B29" s="1" t="s">
        <v>111</v>
      </c>
      <c r="D29" s="111">
        <v>0</v>
      </c>
      <c r="E29" s="96">
        <f>+'2006'!E$251+'2006'!E$282+'2006'!E$313</f>
        <v>37769028</v>
      </c>
      <c r="F29" s="96">
        <f>+'2006'!E$261+'2006'!E$292+'2006'!E$323</f>
        <v>66067</v>
      </c>
      <c r="H29" s="111">
        <v>0</v>
      </c>
      <c r="I29" s="106">
        <f>-'2006'!E$105-'2006'!E$161-'2006'!E$217</f>
        <v>179741.60999999996</v>
      </c>
      <c r="J29" s="3"/>
      <c r="K29" s="105">
        <f t="shared" si="17"/>
        <v>179741.60999999996</v>
      </c>
    </row>
    <row r="30" spans="2:11">
      <c r="B30" s="1" t="s">
        <v>112</v>
      </c>
      <c r="D30" s="111">
        <v>0</v>
      </c>
      <c r="E30" s="96">
        <f>+'2006'!F$251+'2006'!F$282+'2006'!F$313</f>
        <v>39194404</v>
      </c>
      <c r="F30" s="96">
        <f>+'2006'!F$261+'2006'!F$292+'2006'!F$323</f>
        <v>65304</v>
      </c>
      <c r="H30" s="111">
        <v>0</v>
      </c>
      <c r="I30" s="106">
        <f>-'2006'!F$105-'2006'!F$161-'2006'!F$217</f>
        <v>181858.18000000002</v>
      </c>
      <c r="J30" s="3"/>
      <c r="K30" s="105">
        <f t="shared" si="17"/>
        <v>181858.18000000002</v>
      </c>
    </row>
    <row r="31" spans="2:11">
      <c r="B31" s="1" t="s">
        <v>113</v>
      </c>
      <c r="D31" s="111">
        <v>0</v>
      </c>
      <c r="E31" s="96">
        <f>+'2006'!G$251+'2006'!G$282+'2006'!G$313</f>
        <v>35619422</v>
      </c>
      <c r="F31" s="96">
        <f>+'2006'!G$261+'2006'!G$292+'2006'!G$323</f>
        <v>64453</v>
      </c>
      <c r="H31" s="111">
        <v>0</v>
      </c>
      <c r="I31" s="106">
        <f>-'2006'!G$105-'2006'!G$161-'2006'!G$217</f>
        <v>167035.14000000001</v>
      </c>
      <c r="J31" s="3"/>
      <c r="K31" s="105">
        <f t="shared" si="17"/>
        <v>167035.14000000001</v>
      </c>
    </row>
    <row r="32" spans="2:11">
      <c r="B32" s="1" t="s">
        <v>87</v>
      </c>
      <c r="D32" s="111">
        <v>0</v>
      </c>
      <c r="E32" s="96">
        <v>0</v>
      </c>
      <c r="F32" s="96"/>
      <c r="H32" s="111">
        <v>0</v>
      </c>
      <c r="I32" s="106"/>
      <c r="J32" s="3"/>
      <c r="K32" s="113">
        <f t="shared" si="17"/>
        <v>0</v>
      </c>
    </row>
    <row r="33" spans="2:11">
      <c r="B33" s="1" t="s">
        <v>114</v>
      </c>
      <c r="D33" s="111">
        <v>0</v>
      </c>
      <c r="E33" s="96">
        <v>0</v>
      </c>
      <c r="F33" s="96"/>
      <c r="H33" s="111">
        <v>0</v>
      </c>
      <c r="I33" s="106"/>
      <c r="J33" s="3"/>
      <c r="K33" s="113">
        <f t="shared" si="17"/>
        <v>0</v>
      </c>
    </row>
    <row r="34" spans="2:11">
      <c r="B34" s="1" t="s">
        <v>115</v>
      </c>
      <c r="D34" s="111">
        <v>0</v>
      </c>
      <c r="E34" s="96">
        <v>0</v>
      </c>
      <c r="F34" s="96"/>
      <c r="H34" s="111">
        <v>0</v>
      </c>
      <c r="I34" s="106"/>
      <c r="J34" s="3"/>
      <c r="K34" s="113">
        <f t="shared" si="17"/>
        <v>0</v>
      </c>
    </row>
    <row r="35" spans="2:11">
      <c r="B35" s="1" t="s">
        <v>116</v>
      </c>
      <c r="D35" s="111">
        <v>0</v>
      </c>
      <c r="E35" s="96">
        <v>0</v>
      </c>
      <c r="F35" s="96"/>
      <c r="H35" s="111">
        <v>0</v>
      </c>
      <c r="I35" s="106"/>
      <c r="J35" s="3"/>
      <c r="K35" s="113">
        <f t="shared" si="17"/>
        <v>0</v>
      </c>
    </row>
    <row r="36" spans="2:11">
      <c r="B36" s="1" t="s">
        <v>117</v>
      </c>
      <c r="D36" s="111">
        <v>0</v>
      </c>
      <c r="E36" s="96">
        <v>0</v>
      </c>
      <c r="F36" s="96"/>
      <c r="H36" s="111">
        <v>0</v>
      </c>
      <c r="I36" s="106"/>
      <c r="J36" s="3"/>
      <c r="K36" s="113">
        <f t="shared" si="17"/>
        <v>0</v>
      </c>
    </row>
    <row r="37" spans="2:11">
      <c r="B37" s="1" t="s">
        <v>118</v>
      </c>
      <c r="D37" s="111">
        <v>0</v>
      </c>
      <c r="E37" s="96">
        <v>0</v>
      </c>
      <c r="F37" s="96"/>
      <c r="H37" s="111">
        <v>0</v>
      </c>
      <c r="I37" s="106"/>
      <c r="J37" s="3"/>
      <c r="K37" s="113">
        <f t="shared" si="17"/>
        <v>0</v>
      </c>
    </row>
    <row r="38" spans="2:11">
      <c r="B38" s="1" t="s">
        <v>119</v>
      </c>
      <c r="D38" s="111">
        <v>0</v>
      </c>
      <c r="E38" s="96">
        <v>0</v>
      </c>
      <c r="F38" s="96"/>
      <c r="H38" s="111">
        <v>0</v>
      </c>
      <c r="I38" s="106"/>
      <c r="J38" s="3"/>
      <c r="K38" s="113">
        <f t="shared" si="17"/>
        <v>0</v>
      </c>
    </row>
    <row r="39" spans="2:11" ht="13.5" thickBot="1">
      <c r="B39" s="94" t="s">
        <v>120</v>
      </c>
      <c r="C39" s="92"/>
      <c r="D39" s="112">
        <v>0</v>
      </c>
      <c r="E39" s="97">
        <v>0</v>
      </c>
      <c r="F39" s="97"/>
      <c r="G39" s="92"/>
      <c r="H39" s="112">
        <v>0</v>
      </c>
      <c r="I39" s="107"/>
      <c r="J39" s="98"/>
      <c r="K39" s="114">
        <f t="shared" si="17"/>
        <v>0</v>
      </c>
    </row>
    <row r="40" spans="2:11">
      <c r="B40" s="99"/>
      <c r="C40" s="99"/>
      <c r="D40" s="100"/>
      <c r="E40" s="99"/>
      <c r="F40" s="99"/>
      <c r="G40" s="99"/>
      <c r="H40" s="99"/>
      <c r="I40" s="99"/>
      <c r="J40" s="99"/>
      <c r="K40" s="99"/>
    </row>
    <row r="41" spans="2:11" ht="13.5" thickBot="1">
      <c r="B41" s="101" t="s">
        <v>12</v>
      </c>
      <c r="C41" s="101"/>
      <c r="D41" s="102"/>
      <c r="E41" s="102">
        <f>SUM(E28:E40)</f>
        <v>158480168</v>
      </c>
      <c r="F41" s="102">
        <f>SUM(F28:F40)</f>
        <v>276418</v>
      </c>
      <c r="G41" s="101"/>
      <c r="H41" s="102">
        <f>SUM(H28:H40)</f>
        <v>0</v>
      </c>
      <c r="I41" s="102">
        <f t="shared" ref="I41" si="18">SUM(I28:I40)</f>
        <v>739387.05</v>
      </c>
      <c r="J41" s="102"/>
      <c r="K41" s="102">
        <f t="shared" ref="K41" si="19">SUM(K28:K40)</f>
        <v>739387.05</v>
      </c>
    </row>
    <row r="44" spans="2:11" ht="13.5" thickBot="1"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2:11">
      <c r="B45" s="128" t="s">
        <v>124</v>
      </c>
      <c r="C45" s="128"/>
      <c r="D45" s="128"/>
      <c r="E45" s="128"/>
      <c r="F45" s="128"/>
      <c r="G45" s="128"/>
      <c r="H45" s="128"/>
      <c r="I45" s="128"/>
      <c r="J45" s="128"/>
      <c r="K45" s="128"/>
    </row>
    <row r="46" spans="2:11" ht="13.5" thickBot="1">
      <c r="B46" s="129" t="s">
        <v>125</v>
      </c>
      <c r="C46" s="129"/>
      <c r="D46" s="129"/>
      <c r="E46" s="129"/>
      <c r="F46" s="129"/>
      <c r="G46" s="129"/>
      <c r="H46" s="129"/>
      <c r="I46" s="129"/>
      <c r="J46" s="129"/>
      <c r="K46" s="129"/>
    </row>
    <row r="47" spans="2:11">
      <c r="B47" s="1"/>
      <c r="C47" s="1"/>
      <c r="D47" s="127" t="s">
        <v>123</v>
      </c>
      <c r="E47" s="127"/>
      <c r="F47" s="127"/>
      <c r="G47" s="2"/>
      <c r="H47" s="127" t="s">
        <v>126</v>
      </c>
      <c r="I47" s="127"/>
      <c r="J47" s="127"/>
      <c r="K47" s="127"/>
    </row>
    <row r="48" spans="2:11" ht="13.5" thickBot="1">
      <c r="B48" s="93">
        <v>2005</v>
      </c>
      <c r="C48" s="94"/>
      <c r="D48" s="95" t="s">
        <v>121</v>
      </c>
      <c r="E48" s="95" t="s">
        <v>122</v>
      </c>
      <c r="F48" s="95" t="s">
        <v>108</v>
      </c>
      <c r="G48" s="94"/>
      <c r="H48" s="95" t="s">
        <v>62</v>
      </c>
      <c r="I48" s="95" t="s">
        <v>63</v>
      </c>
      <c r="J48" s="95"/>
      <c r="K48" s="95" t="s">
        <v>12</v>
      </c>
    </row>
    <row r="49" spans="2:11">
      <c r="B49" s="1" t="s">
        <v>110</v>
      </c>
      <c r="D49" s="111">
        <v>0</v>
      </c>
      <c r="E49" s="96">
        <f>+'2005'!D$245+'2005'!D$276+'2005'!D$307</f>
        <v>45255648</v>
      </c>
      <c r="F49" s="96">
        <f>+'2005'!D$255+'2005'!D$286+'2005'!D$317</f>
        <v>94255</v>
      </c>
      <c r="H49" s="111">
        <v>0</v>
      </c>
      <c r="I49" s="106">
        <f>-'2005'!D$103-'2005'!D$157-'2005'!D$211</f>
        <v>200649.22000000003</v>
      </c>
      <c r="J49" s="3"/>
      <c r="K49" s="105">
        <f t="shared" ref="K49:K60" si="20">+I49</f>
        <v>200649.22000000003</v>
      </c>
    </row>
    <row r="50" spans="2:11">
      <c r="B50" s="1" t="s">
        <v>111</v>
      </c>
      <c r="D50" s="111">
        <v>0</v>
      </c>
      <c r="E50" s="96">
        <f>+'2005'!E$245+'2005'!E$276+'2005'!E$307</f>
        <v>38829629</v>
      </c>
      <c r="F50" s="96">
        <f>+'2005'!E$255+'2005'!E$286+'2005'!E$317</f>
        <v>73902</v>
      </c>
      <c r="H50" s="111">
        <v>0</v>
      </c>
      <c r="I50" s="106">
        <f>-'2005'!E$103-'2005'!E$157-'2005'!E$211</f>
        <v>173973.9</v>
      </c>
      <c r="J50" s="3"/>
      <c r="K50" s="105">
        <f t="shared" si="20"/>
        <v>173973.9</v>
      </c>
    </row>
    <row r="51" spans="2:11">
      <c r="B51" s="1" t="s">
        <v>112</v>
      </c>
      <c r="D51" s="111">
        <v>0</v>
      </c>
      <c r="E51" s="96">
        <f>+'2005'!F$245+'2005'!F$276+'2005'!F$307</f>
        <v>42439634</v>
      </c>
      <c r="F51" s="96">
        <f>+'2005'!F$255+'2005'!F$286+'2005'!F$317</f>
        <v>83516</v>
      </c>
      <c r="H51" s="111">
        <v>0</v>
      </c>
      <c r="I51" s="106">
        <f>-'2005'!F$103-'2005'!F$157-'2005'!F$211</f>
        <v>187683.68</v>
      </c>
      <c r="J51" s="3"/>
      <c r="K51" s="105">
        <f t="shared" si="20"/>
        <v>187683.68</v>
      </c>
    </row>
    <row r="52" spans="2:11">
      <c r="B52" s="1" t="s">
        <v>113</v>
      </c>
      <c r="D52" s="111">
        <v>0</v>
      </c>
      <c r="E52" s="96">
        <f>+'2005'!G$245+'2005'!G$276+'2005'!G$307</f>
        <v>37769229</v>
      </c>
      <c r="F52" s="96">
        <f>+'2005'!G$255+'2005'!G$286+'2005'!G$317</f>
        <v>97509</v>
      </c>
      <c r="H52" s="111">
        <v>0</v>
      </c>
      <c r="I52" s="106">
        <f>-'2005'!G$103-'2005'!G$157-'2005'!G$211</f>
        <v>183405.08000000002</v>
      </c>
      <c r="J52" s="3"/>
      <c r="K52" s="105">
        <f t="shared" si="20"/>
        <v>183405.08000000002</v>
      </c>
    </row>
    <row r="53" spans="2:11">
      <c r="B53" s="1" t="s">
        <v>87</v>
      </c>
      <c r="D53" s="111">
        <v>0</v>
      </c>
      <c r="E53" s="96">
        <f>+'2005'!H$245+'2005'!H$276+'2005'!H$307</f>
        <v>29357101</v>
      </c>
      <c r="F53" s="96">
        <f>+'2005'!H$255+'2005'!H$286+'2005'!H$317</f>
        <v>77639</v>
      </c>
      <c r="H53" s="111">
        <v>0</v>
      </c>
      <c r="I53" s="106">
        <f>-'2005'!H$103-'2005'!H$157-'2005'!H$211</f>
        <v>143491.46</v>
      </c>
      <c r="J53" s="3"/>
      <c r="K53" s="105">
        <f t="shared" si="20"/>
        <v>143491.46</v>
      </c>
    </row>
    <row r="54" spans="2:11">
      <c r="B54" s="1" t="s">
        <v>114</v>
      </c>
      <c r="D54" s="111">
        <v>0</v>
      </c>
      <c r="E54" s="96">
        <f>+'2005'!I$245+'2005'!I$276+'2005'!I$307</f>
        <v>31468733</v>
      </c>
      <c r="F54" s="96">
        <f>+'2005'!I$255+'2005'!I$286+'2005'!I$317</f>
        <v>85890</v>
      </c>
      <c r="H54" s="111">
        <v>0</v>
      </c>
      <c r="I54" s="106">
        <f>-'2005'!I$103-'2005'!I$157-'2005'!I$211</f>
        <v>153616.29000000004</v>
      </c>
      <c r="J54" s="3"/>
      <c r="K54" s="105">
        <f t="shared" si="20"/>
        <v>153616.29000000004</v>
      </c>
    </row>
    <row r="55" spans="2:11">
      <c r="B55" s="1" t="s">
        <v>115</v>
      </c>
      <c r="D55" s="111">
        <v>0</v>
      </c>
      <c r="E55" s="96">
        <f>+'2005'!J$245+'2005'!J$276+'2005'!J$307</f>
        <v>30732600</v>
      </c>
      <c r="F55" s="96">
        <f>+'2005'!J$255+'2005'!J$286+'2005'!J$317</f>
        <v>72672</v>
      </c>
      <c r="H55" s="111">
        <v>0</v>
      </c>
      <c r="I55" s="106">
        <f>-'2005'!J$103-'2005'!J$157-'2005'!J$211</f>
        <v>149921.79</v>
      </c>
      <c r="J55" s="3"/>
      <c r="K55" s="105">
        <f t="shared" si="20"/>
        <v>149921.79</v>
      </c>
    </row>
    <row r="56" spans="2:11">
      <c r="B56" s="1" t="s">
        <v>116</v>
      </c>
      <c r="D56" s="111">
        <v>0</v>
      </c>
      <c r="E56" s="96">
        <f>+'2005'!K$245+'2005'!K$276+'2005'!K$307</f>
        <v>40231963</v>
      </c>
      <c r="F56" s="96">
        <f>+'2005'!K$255+'2005'!K$286+'2005'!K$317</f>
        <v>89799</v>
      </c>
      <c r="H56" s="111">
        <v>0</v>
      </c>
      <c r="I56" s="106">
        <f>-'2005'!K$103-'2005'!K$157-'2005'!K$211</f>
        <v>192602.82</v>
      </c>
      <c r="J56" s="3"/>
      <c r="K56" s="105">
        <f t="shared" si="20"/>
        <v>192602.82</v>
      </c>
    </row>
    <row r="57" spans="2:11">
      <c r="B57" s="1" t="s">
        <v>117</v>
      </c>
      <c r="D57" s="111">
        <v>0</v>
      </c>
      <c r="E57" s="96">
        <f>+'2005'!L$245+'2005'!L$276+'2005'!L$307</f>
        <v>35510394</v>
      </c>
      <c r="F57" s="96">
        <f>+'2005'!L$255+'2005'!L$286+'2005'!L$317</f>
        <v>83651</v>
      </c>
      <c r="H57" s="111">
        <v>0</v>
      </c>
      <c r="I57" s="106">
        <f>-'2005'!L$103-'2005'!L$157-'2005'!L$211</f>
        <v>168175.25000000003</v>
      </c>
      <c r="J57" s="3"/>
      <c r="K57" s="105">
        <f t="shared" si="20"/>
        <v>168175.25000000003</v>
      </c>
    </row>
    <row r="58" spans="2:11">
      <c r="B58" s="1" t="s">
        <v>118</v>
      </c>
      <c r="D58" s="111">
        <v>0</v>
      </c>
      <c r="E58" s="96">
        <f>+'2005'!M$245+'2005'!M$276+'2005'!M$307</f>
        <v>28565000</v>
      </c>
      <c r="F58" s="96">
        <f>+'2005'!M$255+'2005'!M$286+'2005'!M$317</f>
        <v>80703</v>
      </c>
      <c r="H58" s="111">
        <v>0</v>
      </c>
      <c r="I58" s="106">
        <f>-'2005'!M$103-'2005'!M$157-'2005'!M$211</f>
        <v>144283.54999999999</v>
      </c>
      <c r="J58" s="3"/>
      <c r="K58" s="105">
        <f t="shared" si="20"/>
        <v>144283.54999999999</v>
      </c>
    </row>
    <row r="59" spans="2:11">
      <c r="B59" s="1" t="s">
        <v>119</v>
      </c>
      <c r="D59" s="111">
        <v>0</v>
      </c>
      <c r="E59" s="96">
        <f>+'2005'!N$245+'2005'!N$276+'2005'!N$307</f>
        <v>30111708</v>
      </c>
      <c r="F59" s="96">
        <f>+'2005'!N$255+'2005'!N$286+'2005'!N$317</f>
        <v>81764</v>
      </c>
      <c r="H59" s="111">
        <v>0</v>
      </c>
      <c r="I59" s="106">
        <f>-'2005'!N$103-'2005'!N$157-'2005'!N$211</f>
        <v>148853.30000000002</v>
      </c>
      <c r="J59" s="3"/>
      <c r="K59" s="105">
        <f t="shared" si="20"/>
        <v>148853.30000000002</v>
      </c>
    </row>
    <row r="60" spans="2:11" ht="13.5" thickBot="1">
      <c r="B60" s="94" t="s">
        <v>120</v>
      </c>
      <c r="C60" s="92"/>
      <c r="D60" s="112">
        <v>0</v>
      </c>
      <c r="E60" s="97">
        <f>+'2005'!O$245+'2005'!O$276+'2005'!O$307</f>
        <v>31280489</v>
      </c>
      <c r="F60" s="97">
        <f>+'2005'!O$255+'2005'!O$286+'2005'!O$317</f>
        <v>74370</v>
      </c>
      <c r="G60" s="92"/>
      <c r="H60" s="112">
        <v>0</v>
      </c>
      <c r="I60" s="107">
        <f>-'2005'!O$103-'2005'!O$157-'2005'!O$211</f>
        <v>151142.72999999998</v>
      </c>
      <c r="J60" s="98"/>
      <c r="K60" s="104">
        <f t="shared" si="20"/>
        <v>151142.72999999998</v>
      </c>
    </row>
    <row r="61" spans="2:11">
      <c r="B61" s="99"/>
      <c r="C61" s="99"/>
      <c r="D61" s="100"/>
      <c r="E61" s="99"/>
      <c r="F61" s="99"/>
      <c r="G61" s="99"/>
      <c r="H61" s="99"/>
      <c r="I61" s="99"/>
      <c r="J61" s="99"/>
      <c r="K61" s="99"/>
    </row>
    <row r="62" spans="2:11" ht="13.5" thickBot="1">
      <c r="B62" s="101" t="s">
        <v>12</v>
      </c>
      <c r="C62" s="101"/>
      <c r="D62" s="102"/>
      <c r="E62" s="102">
        <f>SUM(E49:E61)</f>
        <v>421552128</v>
      </c>
      <c r="F62" s="102">
        <f>SUM(F49:F61)</f>
        <v>995670</v>
      </c>
      <c r="G62" s="101"/>
      <c r="H62" s="102">
        <f>SUM(H49:H61)</f>
        <v>0</v>
      </c>
      <c r="I62" s="102">
        <f t="shared" ref="I62" si="21">SUM(I49:I61)</f>
        <v>1997799.0700000003</v>
      </c>
      <c r="J62" s="102"/>
      <c r="K62" s="102">
        <f t="shared" ref="K62" si="22">SUM(K49:K61)</f>
        <v>1997799.0700000003</v>
      </c>
    </row>
    <row r="65" spans="2:11" ht="13.5" thickBot="1">
      <c r="B65" s="91"/>
      <c r="C65" s="91"/>
      <c r="D65" s="91"/>
      <c r="E65" s="91"/>
      <c r="F65" s="91"/>
      <c r="G65" s="91"/>
      <c r="H65" s="91"/>
      <c r="I65" s="91"/>
      <c r="J65" s="91"/>
      <c r="K65" s="91"/>
    </row>
    <row r="66" spans="2:11">
      <c r="B66" s="128" t="s">
        <v>124</v>
      </c>
      <c r="C66" s="128"/>
      <c r="D66" s="128"/>
      <c r="E66" s="128"/>
      <c r="F66" s="128"/>
      <c r="G66" s="128"/>
      <c r="H66" s="128"/>
      <c r="I66" s="128"/>
      <c r="J66" s="128"/>
      <c r="K66" s="128"/>
    </row>
    <row r="67" spans="2:11" ht="13.5" thickBot="1">
      <c r="B67" s="129" t="s">
        <v>125</v>
      </c>
      <c r="C67" s="129"/>
      <c r="D67" s="129"/>
      <c r="E67" s="129"/>
      <c r="F67" s="129"/>
      <c r="G67" s="129"/>
      <c r="H67" s="129"/>
      <c r="I67" s="129"/>
      <c r="J67" s="129"/>
      <c r="K67" s="129"/>
    </row>
    <row r="68" spans="2:11">
      <c r="B68" s="1"/>
      <c r="C68" s="1"/>
      <c r="D68" s="127" t="s">
        <v>123</v>
      </c>
      <c r="E68" s="127"/>
      <c r="F68" s="127"/>
      <c r="G68" s="2"/>
      <c r="H68" s="127" t="s">
        <v>126</v>
      </c>
      <c r="I68" s="127"/>
      <c r="J68" s="127"/>
      <c r="K68" s="127"/>
    </row>
    <row r="69" spans="2:11" ht="13.5" thickBot="1">
      <c r="B69" s="93">
        <v>2004</v>
      </c>
      <c r="C69" s="94"/>
      <c r="D69" s="95" t="s">
        <v>121</v>
      </c>
      <c r="E69" s="95" t="s">
        <v>122</v>
      </c>
      <c r="F69" s="95" t="s">
        <v>108</v>
      </c>
      <c r="G69" s="94"/>
      <c r="H69" s="95" t="s">
        <v>62</v>
      </c>
      <c r="I69" s="95" t="s">
        <v>63</v>
      </c>
      <c r="J69" s="95"/>
      <c r="K69" s="95" t="s">
        <v>12</v>
      </c>
    </row>
    <row r="70" spans="2:11">
      <c r="B70" s="1" t="s">
        <v>110</v>
      </c>
      <c r="D70" s="96">
        <f>+'2004'!D$237+'2004'!D$268+'2004'!D$299</f>
        <v>43799</v>
      </c>
      <c r="E70" s="96">
        <f>+'2004'!D$247+'2004'!D$278+'2004'!D$309</f>
        <v>41161791</v>
      </c>
      <c r="F70" s="96">
        <f>+'2004'!D$257+'2004'!D$288+'2004'!D$319</f>
        <v>89019</v>
      </c>
      <c r="H70" s="96">
        <f>-'2004'!D$76-'2004'!D$132-'2004'!D$186</f>
        <v>135861.27000000002</v>
      </c>
      <c r="I70" s="106">
        <f>-'2004'!D$105-'2004'!D$159-'2004'!D$213</f>
        <v>102727.03000000001</v>
      </c>
      <c r="J70" s="3"/>
      <c r="K70" s="105">
        <f>+H70+I70</f>
        <v>238588.30000000005</v>
      </c>
    </row>
    <row r="71" spans="2:11">
      <c r="B71" s="1" t="s">
        <v>111</v>
      </c>
      <c r="D71" s="96">
        <f>+'2004'!E$237+'2004'!E$268+'2004'!E$299</f>
        <v>38678</v>
      </c>
      <c r="E71" s="96">
        <f>+'2004'!E$247+'2004'!E$278+'2004'!E$309</f>
        <v>40956139</v>
      </c>
      <c r="F71" s="96">
        <f>+'2004'!E$257+'2004'!E$288+'2004'!E$319</f>
        <v>81386</v>
      </c>
      <c r="H71" s="96">
        <f>-'2004'!E$76-'2004'!E$132-'2004'!E$186</f>
        <v>117615.18000000004</v>
      </c>
      <c r="I71" s="106">
        <f>-'2004'!E$105-'2004'!E$159-'2004'!E$213</f>
        <v>98660.87999999999</v>
      </c>
      <c r="J71" s="3"/>
      <c r="K71" s="105">
        <f>+H71+I71</f>
        <v>216276.06000000003</v>
      </c>
    </row>
    <row r="72" spans="2:11">
      <c r="B72" s="1" t="s">
        <v>112</v>
      </c>
      <c r="D72" s="96">
        <f>+'2004'!F$237+'2004'!F$268+'2004'!F$299</f>
        <v>44248</v>
      </c>
      <c r="E72" s="96">
        <f>+'2004'!F$247+'2004'!F$278+'2004'!F$309</f>
        <v>43462150</v>
      </c>
      <c r="F72" s="96">
        <f>+'2004'!F$257+'2004'!F$288+'2004'!F$319</f>
        <v>82773</v>
      </c>
      <c r="H72" s="96">
        <f>-'2004'!F$76-'2004'!F$132-'2004'!F$186</f>
        <v>138147.16</v>
      </c>
      <c r="I72" s="106">
        <f>-'2004'!F$105-'2004'!F$159-'2004'!F$213</f>
        <v>103721.87999999999</v>
      </c>
      <c r="J72" s="3"/>
      <c r="K72" s="103">
        <f>+H72+I72</f>
        <v>241869.03999999998</v>
      </c>
    </row>
    <row r="73" spans="2:11">
      <c r="B73" s="1" t="s">
        <v>113</v>
      </c>
      <c r="D73" s="96">
        <f>+'2004'!G$237+'2004'!G$268+'2004'!G$299</f>
        <v>16110</v>
      </c>
      <c r="E73" s="96">
        <f>+'2004'!G$247+'2004'!G$278+'2004'!G$309</f>
        <v>19584734</v>
      </c>
      <c r="F73" s="96">
        <f>+'2004'!G$257+'2004'!G$288+'2004'!G$319</f>
        <v>53719</v>
      </c>
      <c r="H73" s="96">
        <f>-'2004'!G$76-'2004'!G$132-'2004'!G$186</f>
        <v>64137.079999999994</v>
      </c>
      <c r="I73" s="106">
        <f>-'2004'!G$105-'2004'!G$159-'2004'!G$213</f>
        <v>94662.040000000008</v>
      </c>
      <c r="J73" s="3"/>
      <c r="K73" s="103">
        <f t="shared" ref="K73:K81" si="23">+H73+I73</f>
        <v>158799.12</v>
      </c>
    </row>
    <row r="74" spans="2:11">
      <c r="B74" s="1" t="s">
        <v>87</v>
      </c>
      <c r="D74" s="96">
        <f>+'2004'!H$237+'2004'!H$268+'2004'!H$299</f>
        <v>-15</v>
      </c>
      <c r="E74" s="96">
        <f>+'2004'!H$247+'2004'!H$278+'2004'!H$309</f>
        <v>27502856</v>
      </c>
      <c r="F74" s="96">
        <f>+'2004'!H$257+'2004'!H$288+'2004'!H$319</f>
        <v>72060</v>
      </c>
      <c r="H74" s="96">
        <f>-'2004'!H$76-'2004'!H$132-'2004'!H$186</f>
        <v>-97</v>
      </c>
      <c r="I74" s="106">
        <f>-'2004'!H$105-'2004'!H$159-'2004'!H$213</f>
        <v>129473.54</v>
      </c>
      <c r="J74" s="3"/>
      <c r="K74" s="103">
        <f t="shared" si="23"/>
        <v>129376.54</v>
      </c>
    </row>
    <row r="75" spans="2:11">
      <c r="B75" s="1" t="s">
        <v>114</v>
      </c>
      <c r="D75" s="96">
        <f>+'2004'!I$237+'2004'!I$268+'2004'!I$299</f>
        <v>-3</v>
      </c>
      <c r="E75" s="96">
        <f>+'2004'!I$247+'2004'!I$278+'2004'!I$309</f>
        <v>29590041</v>
      </c>
      <c r="F75" s="96">
        <f>+'2004'!I$257+'2004'!I$288+'2004'!I$319</f>
        <v>81977</v>
      </c>
      <c r="H75" s="96">
        <f>-'2004'!I$76-'2004'!I$132-'2004'!I$186</f>
        <v>-2.66</v>
      </c>
      <c r="I75" s="106">
        <f>-'2004'!I$105-'2004'!I$159-'2004'!I$213</f>
        <v>142392.39000000001</v>
      </c>
      <c r="J75" s="3"/>
      <c r="K75" s="103">
        <f t="shared" si="23"/>
        <v>142389.73000000001</v>
      </c>
    </row>
    <row r="76" spans="2:11">
      <c r="B76" s="1" t="s">
        <v>115</v>
      </c>
      <c r="D76" s="96">
        <f>+'2004'!J$237+'2004'!J$268+'2004'!J$299</f>
        <v>-14</v>
      </c>
      <c r="E76" s="96">
        <f>+'2004'!J$247+'2004'!J$278+'2004'!J$309</f>
        <v>29959632</v>
      </c>
      <c r="F76" s="96">
        <f>+'2004'!J$257+'2004'!J$288+'2004'!J$319</f>
        <v>82290</v>
      </c>
      <c r="H76" s="96">
        <f>-'2004'!J$76-'2004'!J$132-'2004'!J$186</f>
        <v>-39.620000000000005</v>
      </c>
      <c r="I76" s="106">
        <f>-'2004'!J$105-'2004'!J$159-'2004'!J$213</f>
        <v>142535.11000000002</v>
      </c>
      <c r="J76" s="3"/>
      <c r="K76" s="103">
        <f t="shared" si="23"/>
        <v>142495.49000000002</v>
      </c>
    </row>
    <row r="77" spans="2:11">
      <c r="B77" s="1" t="s">
        <v>116</v>
      </c>
      <c r="D77" s="96">
        <f>+'2004'!K$237+'2004'!K$268+'2004'!K$299</f>
        <v>-14</v>
      </c>
      <c r="E77" s="96">
        <f>+'2004'!K$247+'2004'!K$278+'2004'!K$309</f>
        <v>32233897</v>
      </c>
      <c r="F77" s="96">
        <f>+'2004'!K$257+'2004'!K$288+'2004'!K$319</f>
        <v>81817</v>
      </c>
      <c r="H77" s="96">
        <f>-'2004'!K$76-'2004'!K$132-'2004'!K$186</f>
        <v>-63.1</v>
      </c>
      <c r="I77" s="106">
        <f>-'2004'!K$105-'2004'!K$159-'2004'!K$213</f>
        <v>152155.26999999996</v>
      </c>
      <c r="J77" s="3"/>
      <c r="K77" s="103">
        <f t="shared" si="23"/>
        <v>152092.16999999995</v>
      </c>
    </row>
    <row r="78" spans="2:11">
      <c r="B78" s="1" t="s">
        <v>117</v>
      </c>
      <c r="D78" s="96">
        <f>+'2004'!L$237+'2004'!L$268+'2004'!L$299</f>
        <v>-6</v>
      </c>
      <c r="E78" s="96">
        <f>+'2004'!L$247+'2004'!L$278+'2004'!L$309</f>
        <v>29863242</v>
      </c>
      <c r="F78" s="96">
        <f>+'2004'!L$257+'2004'!L$288+'2004'!L$319</f>
        <v>79225</v>
      </c>
      <c r="H78" s="96">
        <f>-'2004'!L$76-'2004'!L$132-'2004'!L$186</f>
        <v>-41.22</v>
      </c>
      <c r="I78" s="106">
        <f>-'2004'!L$105-'2004'!L$159-'2004'!L$213</f>
        <v>141781.60999999999</v>
      </c>
      <c r="J78" s="3"/>
      <c r="K78" s="103">
        <f t="shared" si="23"/>
        <v>141740.38999999998</v>
      </c>
    </row>
    <row r="79" spans="2:11">
      <c r="B79" s="1" t="s">
        <v>118</v>
      </c>
      <c r="D79" s="96">
        <f>+'2004'!M$237+'2004'!M$268+'2004'!M$299</f>
        <v>-2</v>
      </c>
      <c r="E79" s="96">
        <f>+'2004'!M$247+'2004'!M$278+'2004'!M$309</f>
        <v>29058421</v>
      </c>
      <c r="F79" s="96">
        <f>+'2004'!M$257+'2004'!M$288+'2004'!M$319</f>
        <v>78110</v>
      </c>
      <c r="H79" s="96">
        <f>-'2004'!M$76-'2004'!M$132-'2004'!M$186</f>
        <v>-90.04</v>
      </c>
      <c r="I79" s="106">
        <f>-'2004'!M$105-'2004'!M$159-'2004'!M$213</f>
        <v>138000</v>
      </c>
      <c r="J79" s="3"/>
      <c r="K79" s="103">
        <f t="shared" si="23"/>
        <v>137909.96</v>
      </c>
    </row>
    <row r="80" spans="2:11">
      <c r="B80" s="1" t="s">
        <v>119</v>
      </c>
      <c r="D80" s="96">
        <f>+'2004'!N$237+'2004'!N$268+'2004'!N$299</f>
        <v>0</v>
      </c>
      <c r="E80" s="96">
        <f>+'2004'!N$247+'2004'!N$278+'2004'!N$309</f>
        <v>31539614</v>
      </c>
      <c r="F80" s="96">
        <f>+'2004'!N$257+'2004'!N$288+'2004'!N$319</f>
        <v>80865</v>
      </c>
      <c r="H80" s="96">
        <f>-'2004'!N$76-'2004'!N$132-'2004'!N$186</f>
        <v>0</v>
      </c>
      <c r="I80" s="106">
        <f>-'2004'!N$105-'2004'!N$159-'2004'!N$213</f>
        <v>148052.06</v>
      </c>
      <c r="J80" s="3"/>
      <c r="K80" s="103">
        <f t="shared" si="23"/>
        <v>148052.06</v>
      </c>
    </row>
    <row r="81" spans="2:11" ht="13.5" thickBot="1">
      <c r="B81" s="94" t="s">
        <v>120</v>
      </c>
      <c r="C81" s="92"/>
      <c r="D81" s="97">
        <f>+'2004'!O$237+'2004'!O$268+'2004'!O$299</f>
        <v>0</v>
      </c>
      <c r="E81" s="97">
        <f>+'2004'!O$247+'2004'!O$278+'2004'!O$309</f>
        <v>32800590</v>
      </c>
      <c r="F81" s="97">
        <f>+'2004'!O$257+'2004'!O$288+'2004'!O$319</f>
        <v>77504</v>
      </c>
      <c r="G81" s="92"/>
      <c r="H81" s="97">
        <f>-'2004'!O$76-'2004'!O$132-'2004'!O$186</f>
        <v>0</v>
      </c>
      <c r="I81" s="107">
        <f>-'2004'!O$105-'2004'!O$159-'2004'!O$213</f>
        <v>151256.79999999999</v>
      </c>
      <c r="J81" s="98"/>
      <c r="K81" s="104">
        <f t="shared" si="23"/>
        <v>151256.79999999999</v>
      </c>
    </row>
    <row r="82" spans="2:11">
      <c r="B82" s="99"/>
      <c r="C82" s="99"/>
      <c r="D82" s="100"/>
      <c r="E82" s="99"/>
      <c r="F82" s="99"/>
      <c r="G82" s="99"/>
      <c r="H82" s="99"/>
      <c r="I82" s="99"/>
      <c r="J82" s="99"/>
      <c r="K82" s="99"/>
    </row>
    <row r="83" spans="2:11" ht="13.5" thickBot="1">
      <c r="B83" s="101" t="s">
        <v>12</v>
      </c>
      <c r="C83" s="101"/>
      <c r="D83" s="102"/>
      <c r="E83" s="102">
        <f>SUM(E70:E82)</f>
        <v>387713107</v>
      </c>
      <c r="F83" s="102">
        <f>SUM(F70:F82)</f>
        <v>940745</v>
      </c>
      <c r="G83" s="101"/>
      <c r="H83" s="102">
        <f>SUM(H70:H82)</f>
        <v>455427.05000000022</v>
      </c>
      <c r="I83" s="102">
        <f t="shared" ref="I83" si="24">SUM(I70:I82)</f>
        <v>1545418.61</v>
      </c>
      <c r="J83" s="102"/>
      <c r="K83" s="102">
        <f t="shared" ref="K83" si="25">SUM(K70:K82)</f>
        <v>2000845.6600000001</v>
      </c>
    </row>
    <row r="86" spans="2:11" ht="13.5" thickBot="1">
      <c r="B86" s="91"/>
      <c r="C86" s="91"/>
      <c r="D86" s="91"/>
      <c r="E86" s="91"/>
      <c r="F86" s="91"/>
      <c r="G86" s="91"/>
      <c r="H86" s="91"/>
      <c r="I86" s="91"/>
      <c r="J86" s="91"/>
      <c r="K86" s="91"/>
    </row>
    <row r="87" spans="2:11">
      <c r="B87" s="128" t="s">
        <v>124</v>
      </c>
      <c r="C87" s="128"/>
      <c r="D87" s="128"/>
      <c r="E87" s="128"/>
      <c r="F87" s="128"/>
      <c r="G87" s="128"/>
      <c r="H87" s="128"/>
      <c r="I87" s="128"/>
      <c r="J87" s="128"/>
      <c r="K87" s="128"/>
    </row>
    <row r="88" spans="2:11" ht="13.5" thickBot="1">
      <c r="B88" s="129" t="s">
        <v>125</v>
      </c>
      <c r="C88" s="129"/>
      <c r="D88" s="129"/>
      <c r="E88" s="129"/>
      <c r="F88" s="129"/>
      <c r="G88" s="129"/>
      <c r="H88" s="129"/>
      <c r="I88" s="129"/>
      <c r="J88" s="129"/>
      <c r="K88" s="129"/>
    </row>
    <row r="89" spans="2:11">
      <c r="B89" s="1"/>
      <c r="C89" s="1"/>
      <c r="D89" s="127" t="s">
        <v>123</v>
      </c>
      <c r="E89" s="127"/>
      <c r="F89" s="127"/>
      <c r="G89" s="2"/>
      <c r="H89" s="127" t="s">
        <v>126</v>
      </c>
      <c r="I89" s="127"/>
      <c r="J89" s="127"/>
      <c r="K89" s="127"/>
    </row>
    <row r="90" spans="2:11" ht="13.5" thickBot="1">
      <c r="B90" s="93">
        <v>2003</v>
      </c>
      <c r="C90" s="94"/>
      <c r="D90" s="95" t="s">
        <v>121</v>
      </c>
      <c r="E90" s="95" t="s">
        <v>122</v>
      </c>
      <c r="F90" s="95" t="s">
        <v>108</v>
      </c>
      <c r="G90" s="94"/>
      <c r="H90" s="95" t="s">
        <v>62</v>
      </c>
      <c r="I90" s="95" t="s">
        <v>63</v>
      </c>
      <c r="J90" s="95"/>
      <c r="K90" s="95" t="s">
        <v>12</v>
      </c>
    </row>
    <row r="91" spans="2:11">
      <c r="B91" s="1" t="s">
        <v>110</v>
      </c>
      <c r="D91" s="96">
        <f>+'2003'!D$329+'2003'!D$360+'2003'!D$391</f>
        <v>54881</v>
      </c>
      <c r="E91" s="96">
        <f>+'2003'!$D$339+'2003'!$D$370+'2003'!$D$401</f>
        <v>46917407</v>
      </c>
      <c r="F91" s="96">
        <f>+'2003'!D$349+'2003'!D$380+'2003'!D$411</f>
        <v>87477</v>
      </c>
      <c r="H91" s="96">
        <f>-'2003'!D$232-'2003'!D$265-'2003'!D$298</f>
        <v>148850.28999999998</v>
      </c>
      <c r="I91" s="106">
        <f>-'2003'!D$242-'2003'!D$275-'2003'!D$308</f>
        <v>113528.8</v>
      </c>
      <c r="J91" s="3"/>
      <c r="K91" s="105">
        <f>+H91+I91</f>
        <v>262379.08999999997</v>
      </c>
    </row>
    <row r="92" spans="2:11">
      <c r="B92" s="1" t="s">
        <v>111</v>
      </c>
      <c r="D92" s="96">
        <f>+'2003'!E$329+'2003'!E$360+'2003'!E$391</f>
        <v>37328</v>
      </c>
      <c r="E92" s="96">
        <f>+'2003'!$E$339+'2003'!$E$370+'2003'!$E$401</f>
        <v>38516205</v>
      </c>
      <c r="F92" s="96">
        <f>+'2003'!E$349+'2003'!E$380+'2003'!E$411</f>
        <v>70523</v>
      </c>
      <c r="H92" s="96">
        <f>-'2003'!E$232-'2003'!E$265-'2003'!E$298</f>
        <v>112121.18000000001</v>
      </c>
      <c r="I92" s="106">
        <f>-'2003'!E$242-'2003'!E$275-'2003'!E$308</f>
        <v>89818.31</v>
      </c>
      <c r="J92" s="3"/>
      <c r="K92" s="105">
        <f>+H92+I92</f>
        <v>201939.49</v>
      </c>
    </row>
    <row r="93" spans="2:11">
      <c r="B93" s="1" t="s">
        <v>112</v>
      </c>
      <c r="D93" s="96">
        <f>+'2003'!F$329+'2003'!F$360+'2003'!F$391</f>
        <v>38277</v>
      </c>
      <c r="E93" s="96">
        <f>+'2003'!$F$339+'2003'!$F$370+'2003'!$F$401</f>
        <v>41870933</v>
      </c>
      <c r="F93" s="96">
        <f>+'2003'!F$349+'2003'!F$380+'2003'!F$411</f>
        <v>74159</v>
      </c>
      <c r="H93" s="96">
        <f>-'2003'!F$232-'2003'!F$265-'2003'!F$298</f>
        <v>115962.56000000003</v>
      </c>
      <c r="I93" s="106">
        <f>-'2003'!F$242-'2003'!F$275-'2003'!F$308</f>
        <v>96952.51</v>
      </c>
      <c r="J93" s="3"/>
      <c r="K93" s="103">
        <f>+H93+I93</f>
        <v>212915.07</v>
      </c>
    </row>
    <row r="94" spans="2:11">
      <c r="B94" s="1" t="s">
        <v>113</v>
      </c>
      <c r="D94" s="96">
        <f>+'2003'!G$329+'2003'!G$360+'2003'!G$391</f>
        <v>40436</v>
      </c>
      <c r="E94" s="96">
        <f>+'2003'!$G$339+'2003'!$G$370+'2003'!$G$401</f>
        <v>38280662</v>
      </c>
      <c r="F94" s="96">
        <f>+'2003'!G$349+'2003'!G$380+'2003'!G$411</f>
        <v>72816</v>
      </c>
      <c r="H94" s="96">
        <f>-'2003'!G$232-'2003'!G$265-'2003'!G$298</f>
        <v>123093.21</v>
      </c>
      <c r="I94" s="106">
        <f>-'2003'!G$242-'2003'!G$275-'2003'!G$308</f>
        <v>90754.569999999992</v>
      </c>
      <c r="J94" s="3"/>
      <c r="K94" s="103">
        <f t="shared" ref="K94:K102" si="26">+H94+I94</f>
        <v>213847.78</v>
      </c>
    </row>
    <row r="95" spans="2:11">
      <c r="B95" s="1" t="s">
        <v>87</v>
      </c>
      <c r="D95" s="96">
        <f>+'2003'!H$329+'2003'!H$360+'2003'!H$391</f>
        <v>42779</v>
      </c>
      <c r="E95" s="96">
        <f>+'2003'!$H$339+'2003'!$H$370+'2003'!$H$401</f>
        <v>33700058</v>
      </c>
      <c r="F95" s="96">
        <f>+'2003'!H$349+'2003'!H$380+'2003'!H$411</f>
        <v>75909</v>
      </c>
      <c r="H95" s="96">
        <f>-'2003'!H$232-'2003'!H$265-'2003'!H$298</f>
        <v>132186.44</v>
      </c>
      <c r="I95" s="106">
        <f>-'2003'!H$242-'2003'!H$275-'2003'!H$308</f>
        <v>84583.96</v>
      </c>
      <c r="J95" s="3"/>
      <c r="K95" s="103">
        <f t="shared" si="26"/>
        <v>216770.40000000002</v>
      </c>
    </row>
    <row r="96" spans="2:11">
      <c r="B96" s="1" t="s">
        <v>114</v>
      </c>
      <c r="D96" s="96">
        <f>+'2003'!I$329+'2003'!I$360+'2003'!I$391</f>
        <v>40499</v>
      </c>
      <c r="E96" s="96">
        <f>+'2003'!$I$339+'2003'!$I$370+'2003'!$I$401</f>
        <v>27865654</v>
      </c>
      <c r="F96" s="96">
        <f>+'2003'!I$349+'2003'!I$380+'2003'!I$411</f>
        <v>69566</v>
      </c>
      <c r="H96" s="96">
        <f>-'2003'!I$232-'2003'!I$265-'2003'!I$298</f>
        <v>124663.33000000002</v>
      </c>
      <c r="I96" s="106">
        <f>-'2003'!I$242-'2003'!I$275-'2003'!I$308</f>
        <v>71574.549999999988</v>
      </c>
      <c r="J96" s="3"/>
      <c r="K96" s="103">
        <f t="shared" si="26"/>
        <v>196237.88</v>
      </c>
    </row>
    <row r="97" spans="2:11">
      <c r="B97" s="1" t="s">
        <v>115</v>
      </c>
      <c r="D97" s="96">
        <f>+'2003'!J$329+'2003'!J$360+'2003'!J$391</f>
        <v>41070</v>
      </c>
      <c r="E97" s="96">
        <f>+'2003'!$J$339+'2003'!$J$370+'2003'!$J$401</f>
        <v>30444495</v>
      </c>
      <c r="F97" s="96">
        <f>+'2003'!J$349+'2003'!J$380+'2003'!J$411</f>
        <v>69380</v>
      </c>
      <c r="H97" s="96">
        <f>-'2003'!J$232-'2003'!J$265-'2003'!J$298</f>
        <v>124204.52000000002</v>
      </c>
      <c r="I97" s="106">
        <f>-'2003'!J$242-'2003'!J$275-'2003'!J$308</f>
        <v>76297.5</v>
      </c>
      <c r="J97" s="3"/>
      <c r="K97" s="103">
        <f t="shared" si="26"/>
        <v>200502.02000000002</v>
      </c>
    </row>
    <row r="98" spans="2:11">
      <c r="B98" s="1" t="s">
        <v>116</v>
      </c>
      <c r="D98" s="96">
        <f>+'2003'!K$329+'2003'!K$360+'2003'!K$391</f>
        <v>39009</v>
      </c>
      <c r="E98" s="96">
        <f>+'2003'!$K$339+'2003'!$K$370+'2003'!$K$401</f>
        <v>30891803</v>
      </c>
      <c r="F98" s="96">
        <f>+'2003'!K$349+'2003'!K$380+'2003'!K$411</f>
        <v>71921</v>
      </c>
      <c r="H98" s="96">
        <f>-'2003'!K$232-'2003'!K$265-'2003'!K$298</f>
        <v>118694.22000000002</v>
      </c>
      <c r="I98" s="106">
        <f>-'2003'!K$242-'2003'!K$275-'2003'!K$308</f>
        <v>77550.73000000001</v>
      </c>
      <c r="J98" s="3"/>
      <c r="K98" s="103">
        <f t="shared" si="26"/>
        <v>196244.95</v>
      </c>
    </row>
    <row r="99" spans="2:11">
      <c r="B99" s="1" t="s">
        <v>117</v>
      </c>
      <c r="D99" s="96">
        <f>+'2003'!L$329+'2003'!L$360+'2003'!L$391</f>
        <v>40432</v>
      </c>
      <c r="E99" s="96">
        <f>+'2003'!$L$339+'2003'!$L$370+'2003'!$L$401</f>
        <v>31210303</v>
      </c>
      <c r="F99" s="96">
        <f>+'2003'!L$349+'2003'!L$380+'2003'!L$411</f>
        <v>70816</v>
      </c>
      <c r="H99" s="96">
        <f>-'2003'!L$232-'2003'!L$265-'2003'!L$298</f>
        <v>123156.46</v>
      </c>
      <c r="I99" s="106">
        <f>-'2003'!L$242-'2003'!L$275-'2003'!L$308</f>
        <v>78025.040000000023</v>
      </c>
      <c r="J99" s="3"/>
      <c r="K99" s="103">
        <f t="shared" si="26"/>
        <v>201181.50000000003</v>
      </c>
    </row>
    <row r="100" spans="2:11">
      <c r="B100" s="1" t="s">
        <v>118</v>
      </c>
      <c r="D100" s="96">
        <f>+'2003'!M$329+'2003'!M$360+'2003'!M$391</f>
        <v>41653</v>
      </c>
      <c r="E100" s="96">
        <f>+'2003'!$M$339+'2003'!$M$370+'2003'!$M$401</f>
        <v>28733482</v>
      </c>
      <c r="F100" s="96">
        <f>+'2003'!M$349+'2003'!M$380+'2003'!M$411</f>
        <v>86149</v>
      </c>
      <c r="H100" s="96">
        <f>-'2003'!M$232-'2003'!M$265-'2003'!M$298</f>
        <v>127347.29000000001</v>
      </c>
      <c r="I100" s="106">
        <f>-'2003'!M$242-'2003'!M$275-'2003'!M$308</f>
        <v>75705.47</v>
      </c>
      <c r="J100" s="3"/>
      <c r="K100" s="103">
        <f t="shared" si="26"/>
        <v>203052.76</v>
      </c>
    </row>
    <row r="101" spans="2:11">
      <c r="B101" s="1" t="s">
        <v>119</v>
      </c>
      <c r="D101" s="96">
        <f>+'2003'!N$329+'2003'!N$360+'2003'!N$391</f>
        <v>39866</v>
      </c>
      <c r="E101" s="96">
        <f>+'2003'!$N$339+'2003'!$N$370+'2003'!$N$401</f>
        <v>28591371</v>
      </c>
      <c r="F101" s="96">
        <f>+'2003'!N$349+'2003'!N$380+'2003'!N$411</f>
        <v>73253</v>
      </c>
      <c r="H101" s="96">
        <f>-'2003'!N$232-'2003'!N$265-'2003'!N$298</f>
        <v>119445.73000000001</v>
      </c>
      <c r="I101" s="106">
        <f>-'2003'!N$242-'2003'!N$275-'2003'!N$308</f>
        <v>73658.009999999995</v>
      </c>
      <c r="J101" s="3"/>
      <c r="K101" s="103">
        <f t="shared" si="26"/>
        <v>193103.74</v>
      </c>
    </row>
    <row r="102" spans="2:11" ht="13.5" thickBot="1">
      <c r="B102" s="94" t="s">
        <v>120</v>
      </c>
      <c r="C102" s="92"/>
      <c r="D102" s="97">
        <f>+'2003'!O$329+'2003'!O$360+'2003'!O$391</f>
        <v>41099</v>
      </c>
      <c r="E102" s="97">
        <f>+'2003'!$O$339+'2003'!$O$370+'2003'!$O$401</f>
        <v>32769559</v>
      </c>
      <c r="F102" s="97">
        <f>+'2003'!O$349+'2003'!O$380+'2003'!O$411</f>
        <v>74659</v>
      </c>
      <c r="G102" s="92"/>
      <c r="H102" s="97">
        <f>-'2003'!O$232-'2003'!O$265-'2003'!O$298</f>
        <v>123427.69</v>
      </c>
      <c r="I102" s="107">
        <f>-'2003'!O$242-'2003'!O$275-'2003'!O$308</f>
        <v>82049.260000000009</v>
      </c>
      <c r="J102" s="98"/>
      <c r="K102" s="104">
        <f t="shared" si="26"/>
        <v>205476.95</v>
      </c>
    </row>
    <row r="103" spans="2:11">
      <c r="B103" s="99"/>
      <c r="C103" s="99"/>
      <c r="D103" s="100"/>
      <c r="E103" s="99"/>
      <c r="F103" s="99"/>
      <c r="G103" s="99"/>
      <c r="H103" s="99"/>
      <c r="I103" s="99"/>
      <c r="J103" s="99"/>
      <c r="K103" s="99"/>
    </row>
    <row r="104" spans="2:11" ht="13.5" thickBot="1">
      <c r="B104" s="101" t="s">
        <v>12</v>
      </c>
      <c r="C104" s="101"/>
      <c r="D104" s="102"/>
      <c r="E104" s="102">
        <f>SUM(E91:E103)</f>
        <v>409791932</v>
      </c>
      <c r="F104" s="102">
        <f>SUM(F91:F103)</f>
        <v>896628</v>
      </c>
      <c r="G104" s="101"/>
      <c r="H104" s="102">
        <f>SUM(H91:H103)</f>
        <v>1493152.92</v>
      </c>
      <c r="I104" s="102">
        <f t="shared" ref="I104" si="27">SUM(I91:I103)</f>
        <v>1010498.71</v>
      </c>
      <c r="J104" s="102"/>
      <c r="K104" s="102">
        <f t="shared" ref="K104" si="28">SUM(K91:K103)</f>
        <v>2503651.63</v>
      </c>
    </row>
    <row r="107" spans="2:11" ht="13.5" thickBot="1">
      <c r="B107" s="91"/>
      <c r="C107" s="91"/>
      <c r="D107" s="91"/>
      <c r="E107" s="91"/>
      <c r="F107" s="91"/>
      <c r="G107" s="91"/>
      <c r="H107" s="91"/>
      <c r="I107" s="91"/>
      <c r="J107" s="91"/>
      <c r="K107" s="91"/>
    </row>
    <row r="108" spans="2:11">
      <c r="B108" s="128" t="s">
        <v>124</v>
      </c>
      <c r="C108" s="128"/>
      <c r="D108" s="128"/>
      <c r="E108" s="128"/>
      <c r="F108" s="128"/>
      <c r="G108" s="128"/>
      <c r="H108" s="128"/>
      <c r="I108" s="128"/>
      <c r="J108" s="128"/>
      <c r="K108" s="128"/>
    </row>
    <row r="109" spans="2:11" ht="13.5" thickBot="1">
      <c r="B109" s="129" t="s">
        <v>125</v>
      </c>
      <c r="C109" s="129"/>
      <c r="D109" s="129"/>
      <c r="E109" s="129"/>
      <c r="F109" s="129"/>
      <c r="G109" s="129"/>
      <c r="H109" s="129"/>
      <c r="I109" s="129"/>
      <c r="J109" s="129"/>
      <c r="K109" s="129"/>
    </row>
    <row r="110" spans="2:11">
      <c r="B110" s="1"/>
      <c r="C110" s="1"/>
      <c r="D110" s="127" t="s">
        <v>123</v>
      </c>
      <c r="E110" s="127"/>
      <c r="F110" s="127"/>
      <c r="G110" s="2"/>
      <c r="H110" s="127" t="s">
        <v>126</v>
      </c>
      <c r="I110" s="127"/>
      <c r="J110" s="127"/>
      <c r="K110" s="127"/>
    </row>
    <row r="111" spans="2:11" ht="13.5" thickBot="1">
      <c r="B111" s="93">
        <v>2002</v>
      </c>
      <c r="C111" s="94"/>
      <c r="D111" s="95" t="s">
        <v>121</v>
      </c>
      <c r="E111" s="95" t="s">
        <v>122</v>
      </c>
      <c r="F111" s="95" t="s">
        <v>108</v>
      </c>
      <c r="G111" s="94"/>
      <c r="H111" s="95" t="s">
        <v>62</v>
      </c>
      <c r="I111" s="95" t="s">
        <v>63</v>
      </c>
      <c r="J111" s="95"/>
      <c r="K111" s="95" t="s">
        <v>12</v>
      </c>
    </row>
    <row r="112" spans="2:11">
      <c r="B112" s="1" t="s">
        <v>110</v>
      </c>
      <c r="D112" s="96">
        <f>+'2002'!D$368+'2002'!D$402+'2002'!D$436</f>
        <v>0</v>
      </c>
      <c r="E112" s="96">
        <f>+'2002'!D$379+'2002'!D$413+'2002'!D$447</f>
        <v>0</v>
      </c>
      <c r="F112" s="96">
        <f>+'2002'!D$390+'2002'!D$424+'2002'!D$458</f>
        <v>0</v>
      </c>
      <c r="H112" s="96">
        <f>-'2002'!D$266-'2002'!D$300-'2002'!D$334</f>
        <v>0</v>
      </c>
      <c r="I112" s="108">
        <f>+'2002'!D$277+'2002'!D$311+'2002'!D$345</f>
        <v>0</v>
      </c>
      <c r="J112" s="3"/>
      <c r="K112" s="103">
        <f>+I112+H112</f>
        <v>0</v>
      </c>
    </row>
    <row r="113" spans="2:11">
      <c r="B113" s="1" t="s">
        <v>111</v>
      </c>
      <c r="D113" s="96">
        <f>+'2002'!E$368+'2002'!E$402+'2002'!E$436</f>
        <v>0</v>
      </c>
      <c r="E113" s="96">
        <f>+'2002'!E$379+'2002'!E$413+'2002'!E$447</f>
        <v>0</v>
      </c>
      <c r="F113" s="96">
        <f>+'2002'!E$390+'2002'!E$424+'2002'!E$458</f>
        <v>0</v>
      </c>
      <c r="H113" s="96">
        <f>-'2002'!E$266-'2002'!E$300-'2002'!E$334</f>
        <v>0</v>
      </c>
      <c r="I113" s="108">
        <f>+'2002'!E$277+'2002'!E$311+'2002'!E$345</f>
        <v>0</v>
      </c>
      <c r="J113" s="3"/>
      <c r="K113" s="103">
        <f>+I113+H113</f>
        <v>0</v>
      </c>
    </row>
    <row r="114" spans="2:11">
      <c r="B114" s="1" t="s">
        <v>112</v>
      </c>
      <c r="D114" s="96">
        <f>+'2002'!F$368+'2002'!F$402+'2002'!F$436</f>
        <v>29016</v>
      </c>
      <c r="E114" s="96">
        <f>+'2002'!F$379+'2002'!F$413+'2002'!F$447</f>
        <v>25617509</v>
      </c>
      <c r="F114" s="96">
        <f>+'2002'!F$390+'2002'!F$424+'2002'!F$458</f>
        <v>56404</v>
      </c>
      <c r="H114" s="96">
        <f>-'2002'!F$266-'2002'!F$300-'2002'!F$334</f>
        <v>87001.039999999979</v>
      </c>
      <c r="I114" s="109">
        <f>-'2002'!F$277-'2002'!F$311-'2002'!F$345</f>
        <v>64140.39</v>
      </c>
      <c r="J114" s="3"/>
      <c r="K114" s="103">
        <f>+H114+I114</f>
        <v>151141.43</v>
      </c>
    </row>
    <row r="115" spans="2:11">
      <c r="B115" s="1" t="s">
        <v>113</v>
      </c>
      <c r="D115" s="96">
        <f>+'2002'!G$368+'2002'!G$402+'2002'!G$436</f>
        <v>45136</v>
      </c>
      <c r="E115" s="96">
        <f>+'2002'!G$379+'2002'!G$413+'2002'!G$447</f>
        <v>34343647</v>
      </c>
      <c r="F115" s="96">
        <f>+'2002'!G$390+'2002'!G$424+'2002'!G$458</f>
        <v>71494</v>
      </c>
      <c r="H115" s="96">
        <f>-'2002'!G$266-'2002'!G$300-'2002'!G$334</f>
        <v>120840.17</v>
      </c>
      <c r="I115" s="109">
        <f>-'2002'!G$277-'2002'!G$311-'2002'!G$345</f>
        <v>85832.290000000023</v>
      </c>
      <c r="J115" s="3"/>
      <c r="K115" s="103">
        <f t="shared" ref="K115:K123" si="29">+H115+I115</f>
        <v>206672.46000000002</v>
      </c>
    </row>
    <row r="116" spans="2:11">
      <c r="B116" s="1" t="s">
        <v>87</v>
      </c>
      <c r="D116" s="96">
        <f>+'2002'!H$368+'2002'!H$402+'2002'!H$436</f>
        <v>26960</v>
      </c>
      <c r="E116" s="96">
        <f>+'2002'!H$379+'2002'!H$413+'2002'!H$447</f>
        <v>16686753</v>
      </c>
      <c r="F116" s="96">
        <f>+'2002'!H$390+'2002'!H$424+'2002'!H$458</f>
        <v>101759</v>
      </c>
      <c r="H116" s="96">
        <f>-'2002'!H$266-'2002'!H$300-'2002'!H$334</f>
        <v>78644.960000000006</v>
      </c>
      <c r="I116" s="109">
        <f>-'2002'!H$277-'2002'!H$311-'2002'!H$345</f>
        <v>61393.420000000006</v>
      </c>
      <c r="J116" s="3"/>
      <c r="K116" s="103">
        <f t="shared" si="29"/>
        <v>140038.38</v>
      </c>
    </row>
    <row r="117" spans="2:11">
      <c r="B117" s="1" t="s">
        <v>114</v>
      </c>
      <c r="D117" s="96">
        <f>+'2002'!I$368+'2002'!I$402+'2002'!I$436</f>
        <v>31811</v>
      </c>
      <c r="E117" s="96">
        <f>+'2002'!I$379+'2002'!I$413+'2002'!I$447</f>
        <v>28138915</v>
      </c>
      <c r="F117" s="96">
        <f>+'2002'!I$390+'2002'!I$424+'2002'!I$458</f>
        <v>67094</v>
      </c>
      <c r="H117" s="96">
        <f>-'2002'!I$266-'2002'!I$300-'2002'!I$334</f>
        <v>114634.21</v>
      </c>
      <c r="I117" s="109">
        <f>-'2002'!I$277-'2002'!I$311-'2002'!I$345</f>
        <v>71468.640000000014</v>
      </c>
      <c r="J117" s="3"/>
      <c r="K117" s="103">
        <f t="shared" si="29"/>
        <v>186102.85000000003</v>
      </c>
    </row>
    <row r="118" spans="2:11">
      <c r="B118" s="1" t="s">
        <v>115</v>
      </c>
      <c r="D118" s="96">
        <f>+'2002'!J$368+'2002'!J$402+'2002'!J$436</f>
        <v>33957</v>
      </c>
      <c r="E118" s="96">
        <f>+'2002'!J$379+'2002'!J$413+'2002'!J$447</f>
        <v>32729839</v>
      </c>
      <c r="F118" s="96">
        <f>+'2002'!J$390+'2002'!J$424+'2002'!J$458</f>
        <v>60467</v>
      </c>
      <c r="H118" s="96">
        <f>-'2002'!J$266-'2002'!J$300-'2002'!J$334</f>
        <v>123063.99</v>
      </c>
      <c r="I118" s="109">
        <f>-'2002'!J$277-'2002'!J$311-'2002'!J$345</f>
        <v>77352.829999999987</v>
      </c>
      <c r="J118" s="3"/>
      <c r="K118" s="103">
        <f t="shared" si="29"/>
        <v>200416.82</v>
      </c>
    </row>
    <row r="119" spans="2:11">
      <c r="B119" s="1" t="s">
        <v>116</v>
      </c>
      <c r="D119" s="96">
        <f>+'2002'!K$368+'2002'!K$402+'2002'!K$436</f>
        <v>47019</v>
      </c>
      <c r="E119" s="96">
        <f>+'2002'!K$379+'2002'!K$413+'2002'!K$447</f>
        <v>35242964</v>
      </c>
      <c r="F119" s="96">
        <f>+'2002'!K$390+'2002'!K$424+'2002'!K$458</f>
        <v>80234</v>
      </c>
      <c r="H119" s="96">
        <f>-'2002'!K$266-'2002'!K$300-'2002'!K$334</f>
        <v>122430.68999999999</v>
      </c>
      <c r="I119" s="109">
        <f>-'2002'!K$277-'2002'!K$311-'2002'!K$345</f>
        <v>89057.65</v>
      </c>
      <c r="J119" s="3"/>
      <c r="K119" s="103">
        <f t="shared" si="29"/>
        <v>211488.33999999997</v>
      </c>
    </row>
    <row r="120" spans="2:11">
      <c r="B120" s="1" t="s">
        <v>117</v>
      </c>
      <c r="D120" s="96">
        <f>+'2002'!L$368+'2002'!L$402+'2002'!L$436</f>
        <v>41265</v>
      </c>
      <c r="E120" s="96">
        <f>+'2002'!L$379+'2002'!L$413+'2002'!L$447</f>
        <v>33432919</v>
      </c>
      <c r="F120" s="96">
        <f>+'2002'!L$390+'2002'!L$424+'2002'!L$458</f>
        <v>70761</v>
      </c>
      <c r="H120" s="96">
        <f>-'2002'!L$266-'2002'!L$300-'2002'!L$334</f>
        <v>122957.83000000002</v>
      </c>
      <c r="I120" s="109">
        <f>-'2002'!L$277-'2002'!L$311-'2002'!L$345</f>
        <v>85513.430000000008</v>
      </c>
      <c r="J120" s="3"/>
      <c r="K120" s="103">
        <f t="shared" si="29"/>
        <v>208471.26</v>
      </c>
    </row>
    <row r="121" spans="2:11">
      <c r="B121" s="1" t="s">
        <v>118</v>
      </c>
      <c r="D121" s="96">
        <f>+'2002'!M$368+'2002'!M$402+'2002'!M$436</f>
        <v>42247</v>
      </c>
      <c r="E121" s="96">
        <f>+'2002'!M$379+'2002'!M$413+'2002'!M$447</f>
        <v>32138811</v>
      </c>
      <c r="F121" s="96">
        <f>+'2002'!M$390+'2002'!M$424+'2002'!M$458</f>
        <v>82411</v>
      </c>
      <c r="H121" s="96">
        <f>-'2002'!M$266-'2002'!M$300-'2002'!M$334</f>
        <v>129219.21</v>
      </c>
      <c r="I121" s="109">
        <f>-'2002'!M$277-'2002'!M$311-'2002'!M$345</f>
        <v>83415.510000000009</v>
      </c>
      <c r="J121" s="3"/>
      <c r="K121" s="103">
        <f t="shared" si="29"/>
        <v>212634.72000000003</v>
      </c>
    </row>
    <row r="122" spans="2:11">
      <c r="B122" s="1" t="s">
        <v>119</v>
      </c>
      <c r="D122" s="96">
        <f>+'2002'!N$368+'2002'!N$402+'2002'!N$436</f>
        <v>44286</v>
      </c>
      <c r="E122" s="96">
        <f>+'2002'!N$379+'2002'!N$413+'2002'!N$447</f>
        <v>31872878</v>
      </c>
      <c r="F122" s="96">
        <f>+'2002'!N$390+'2002'!N$424+'2002'!N$458</f>
        <v>82135</v>
      </c>
      <c r="H122" s="96">
        <f>-'2002'!N$266-'2002'!N$300-'2002'!N$334</f>
        <v>137265.36000000004</v>
      </c>
      <c r="I122" s="109">
        <f>-'2002'!N$277-'2002'!N$311-'2002'!N$345</f>
        <v>84698.549999999988</v>
      </c>
      <c r="J122" s="3"/>
      <c r="K122" s="103">
        <f t="shared" si="29"/>
        <v>221963.91000000003</v>
      </c>
    </row>
    <row r="123" spans="2:11" ht="13.5" thickBot="1">
      <c r="B123" s="94" t="s">
        <v>120</v>
      </c>
      <c r="C123" s="92"/>
      <c r="D123" s="97">
        <f>+'2002'!O$368+'2002'!O$402+'2002'!O$436</f>
        <v>30793</v>
      </c>
      <c r="E123" s="97">
        <f>+'2002'!O$379+'2002'!O$413+'2002'!O$447</f>
        <v>29283491</v>
      </c>
      <c r="F123" s="97">
        <f>+'2002'!O$390+'2002'!O$424+'2002'!O$458</f>
        <v>60629</v>
      </c>
      <c r="G123" s="92"/>
      <c r="H123" s="97">
        <f>-'2002'!O$266-'2002'!O$300-'2002'!O$334</f>
        <v>115454.93000000002</v>
      </c>
      <c r="I123" s="110">
        <f>-'2002'!O$277-'2002'!O$311-'2002'!O$345</f>
        <v>71070.319999999992</v>
      </c>
      <c r="J123" s="98"/>
      <c r="K123" s="104">
        <f t="shared" si="29"/>
        <v>186525.25</v>
      </c>
    </row>
    <row r="124" spans="2:11">
      <c r="B124" s="99"/>
      <c r="C124" s="99"/>
      <c r="D124" s="100"/>
      <c r="E124" s="99"/>
      <c r="F124" s="99"/>
      <c r="G124" s="99"/>
      <c r="H124" s="99"/>
      <c r="I124" s="99"/>
      <c r="J124" s="99"/>
      <c r="K124" s="99"/>
    </row>
    <row r="125" spans="2:11" ht="13.5" thickBot="1">
      <c r="B125" s="101" t="s">
        <v>12</v>
      </c>
      <c r="C125" s="101"/>
      <c r="D125" s="102"/>
      <c r="E125" s="102">
        <f>SUM(E112:E124)</f>
        <v>299487726</v>
      </c>
      <c r="F125" s="102">
        <f>SUM(F112:F124)</f>
        <v>733388</v>
      </c>
      <c r="G125" s="101"/>
      <c r="H125" s="102">
        <f>SUM(H112:H124)</f>
        <v>1151512.3899999999</v>
      </c>
      <c r="I125" s="102">
        <f t="shared" ref="I125:K125" si="30">SUM(I112:I124)</f>
        <v>773943.03000000014</v>
      </c>
      <c r="J125" s="102"/>
      <c r="K125" s="102">
        <f t="shared" si="30"/>
        <v>1925455.4200000004</v>
      </c>
    </row>
  </sheetData>
  <mergeCells count="24">
    <mergeCell ref="B24:K24"/>
    <mergeCell ref="B25:K25"/>
    <mergeCell ref="D26:F26"/>
    <mergeCell ref="H26:K26"/>
    <mergeCell ref="B4:K4"/>
    <mergeCell ref="B5:K5"/>
    <mergeCell ref="D6:F6"/>
    <mergeCell ref="H6:K6"/>
    <mergeCell ref="B67:K67"/>
    <mergeCell ref="D68:F68"/>
    <mergeCell ref="H68:K68"/>
    <mergeCell ref="B45:K45"/>
    <mergeCell ref="B46:K46"/>
    <mergeCell ref="D47:F47"/>
    <mergeCell ref="H47:K47"/>
    <mergeCell ref="B66:K66"/>
    <mergeCell ref="D110:F110"/>
    <mergeCell ref="H110:K110"/>
    <mergeCell ref="B108:K108"/>
    <mergeCell ref="B109:K109"/>
    <mergeCell ref="B87:K87"/>
    <mergeCell ref="B88:K88"/>
    <mergeCell ref="D89:F89"/>
    <mergeCell ref="H89:K89"/>
  </mergeCells>
  <pageMargins left="0.7" right="0.7" top="0.4" bottom="0.46" header="0.24" footer="0.2"/>
  <pageSetup scale="93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H13"/>
  <sheetViews>
    <sheetView showGridLines="0" workbookViewId="0">
      <selection activeCell="F15" sqref="F15"/>
    </sheetView>
  </sheetViews>
  <sheetFormatPr defaultRowHeight="12.75"/>
  <cols>
    <col min="2" max="2" width="22.7109375" bestFit="1" customWidth="1"/>
    <col min="3" max="3" width="13.28515625" bestFit="1" customWidth="1"/>
    <col min="4" max="6" width="10.28515625" bestFit="1" customWidth="1"/>
    <col min="7" max="7" width="9.28515625" bestFit="1" customWidth="1"/>
    <col min="8" max="8" width="13.28515625" bestFit="1" customWidth="1"/>
  </cols>
  <sheetData>
    <row r="2" spans="2:8" ht="13.5" thickBot="1">
      <c r="B2" s="118"/>
      <c r="C2" s="118"/>
      <c r="D2" s="118"/>
      <c r="E2" s="118"/>
      <c r="F2" s="118"/>
      <c r="G2" s="118"/>
      <c r="H2" s="118"/>
    </row>
    <row r="3" spans="2:8" ht="13.5" customHeight="1" thickBot="1">
      <c r="B3" s="130" t="s">
        <v>130</v>
      </c>
      <c r="C3" s="130"/>
      <c r="D3" s="130"/>
      <c r="E3" s="130"/>
      <c r="F3" s="130"/>
      <c r="G3" s="130"/>
      <c r="H3" s="130"/>
    </row>
    <row r="4" spans="2:8" ht="15.75" thickBot="1">
      <c r="B4" s="124" t="s">
        <v>132</v>
      </c>
      <c r="C4" s="125">
        <v>2002</v>
      </c>
      <c r="D4" s="125">
        <v>2003</v>
      </c>
      <c r="E4" s="125">
        <v>2004</v>
      </c>
      <c r="F4" s="125">
        <v>2005</v>
      </c>
      <c r="G4" s="125">
        <v>2006</v>
      </c>
      <c r="H4" s="125" t="s">
        <v>12</v>
      </c>
    </row>
    <row r="5" spans="2:8">
      <c r="B5" s="116" t="s">
        <v>28</v>
      </c>
      <c r="C5" s="117">
        <f>-'2002'!P280-'2002'!P314-'2002'!P348</f>
        <v>1141289.56</v>
      </c>
      <c r="D5" s="117">
        <f>-'2003'!P245-'2003'!P278-'2003'!P311</f>
        <v>1509985.7999999998</v>
      </c>
      <c r="E5" s="117">
        <f>-'2004'!P70-'2004'!P99-'2004'!P126-'2004'!P153-'2004'!P180-'2004'!P207-1</f>
        <v>1144473.6300000001</v>
      </c>
      <c r="F5" s="117">
        <f>-'2005'!P97-'2005'!P151-'2005'!P205</f>
        <v>1192915.54</v>
      </c>
      <c r="G5" s="117">
        <f>-'2006'!D98-'2006'!E98-'2006'!F98-'2006'!G98-'2006'!D154-'2006'!E154-'2006'!F154-'2006'!G154-'2006'!D210-'2006'!E210-'2006'!F210-'2006'!G210</f>
        <v>475806.24999999994</v>
      </c>
      <c r="H5" s="126">
        <f>SUM(C5:G5)+1</f>
        <v>5464471.7800000003</v>
      </c>
    </row>
    <row r="6" spans="2:8">
      <c r="B6" s="116" t="s">
        <v>128</v>
      </c>
      <c r="C6" s="117">
        <f>-'2002'!P281-'2002'!P315-'2002'!P349</f>
        <v>337863.63</v>
      </c>
      <c r="D6" s="117">
        <f>-'2003'!P246-'2003'!P279-'2003'!P312</f>
        <v>439563.13</v>
      </c>
      <c r="E6" s="117">
        <f>-'2004'!P71-'2004'!P100-'2004'!P127-'2004'!P154-'2004'!P181-'2004'!P208</f>
        <v>348771.48000000004</v>
      </c>
      <c r="F6" s="117">
        <f>-'2005'!P98-'2005'!P152-'2005'!P206</f>
        <v>338807.48999999993</v>
      </c>
      <c r="G6" s="117">
        <f>-'2006'!D99-'2006'!E99-'2006'!F99-'2006'!G99-'2006'!D155-'2006'!E155-'2006'!F155-'2006'!G155-'2006'!D211-'2006'!E211-'2006'!F211-'2006'!G211</f>
        <v>118299.96999999999</v>
      </c>
      <c r="H6" s="126">
        <f t="shared" ref="H6:H10" si="0">SUM(C6:G6)</f>
        <v>1583305.7</v>
      </c>
    </row>
    <row r="7" spans="2:8">
      <c r="B7" s="116" t="s">
        <v>134</v>
      </c>
      <c r="C7" s="117">
        <f>-'2002'!P282-'2002'!P316-'2002'!P350-'2002'!P283</f>
        <v>401611.69999999995</v>
      </c>
      <c r="D7" s="117">
        <f>-'2003'!P247-'2003'!P280-'2003'!P313</f>
        <v>484838.41</v>
      </c>
      <c r="E7" s="117">
        <f>-'2004'!P72-'2004'!P101-'2004'!P128-'2004'!P155-'2004'!P182-'2004'!P209</f>
        <v>456237.62999999995</v>
      </c>
      <c r="F7" s="117">
        <f>-'2005'!P99-'2005'!P153-'2005'!P207</f>
        <v>422879.05</v>
      </c>
      <c r="G7" s="117">
        <f>-'2006'!D100-'2006'!E100-'2006'!F100-'2006'!G100-'2006'!D156-'2006'!E156-'2006'!F156-'2006'!G156-'2006'!D212-'2006'!E212-'2006'!F212-'2006'!G212</f>
        <v>132146.86000000002</v>
      </c>
      <c r="H7" s="126">
        <f t="shared" si="0"/>
        <v>1897713.65</v>
      </c>
    </row>
    <row r="8" spans="2:8">
      <c r="B8" s="116" t="s">
        <v>129</v>
      </c>
      <c r="C8" s="117">
        <f>-'2002'!P284-'2002'!P318-'2002'!P352</f>
        <v>24720.3</v>
      </c>
      <c r="D8" s="117">
        <f>-'2003'!P248-'2003'!P281-'2003'!P314</f>
        <v>39416.230000000003</v>
      </c>
      <c r="E8" s="117">
        <f>-'2004'!P73-'2004'!P102-'2004'!P129-'2004'!P156-'2004'!P183-'2004'!P210</f>
        <v>30362.659999999996</v>
      </c>
      <c r="F8" s="117">
        <f>-'2005'!P100-'2005'!P154-'2005'!P208</f>
        <v>22156.549999999996</v>
      </c>
      <c r="G8" s="117">
        <f>-'2006'!D102-'2006'!E102-'2006'!F102-'2006'!G102-'2006'!D158-'2006'!E158-'2006'!F158-'2006'!G158-'2006'!D214-'2006'!E214-'2006'!F214-'2006'!G214</f>
        <v>5803.19</v>
      </c>
      <c r="H8" s="126">
        <f t="shared" si="0"/>
        <v>122458.93</v>
      </c>
    </row>
    <row r="9" spans="2:8">
      <c r="B9" s="116" t="s">
        <v>135</v>
      </c>
      <c r="C9" s="117">
        <f>-'2002'!P285-'2002'!P319-'2002'!P353</f>
        <v>17240.690000000002</v>
      </c>
      <c r="D9" s="117">
        <f>-'2003'!P249-'2003'!P282-'2003'!P315</f>
        <v>26487.920000000006</v>
      </c>
      <c r="E9" s="117">
        <f>-'2004'!P74-'2004'!P103-'2004'!P130-'2004'!P157-'2004'!P184-'2004'!P211</f>
        <v>18350.930000000004</v>
      </c>
      <c r="F9" s="117">
        <f>-'2005'!P101-'2005'!P155-'2005'!P209</f>
        <v>18669.3</v>
      </c>
      <c r="G9" s="117">
        <f>-'2006'!D103-'2006'!E103-'2006'!F103-'2006'!G103-'2006'!D159-'2006'!E159-'2006'!F159-'2006'!G159-'2006'!D215-'2006'!E215-'2006'!F215-'2006'!G215</f>
        <v>6561.31</v>
      </c>
      <c r="H9" s="126">
        <f t="shared" si="0"/>
        <v>87310.150000000009</v>
      </c>
    </row>
    <row r="10" spans="2:8" ht="13.5" thickBot="1">
      <c r="B10" s="118" t="s">
        <v>133</v>
      </c>
      <c r="C10" s="119">
        <f>-'2002'!P286-'2002'!P320-'2002'!P354</f>
        <v>2729.54</v>
      </c>
      <c r="D10" s="119">
        <f>-'2003'!P250-'2003'!P283-'2003'!P316</f>
        <v>3360.1399999999994</v>
      </c>
      <c r="E10" s="119">
        <f>-'2004'!P75-'2004'!P104-'2004'!P131-'2004'!P158-'2004'!P185-'2004'!P212</f>
        <v>2648.3300000000004</v>
      </c>
      <c r="F10" s="119">
        <f>-'2005'!P102-'2005'!P156-'2005'!P210</f>
        <v>2371.14</v>
      </c>
      <c r="G10" s="119">
        <f>-'2006'!D104-'2006'!E104-'2006'!F104-'2006'!G104-'2006'!D160-'2006'!E160-'2006'!F160-'2006'!G160-'2006'!D216-'2006'!E216-'2006'!F216-'2006'!G216</f>
        <v>769.47000000000014</v>
      </c>
      <c r="H10" s="102">
        <f t="shared" si="0"/>
        <v>11878.619999999999</v>
      </c>
    </row>
    <row r="11" spans="2:8">
      <c r="B11" s="120"/>
      <c r="C11" s="121"/>
      <c r="D11" s="121"/>
      <c r="E11" s="121"/>
      <c r="F11" s="121"/>
      <c r="G11" s="121"/>
      <c r="H11" s="121"/>
    </row>
    <row r="12" spans="2:8" ht="15.75" thickBot="1">
      <c r="B12" s="122" t="s">
        <v>131</v>
      </c>
      <c r="C12" s="123">
        <f t="shared" ref="C12:H12" si="1">SUM(C5:C10)</f>
        <v>1925455.42</v>
      </c>
      <c r="D12" s="123">
        <f t="shared" si="1"/>
        <v>2503651.63</v>
      </c>
      <c r="E12" s="123">
        <f t="shared" si="1"/>
        <v>2000844.66</v>
      </c>
      <c r="F12" s="123">
        <f t="shared" si="1"/>
        <v>1997799.07</v>
      </c>
      <c r="G12" s="123">
        <f t="shared" si="1"/>
        <v>739387.04999999993</v>
      </c>
      <c r="H12" s="123">
        <f t="shared" si="1"/>
        <v>9167138.8300000001</v>
      </c>
    </row>
    <row r="13" spans="2:8">
      <c r="B13" s="116"/>
      <c r="C13" s="117"/>
      <c r="D13" s="117"/>
      <c r="E13" s="117"/>
      <c r="F13" s="117"/>
      <c r="G13" s="117"/>
      <c r="H13" s="117"/>
    </row>
  </sheetData>
  <mergeCells count="1">
    <mergeCell ref="B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2002</vt:lpstr>
      <vt:lpstr>2003</vt:lpstr>
      <vt:lpstr>2004</vt:lpstr>
      <vt:lpstr>2005</vt:lpstr>
      <vt:lpstr>2006</vt:lpstr>
      <vt:lpstr>Billed detail Summary</vt:lpstr>
      <vt:lpstr>Year and Class Summary</vt:lpstr>
      <vt:lpstr>'2002'!Print_Area</vt:lpstr>
      <vt:lpstr>'2003'!Print_Area</vt:lpstr>
      <vt:lpstr>'2004'!Print_Area</vt:lpstr>
      <vt:lpstr>'2005'!Print_Area</vt:lpstr>
      <vt:lpstr>'2006'!Print_Area</vt:lpstr>
      <vt:lpstr>'Billed detail Summary'!Print_Area</vt:lpstr>
      <vt:lpstr>'Year and Class Summary'!Print_Area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2012-03-26T15:38:04Z</cp:lastPrinted>
  <dcterms:created xsi:type="dcterms:W3CDTF">2012-03-21T18:34:02Z</dcterms:created>
  <dcterms:modified xsi:type="dcterms:W3CDTF">2012-04-16T17:35:56Z</dcterms:modified>
</cp:coreProperties>
</file>