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1562 Continuity (L.1)" sheetId="1" r:id="rId1"/>
  </sheets>
  <externalReferences>
    <externalReference r:id="rId4"/>
  </externalReferences>
  <definedNames>
    <definedName name="aprsix" localSheetId="0">'1562 Continuity (L.1)'!$A$196</definedName>
    <definedName name="end" localSheetId="0">'1562 Continuity (L.1)'!$A$288</definedName>
    <definedName name="_xlnm.Print_Titles" localSheetId="0">'1562 Continuity (L.1)'!$1:$7</definedName>
  </definedNames>
  <calcPr fullCalcOnLoad="1"/>
</workbook>
</file>

<file path=xl/sharedStrings.xml><?xml version="1.0" encoding="utf-8"?>
<sst xmlns="http://schemas.openxmlformats.org/spreadsheetml/2006/main" count="353" uniqueCount="94">
  <si>
    <t>PILs 1562</t>
  </si>
  <si>
    <t>BALANCE SHEET</t>
  </si>
  <si>
    <t>INCOME STATEMENT</t>
  </si>
  <si>
    <t>Date</t>
  </si>
  <si>
    <t>Description</t>
  </si>
  <si>
    <t>Annual Proxy</t>
  </si>
  <si>
    <t>Annual True-up</t>
  </si>
  <si>
    <t>Annual Billing to Customers</t>
  </si>
  <si>
    <t>Annual Carry Charge</t>
  </si>
  <si>
    <t>#1100</t>
  </si>
  <si>
    <t xml:space="preserve"> #1562</t>
  </si>
  <si>
    <t xml:space="preserve">   # 1562 Sub-Acct</t>
  </si>
  <si>
    <t>#4080</t>
  </si>
  <si>
    <t>#4080 Sub-Acct</t>
  </si>
  <si>
    <t>#4405</t>
  </si>
  <si>
    <t xml:space="preserve">    Deferred PILs -</t>
  </si>
  <si>
    <t xml:space="preserve">Distrib Serv Rev - </t>
  </si>
  <si>
    <t>Interest and</t>
  </si>
  <si>
    <t>Accounts Receivable</t>
  </si>
  <si>
    <t xml:space="preserve"> Deferred PILs</t>
  </si>
  <si>
    <t>Interest Receivable</t>
  </si>
  <si>
    <t>Distrib Serv Rev</t>
  </si>
  <si>
    <t>Sub - Acct</t>
  </si>
  <si>
    <t>Dividend Income</t>
  </si>
  <si>
    <t>(6)</t>
  </si>
  <si>
    <t>DR(CR)</t>
  </si>
  <si>
    <t>Balance</t>
  </si>
  <si>
    <t>Total</t>
  </si>
  <si>
    <t>PILs monthly accrual (1)</t>
  </si>
  <si>
    <t>PILs monthly accrual (2)</t>
  </si>
  <si>
    <t>Billed to Customers (5)</t>
  </si>
  <si>
    <t>Transfer PILs Billed from Revenue</t>
  </si>
  <si>
    <t>2001 Deferral Account Variance</t>
  </si>
  <si>
    <t>Unbilled Customer Accrual - Dec/02</t>
  </si>
  <si>
    <t>Transfer PILs Unbilled from Revenue</t>
  </si>
  <si>
    <t>2003</t>
  </si>
  <si>
    <t>PILs monthly accrual (3)</t>
  </si>
  <si>
    <t>2002 Deferral Account Variance</t>
  </si>
  <si>
    <t>Reverse Unbilled Customer Accrual - Dec/02</t>
  </si>
  <si>
    <t>Reverse Transfer PILs Unbilled from Revenue</t>
  </si>
  <si>
    <t>Unbilled Customer Accrual - Dec/03</t>
  </si>
  <si>
    <t>2004</t>
  </si>
  <si>
    <t>2003 Deferral Account Variance</t>
  </si>
  <si>
    <t>Reverse Unbilled Customer Accrual - Dec/03</t>
  </si>
  <si>
    <t>Unbilled Customer Accrual - Dec/04</t>
  </si>
  <si>
    <t>2005</t>
  </si>
  <si>
    <t>PILs monthly accrual (4)</t>
  </si>
  <si>
    <t>2004 Deferral Account Variance</t>
  </si>
  <si>
    <t>Reverse Unbilled Customer Accrual - Dec/04</t>
  </si>
  <si>
    <t>Unbilled Customer Accrual - Dec/05</t>
  </si>
  <si>
    <t>2006</t>
  </si>
  <si>
    <t xml:space="preserve">Billed to Customers (5) </t>
  </si>
  <si>
    <t>Reverse Unbilled Customer Accrual - Dec/05</t>
  </si>
  <si>
    <t>Unbilled Customer Accrual - May to Sep/06</t>
  </si>
  <si>
    <t>2005 Deferral Account Variance</t>
  </si>
  <si>
    <t>PILs monthly accrual</t>
  </si>
  <si>
    <t>Billed to Customers</t>
  </si>
  <si>
    <t>May-Dec/06</t>
  </si>
  <si>
    <t>Jan-Dec/06</t>
  </si>
  <si>
    <t>2007</t>
  </si>
  <si>
    <t>2008</t>
  </si>
  <si>
    <t>2009</t>
  </si>
  <si>
    <t>2010</t>
  </si>
  <si>
    <t>2011</t>
  </si>
  <si>
    <t>2012</t>
  </si>
  <si>
    <t>Footnotes:</t>
  </si>
  <si>
    <t>(1)</t>
  </si>
  <si>
    <t>2001 Amount included in PILs in RAM [October 1 - December 31, 2001]</t>
  </si>
  <si>
    <t>/</t>
  </si>
  <si>
    <t>months =</t>
  </si>
  <si>
    <t>(2)</t>
  </si>
  <si>
    <t xml:space="preserve">2002 Amount included in PILs in RAM [January 1, 2002 - December 31, 2002] </t>
  </si>
  <si>
    <t xml:space="preserve">2004 Entitlement same as 2002 PILs [April 1, 2004 - March 31, 2005] </t>
  </si>
  <si>
    <t>(3)</t>
  </si>
  <si>
    <t>2003 PILS entitlement = 2001 plus 2002 PILS amounts [January 1, 2003 - March 31, 2004]</t>
  </si>
  <si>
    <t>(4)</t>
  </si>
  <si>
    <t xml:space="preserve">2005 Amount included in PILs in RAM [April 1, 2005 - April 30, 2006] </t>
  </si>
  <si>
    <t>(5)</t>
  </si>
  <si>
    <t>See Backup Schedules for Details</t>
  </si>
  <si>
    <t>Carrying Charge Rate October 1, 2001  - April 30, 2006</t>
  </si>
  <si>
    <t>Actual</t>
  </si>
  <si>
    <t>Carrying Charge Rate May 1, 2006  - June 30, 2006</t>
  </si>
  <si>
    <t>Carrying Charge Rate July 1, 2006  - September 30, 2007</t>
  </si>
  <si>
    <t>Carrying Charge Rate October 1, 2007 - March 31, 2008</t>
  </si>
  <si>
    <t>Carrying Charge Rate April 1, 2008 - June 30, 2008</t>
  </si>
  <si>
    <t>Carrying Charge Rate July 1, 2008 - December 31, 2008</t>
  </si>
  <si>
    <t>Carrying Charge Rate January 1, 2009 - March 31, 2009</t>
  </si>
  <si>
    <t>Carrying Charge Rate April 1, 2009 - June 30, 2009</t>
  </si>
  <si>
    <t>Carrying Charge Rate July 1, 2009 - June 30, 2010</t>
  </si>
  <si>
    <t>Carrying Charge Rate July 1, 2010 - September 30, 2010</t>
  </si>
  <si>
    <t>Carrying Charge Rate October 1, 2010 - December 31, 2010</t>
  </si>
  <si>
    <t>Carrying Charge Rate January 1, 2011 - December 31, 2011</t>
  </si>
  <si>
    <t>Carrying Charge Rate January 1, 2012 - April 30, 2012</t>
  </si>
  <si>
    <t>Estimated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</si>
</sst>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409]mmm\ d\,\ yyyy;@"/>
    <numFmt numFmtId="166" formatCode="_(* #,##0_);_(* \(#,##0\);_(* &quot;-&quot;??_);_(@_)"/>
    <numFmt numFmtId="167" formatCode="_(&quot;$&quot;* #,##0_);_(&quot;$&quot;* \(#,##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36"/>
      <name val="Times New Roman"/>
      <family val="1"/>
    </font>
    <font>
      <b/>
      <sz val="12"/>
      <color indexed="12"/>
      <name val="Times New Roman"/>
      <family val="1"/>
    </font>
    <font>
      <strike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  <font>
      <b/>
      <sz val="10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9" fontId="18" fillId="33" borderId="10" xfId="0" applyNumberFormat="1" applyFont="1" applyFill="1" applyBorder="1" applyAlignment="1">
      <alignment horizontal="center"/>
    </xf>
    <xf numFmtId="49" fontId="18" fillId="33" borderId="11" xfId="0" applyNumberFormat="1" applyFont="1" applyFill="1" applyBorder="1" applyAlignment="1">
      <alignment horizontal="center"/>
    </xf>
    <xf numFmtId="164" fontId="19" fillId="34" borderId="12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0" fontId="19" fillId="0" borderId="0" xfId="57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10" fontId="23" fillId="0" borderId="0" xfId="57" applyNumberFormat="1" applyFont="1" applyAlignment="1">
      <alignment/>
    </xf>
    <xf numFmtId="0" fontId="22" fillId="0" borderId="0" xfId="0" applyFont="1" applyFill="1" applyBorder="1" applyAlignment="1" quotePrefix="1">
      <alignment/>
    </xf>
    <xf numFmtId="0" fontId="20" fillId="0" borderId="0" xfId="0" applyFont="1" applyAlignment="1">
      <alignment/>
    </xf>
    <xf numFmtId="10" fontId="20" fillId="0" borderId="0" xfId="57" applyNumberFormat="1" applyFont="1" applyAlignment="1">
      <alignment/>
    </xf>
    <xf numFmtId="0" fontId="24" fillId="0" borderId="0" xfId="0" applyFont="1" applyAlignment="1">
      <alignment/>
    </xf>
    <xf numFmtId="10" fontId="24" fillId="0" borderId="0" xfId="57" applyNumberFormat="1" applyFont="1" applyFill="1" applyAlignment="1">
      <alignment/>
    </xf>
    <xf numFmtId="0" fontId="19" fillId="0" borderId="0" xfId="0" applyFont="1" applyFill="1" applyAlignment="1">
      <alignment/>
    </xf>
    <xf numFmtId="10" fontId="19" fillId="0" borderId="0" xfId="57" applyNumberFormat="1" applyFont="1" applyFill="1" applyAlignment="1">
      <alignment/>
    </xf>
    <xf numFmtId="0" fontId="22" fillId="0" borderId="0" xfId="0" applyFont="1" applyAlignment="1">
      <alignment/>
    </xf>
    <xf numFmtId="49" fontId="25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0" fontId="21" fillId="0" borderId="13" xfId="57" applyNumberFormat="1" applyFont="1" applyFill="1" applyBorder="1" applyAlignment="1">
      <alignment/>
    </xf>
    <xf numFmtId="0" fontId="19" fillId="34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49" fontId="19" fillId="33" borderId="15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19" fillId="33" borderId="21" xfId="0" applyNumberFormat="1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43" fontId="22" fillId="33" borderId="17" xfId="42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0" fontId="19" fillId="33" borderId="22" xfId="57" applyNumberFormat="1" applyFont="1" applyFill="1" applyBorder="1" applyAlignment="1" quotePrefix="1">
      <alignment horizontal="center"/>
    </xf>
    <xf numFmtId="10" fontId="27" fillId="33" borderId="23" xfId="57" applyNumberFormat="1" applyFont="1" applyFill="1" applyBorder="1" applyAlignment="1">
      <alignment/>
    </xf>
    <xf numFmtId="49" fontId="19" fillId="33" borderId="24" xfId="0" applyNumberFormat="1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22" fillId="0" borderId="21" xfId="0" applyFont="1" applyBorder="1" applyAlignment="1">
      <alignment/>
    </xf>
    <xf numFmtId="0" fontId="20" fillId="0" borderId="16" xfId="0" applyFont="1" applyFill="1" applyBorder="1" applyAlignment="1">
      <alignment/>
    </xf>
    <xf numFmtId="0" fontId="55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25" xfId="0" applyFont="1" applyBorder="1" applyAlignment="1">
      <alignment/>
    </xf>
    <xf numFmtId="0" fontId="22" fillId="0" borderId="17" xfId="0" applyFont="1" applyBorder="1" applyAlignment="1">
      <alignment/>
    </xf>
    <xf numFmtId="165" fontId="22" fillId="0" borderId="21" xfId="0" applyNumberFormat="1" applyFont="1" applyBorder="1" applyAlignment="1">
      <alignment horizontal="center"/>
    </xf>
    <xf numFmtId="41" fontId="22" fillId="0" borderId="21" xfId="0" applyNumberFormat="1" applyFont="1" applyFill="1" applyBorder="1" applyAlignment="1">
      <alignment/>
    </xf>
    <xf numFmtId="41" fontId="22" fillId="0" borderId="0" xfId="0" applyNumberFormat="1" applyFont="1" applyFill="1" applyBorder="1" applyAlignment="1">
      <alignment/>
    </xf>
    <xf numFmtId="41" fontId="22" fillId="0" borderId="26" xfId="0" applyNumberFormat="1" applyFont="1" applyBorder="1" applyAlignment="1">
      <alignment/>
    </xf>
    <xf numFmtId="41" fontId="22" fillId="0" borderId="17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41" fontId="20" fillId="0" borderId="16" xfId="0" applyNumberFormat="1" applyFont="1" applyFill="1" applyBorder="1" applyAlignment="1">
      <alignment/>
    </xf>
    <xf numFmtId="41" fontId="55" fillId="0" borderId="16" xfId="0" applyNumberFormat="1" applyFont="1" applyFill="1" applyBorder="1" applyAlignment="1">
      <alignment/>
    </xf>
    <xf numFmtId="41" fontId="27" fillId="0" borderId="21" xfId="0" applyNumberFormat="1" applyFont="1" applyFill="1" applyBorder="1" applyAlignment="1">
      <alignment/>
    </xf>
    <xf numFmtId="165" fontId="22" fillId="35" borderId="21" xfId="0" applyNumberFormat="1" applyFont="1" applyFill="1" applyBorder="1" applyAlignment="1">
      <alignment horizontal="center"/>
    </xf>
    <xf numFmtId="0" fontId="22" fillId="35" borderId="21" xfId="0" applyFont="1" applyFill="1" applyBorder="1" applyAlignment="1">
      <alignment/>
    </xf>
    <xf numFmtId="41" fontId="20" fillId="35" borderId="16" xfId="0" applyNumberFormat="1" applyFont="1" applyFill="1" applyBorder="1" applyAlignment="1">
      <alignment/>
    </xf>
    <xf numFmtId="41" fontId="55" fillId="35" borderId="16" xfId="0" applyNumberFormat="1" applyFont="1" applyFill="1" applyBorder="1" applyAlignment="1">
      <alignment/>
    </xf>
    <xf numFmtId="0" fontId="21" fillId="35" borderId="16" xfId="0" applyFont="1" applyFill="1" applyBorder="1" applyAlignment="1">
      <alignment/>
    </xf>
    <xf numFmtId="41" fontId="27" fillId="35" borderId="21" xfId="0" applyNumberFormat="1" applyFont="1" applyFill="1" applyBorder="1" applyAlignment="1">
      <alignment/>
    </xf>
    <xf numFmtId="41" fontId="22" fillId="35" borderId="26" xfId="0" applyNumberFormat="1" applyFont="1" applyFill="1" applyBorder="1" applyAlignment="1">
      <alignment/>
    </xf>
    <xf numFmtId="41" fontId="22" fillId="35" borderId="17" xfId="0" applyNumberFormat="1" applyFont="1" applyFill="1" applyBorder="1" applyAlignment="1">
      <alignment/>
    </xf>
    <xf numFmtId="165" fontId="22" fillId="0" borderId="21" xfId="0" applyNumberFormat="1" applyFont="1" applyBorder="1" applyAlignment="1">
      <alignment horizontal="center"/>
    </xf>
    <xf numFmtId="165" fontId="22" fillId="0" borderId="27" xfId="0" applyNumberFormat="1" applyFont="1" applyBorder="1" applyAlignment="1">
      <alignment horizontal="center"/>
    </xf>
    <xf numFmtId="0" fontId="22" fillId="0" borderId="27" xfId="0" applyFont="1" applyBorder="1" applyAlignment="1">
      <alignment/>
    </xf>
    <xf numFmtId="0" fontId="20" fillId="0" borderId="28" xfId="0" applyFont="1" applyFill="1" applyBorder="1" applyAlignment="1">
      <alignment/>
    </xf>
    <xf numFmtId="0" fontId="55" fillId="0" borderId="28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41" fontId="22" fillId="0" borderId="27" xfId="0" applyNumberFormat="1" applyFont="1" applyFill="1" applyBorder="1" applyAlignment="1">
      <alignment/>
    </xf>
    <xf numFmtId="41" fontId="22" fillId="0" borderId="29" xfId="0" applyNumberFormat="1" applyFont="1" applyBorder="1" applyAlignment="1">
      <alignment/>
    </xf>
    <xf numFmtId="41" fontId="22" fillId="0" borderId="30" xfId="0" applyNumberFormat="1" applyFont="1" applyBorder="1" applyAlignment="1">
      <alignment/>
    </xf>
    <xf numFmtId="0" fontId="22" fillId="0" borderId="27" xfId="0" applyFont="1" applyFill="1" applyBorder="1" applyAlignment="1">
      <alignment/>
    </xf>
    <xf numFmtId="41" fontId="22" fillId="0" borderId="29" xfId="0" applyNumberFormat="1" applyFont="1" applyFill="1" applyBorder="1" applyAlignment="1">
      <alignment/>
    </xf>
    <xf numFmtId="41" fontId="22" fillId="0" borderId="30" xfId="0" applyNumberFormat="1" applyFont="1" applyFill="1" applyBorder="1" applyAlignment="1">
      <alignment/>
    </xf>
    <xf numFmtId="165" fontId="22" fillId="35" borderId="27" xfId="0" applyNumberFormat="1" applyFont="1" applyFill="1" applyBorder="1" applyAlignment="1">
      <alignment horizontal="center"/>
    </xf>
    <xf numFmtId="0" fontId="28" fillId="35" borderId="27" xfId="0" applyFont="1" applyFill="1" applyBorder="1" applyAlignment="1">
      <alignment/>
    </xf>
    <xf numFmtId="41" fontId="20" fillId="35" borderId="28" xfId="0" applyNumberFormat="1" applyFont="1" applyFill="1" applyBorder="1" applyAlignment="1">
      <alignment/>
    </xf>
    <xf numFmtId="41" fontId="55" fillId="35" borderId="28" xfId="0" applyNumberFormat="1" applyFont="1" applyFill="1" applyBorder="1" applyAlignment="1">
      <alignment/>
    </xf>
    <xf numFmtId="41" fontId="21" fillId="35" borderId="28" xfId="0" applyNumberFormat="1" applyFont="1" applyFill="1" applyBorder="1" applyAlignment="1">
      <alignment/>
    </xf>
    <xf numFmtId="41" fontId="29" fillId="35" borderId="27" xfId="0" applyNumberFormat="1" applyFont="1" applyFill="1" applyBorder="1" applyAlignment="1">
      <alignment/>
    </xf>
    <xf numFmtId="41" fontId="22" fillId="35" borderId="29" xfId="0" applyNumberFormat="1" applyFont="1" applyFill="1" applyBorder="1" applyAlignment="1">
      <alignment/>
    </xf>
    <xf numFmtId="41" fontId="22" fillId="35" borderId="30" xfId="0" applyNumberFormat="1" applyFont="1" applyFill="1" applyBorder="1" applyAlignment="1">
      <alignment/>
    </xf>
    <xf numFmtId="41" fontId="30" fillId="35" borderId="29" xfId="0" applyNumberFormat="1" applyFont="1" applyFill="1" applyBorder="1" applyAlignment="1">
      <alignment/>
    </xf>
    <xf numFmtId="41" fontId="29" fillId="35" borderId="29" xfId="0" applyNumberFormat="1" applyFont="1" applyFill="1" applyBorder="1" applyAlignment="1">
      <alignment/>
    </xf>
    <xf numFmtId="0" fontId="31" fillId="0" borderId="21" xfId="0" applyFont="1" applyBorder="1" applyAlignment="1">
      <alignment/>
    </xf>
    <xf numFmtId="41" fontId="32" fillId="0" borderId="16" xfId="0" applyNumberFormat="1" applyFont="1" applyFill="1" applyBorder="1" applyAlignment="1">
      <alignment/>
    </xf>
    <xf numFmtId="41" fontId="56" fillId="0" borderId="16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41" fontId="22" fillId="0" borderId="16" xfId="0" applyNumberFormat="1" applyFont="1" applyBorder="1" applyAlignment="1">
      <alignment/>
    </xf>
    <xf numFmtId="41" fontId="22" fillId="0" borderId="31" xfId="0" applyNumberFormat="1" applyFont="1" applyBorder="1" applyAlignment="1">
      <alignment/>
    </xf>
    <xf numFmtId="0" fontId="22" fillId="0" borderId="32" xfId="0" applyFont="1" applyBorder="1" applyAlignment="1">
      <alignment/>
    </xf>
    <xf numFmtId="41" fontId="22" fillId="0" borderId="33" xfId="0" applyNumberFormat="1" applyFont="1" applyBorder="1" applyAlignment="1">
      <alignment/>
    </xf>
    <xf numFmtId="0" fontId="19" fillId="0" borderId="28" xfId="0" applyFont="1" applyFill="1" applyBorder="1" applyAlignment="1">
      <alignment/>
    </xf>
    <xf numFmtId="41" fontId="22" fillId="0" borderId="28" xfId="0" applyNumberFormat="1" applyFont="1" applyBorder="1" applyAlignment="1">
      <alignment/>
    </xf>
    <xf numFmtId="166" fontId="22" fillId="0" borderId="26" xfId="42" applyNumberFormat="1" applyFont="1" applyBorder="1" applyAlignment="1">
      <alignment/>
    </xf>
    <xf numFmtId="41" fontId="22" fillId="0" borderId="26" xfId="0" applyNumberFormat="1" applyFont="1" applyFill="1" applyBorder="1" applyAlignment="1">
      <alignment/>
    </xf>
    <xf numFmtId="0" fontId="22" fillId="35" borderId="27" xfId="0" applyFont="1" applyFill="1" applyBorder="1" applyAlignment="1">
      <alignment/>
    </xf>
    <xf numFmtId="41" fontId="27" fillId="35" borderId="27" xfId="0" applyNumberFormat="1" applyFont="1" applyFill="1" applyBorder="1" applyAlignment="1">
      <alignment/>
    </xf>
    <xf numFmtId="41" fontId="35" fillId="35" borderId="29" xfId="0" applyNumberFormat="1" applyFont="1" applyFill="1" applyBorder="1" applyAlignment="1">
      <alignment/>
    </xf>
    <xf numFmtId="41" fontId="21" fillId="0" borderId="16" xfId="0" applyNumberFormat="1" applyFont="1" applyFill="1" applyBorder="1" applyAlignment="1">
      <alignment/>
    </xf>
    <xf numFmtId="41" fontId="35" fillId="0" borderId="16" xfId="0" applyNumberFormat="1" applyFont="1" applyBorder="1" applyAlignment="1">
      <alignment/>
    </xf>
    <xf numFmtId="165" fontId="22" fillId="0" borderId="34" xfId="0" applyNumberFormat="1" applyFont="1" applyBorder="1" applyAlignment="1">
      <alignment horizontal="center"/>
    </xf>
    <xf numFmtId="166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1" fontId="19" fillId="0" borderId="26" xfId="0" applyNumberFormat="1" applyFont="1" applyFill="1" applyBorder="1" applyAlignment="1">
      <alignment/>
    </xf>
    <xf numFmtId="41" fontId="35" fillId="0" borderId="26" xfId="0" applyNumberFormat="1" applyFont="1" applyBorder="1" applyAlignment="1">
      <alignment/>
    </xf>
    <xf numFmtId="41" fontId="35" fillId="0" borderId="16" xfId="0" applyNumberFormat="1" applyFont="1" applyFill="1" applyBorder="1" applyAlignment="1">
      <alignment/>
    </xf>
    <xf numFmtId="165" fontId="22" fillId="0" borderId="35" xfId="0" applyNumberFormat="1" applyFont="1" applyBorder="1" applyAlignment="1">
      <alignment horizontal="center"/>
    </xf>
    <xf numFmtId="0" fontId="22" fillId="0" borderId="35" xfId="0" applyFont="1" applyFill="1" applyBorder="1" applyAlignment="1">
      <alignment/>
    </xf>
    <xf numFmtId="41" fontId="20" fillId="0" borderId="36" xfId="0" applyNumberFormat="1" applyFont="1" applyFill="1" applyBorder="1" applyAlignment="1">
      <alignment/>
    </xf>
    <xf numFmtId="41" fontId="55" fillId="0" borderId="36" xfId="0" applyNumberFormat="1" applyFont="1" applyFill="1" applyBorder="1" applyAlignment="1">
      <alignment/>
    </xf>
    <xf numFmtId="41" fontId="21" fillId="0" borderId="36" xfId="0" applyNumberFormat="1" applyFont="1" applyFill="1" applyBorder="1" applyAlignment="1">
      <alignment/>
    </xf>
    <xf numFmtId="41" fontId="29" fillId="0" borderId="35" xfId="0" applyNumberFormat="1" applyFont="1" applyFill="1" applyBorder="1" applyAlignment="1">
      <alignment/>
    </xf>
    <xf numFmtId="41" fontId="22" fillId="0" borderId="37" xfId="0" applyNumberFormat="1" applyFont="1" applyFill="1" applyBorder="1" applyAlignment="1">
      <alignment/>
    </xf>
    <xf numFmtId="41" fontId="22" fillId="0" borderId="38" xfId="0" applyNumberFormat="1" applyFont="1" applyFill="1" applyBorder="1" applyAlignment="1">
      <alignment/>
    </xf>
    <xf numFmtId="41" fontId="22" fillId="0" borderId="39" xfId="0" applyNumberFormat="1" applyFont="1" applyFill="1" applyBorder="1" applyAlignment="1">
      <alignment/>
    </xf>
    <xf numFmtId="41" fontId="22" fillId="0" borderId="36" xfId="0" applyNumberFormat="1" applyFont="1" applyBorder="1" applyAlignment="1">
      <alignment/>
    </xf>
    <xf numFmtId="41" fontId="22" fillId="0" borderId="40" xfId="0" applyNumberFormat="1" applyFont="1" applyBorder="1" applyAlignment="1">
      <alignment/>
    </xf>
    <xf numFmtId="41" fontId="22" fillId="0" borderId="38" xfId="0" applyNumberFormat="1" applyFont="1" applyBorder="1" applyAlignment="1">
      <alignment/>
    </xf>
    <xf numFmtId="41" fontId="22" fillId="0" borderId="39" xfId="0" applyNumberFormat="1" applyFont="1" applyBorder="1" applyAlignment="1">
      <alignment/>
    </xf>
    <xf numFmtId="165" fontId="22" fillId="0" borderId="27" xfId="0" applyNumberFormat="1" applyFont="1" applyBorder="1" applyAlignment="1">
      <alignment horizontal="center"/>
    </xf>
    <xf numFmtId="41" fontId="22" fillId="0" borderId="21" xfId="0" applyNumberFormat="1" applyFont="1" applyFill="1" applyBorder="1" applyAlignment="1" quotePrefix="1">
      <alignment horizontal="center"/>
    </xf>
    <xf numFmtId="0" fontId="22" fillId="0" borderId="21" xfId="0" applyFont="1" applyFill="1" applyBorder="1" applyAlignment="1" quotePrefix="1">
      <alignment horizontal="center"/>
    </xf>
    <xf numFmtId="0" fontId="20" fillId="35" borderId="28" xfId="0" applyFont="1" applyFill="1" applyBorder="1" applyAlignment="1">
      <alignment/>
    </xf>
    <xf numFmtId="0" fontId="55" fillId="35" borderId="28" xfId="0" applyFont="1" applyFill="1" applyBorder="1" applyAlignment="1">
      <alignment/>
    </xf>
    <xf numFmtId="0" fontId="21" fillId="35" borderId="28" xfId="0" applyFont="1" applyFill="1" applyBorder="1" applyAlignment="1">
      <alignment/>
    </xf>
    <xf numFmtId="41" fontId="22" fillId="35" borderId="28" xfId="0" applyNumberFormat="1" applyFont="1" applyFill="1" applyBorder="1" applyAlignment="1">
      <alignment/>
    </xf>
    <xf numFmtId="41" fontId="22" fillId="35" borderId="33" xfId="0" applyNumberFormat="1" applyFont="1" applyFill="1" applyBorder="1" applyAlignment="1">
      <alignment/>
    </xf>
    <xf numFmtId="43" fontId="22" fillId="35" borderId="28" xfId="42" applyFont="1" applyFill="1" applyBorder="1" applyAlignment="1">
      <alignment/>
    </xf>
    <xf numFmtId="43" fontId="22" fillId="0" borderId="16" xfId="42" applyFont="1" applyBorder="1" applyAlignment="1">
      <alignment/>
    </xf>
    <xf numFmtId="41" fontId="36" fillId="0" borderId="17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left"/>
    </xf>
    <xf numFmtId="0" fontId="22" fillId="0" borderId="24" xfId="0" applyFont="1" applyBorder="1" applyAlignment="1">
      <alignment/>
    </xf>
    <xf numFmtId="41" fontId="19" fillId="0" borderId="41" xfId="0" applyNumberFormat="1" applyFont="1" applyBorder="1" applyAlignment="1">
      <alignment/>
    </xf>
    <xf numFmtId="41" fontId="19" fillId="0" borderId="15" xfId="0" applyNumberFormat="1" applyFont="1" applyBorder="1" applyAlignment="1">
      <alignment/>
    </xf>
    <xf numFmtId="41" fontId="19" fillId="36" borderId="15" xfId="0" applyNumberFormat="1" applyFont="1" applyFill="1" applyBorder="1" applyAlignment="1">
      <alignment/>
    </xf>
    <xf numFmtId="41" fontId="19" fillId="0" borderId="42" xfId="0" applyNumberFormat="1" applyFont="1" applyFill="1" applyBorder="1" applyAlignment="1">
      <alignment/>
    </xf>
    <xf numFmtId="41" fontId="19" fillId="0" borderId="12" xfId="0" applyNumberFormat="1" applyFont="1" applyBorder="1" applyAlignment="1">
      <alignment/>
    </xf>
    <xf numFmtId="41" fontId="19" fillId="0" borderId="12" xfId="0" applyNumberFormat="1" applyFont="1" applyFill="1" applyBorder="1" applyAlignment="1">
      <alignment/>
    </xf>
    <xf numFmtId="49" fontId="22" fillId="0" borderId="0" xfId="0" applyNumberFormat="1" applyFont="1" applyFill="1" applyAlignment="1">
      <alignment horizontal="left"/>
    </xf>
    <xf numFmtId="0" fontId="36" fillId="0" borderId="0" xfId="0" applyFont="1" applyFill="1" applyAlignment="1">
      <alignment/>
    </xf>
    <xf numFmtId="41" fontId="22" fillId="0" borderId="0" xfId="0" applyNumberFormat="1" applyFont="1" applyFill="1" applyAlignment="1">
      <alignment/>
    </xf>
    <xf numFmtId="41" fontId="19" fillId="0" borderId="21" xfId="0" applyNumberFormat="1" applyFont="1" applyFill="1" applyBorder="1" applyAlignment="1">
      <alignment/>
    </xf>
    <xf numFmtId="41" fontId="19" fillId="36" borderId="24" xfId="0" applyNumberFormat="1" applyFont="1" applyFill="1" applyBorder="1" applyAlignment="1">
      <alignment/>
    </xf>
    <xf numFmtId="0" fontId="19" fillId="0" borderId="0" xfId="0" applyFont="1" applyFill="1" applyAlignment="1">
      <alignment horizontal="left"/>
    </xf>
    <xf numFmtId="43" fontId="22" fillId="0" borderId="0" xfId="0" applyNumberFormat="1" applyFont="1" applyFill="1" applyAlignment="1">
      <alignment/>
    </xf>
    <xf numFmtId="41" fontId="22" fillId="0" borderId="0" xfId="0" applyNumberFormat="1" applyFont="1" applyAlignment="1">
      <alignment/>
    </xf>
    <xf numFmtId="41" fontId="19" fillId="36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41" fontId="29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43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41" fontId="19" fillId="0" borderId="0" xfId="0" applyNumberFormat="1" applyFont="1" applyFill="1" applyBorder="1" applyAlignment="1">
      <alignment/>
    </xf>
    <xf numFmtId="49" fontId="37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 quotePrefix="1">
      <alignment horizontal="center"/>
    </xf>
    <xf numFmtId="0" fontId="20" fillId="0" borderId="0" xfId="0" applyFont="1" applyBorder="1" applyAlignment="1">
      <alignment/>
    </xf>
    <xf numFmtId="49" fontId="22" fillId="0" borderId="0" xfId="0" applyNumberFormat="1" applyFont="1" applyFill="1" applyAlignment="1" quotePrefix="1">
      <alignment horizontal="center"/>
    </xf>
    <xf numFmtId="42" fontId="22" fillId="0" borderId="0" xfId="42" applyNumberFormat="1" applyFont="1" applyFill="1" applyBorder="1" applyAlignment="1">
      <alignment/>
    </xf>
    <xf numFmtId="42" fontId="22" fillId="0" borderId="0" xfId="42" applyNumberFormat="1" applyFont="1" applyAlignment="1">
      <alignment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42" fontId="19" fillId="0" borderId="13" xfId="42" applyNumberFormat="1" applyFont="1" applyBorder="1" applyAlignment="1">
      <alignment/>
    </xf>
    <xf numFmtId="42" fontId="19" fillId="0" borderId="0" xfId="42" applyNumberFormat="1" applyFont="1" applyBorder="1" applyAlignment="1">
      <alignment/>
    </xf>
    <xf numFmtId="42" fontId="22" fillId="0" borderId="0" xfId="0" applyNumberFormat="1" applyFont="1" applyAlignment="1">
      <alignment/>
    </xf>
    <xf numFmtId="42" fontId="22" fillId="0" borderId="0" xfId="42" applyNumberFormat="1" applyFont="1" applyFill="1" applyAlignment="1">
      <alignment/>
    </xf>
    <xf numFmtId="42" fontId="22" fillId="0" borderId="0" xfId="0" applyNumberFormat="1" applyFont="1" applyBorder="1" applyAlignment="1">
      <alignment/>
    </xf>
    <xf numFmtId="42" fontId="36" fillId="0" borderId="0" xfId="42" applyNumberFormat="1" applyFont="1" applyFill="1" applyBorder="1" applyAlignment="1">
      <alignment horizontal="center"/>
    </xf>
    <xf numFmtId="42" fontId="19" fillId="0" borderId="0" xfId="42" applyNumberFormat="1" applyFont="1" applyFill="1" applyBorder="1" applyAlignment="1">
      <alignment horizontal="center"/>
    </xf>
    <xf numFmtId="167" fontId="22" fillId="0" borderId="0" xfId="44" applyNumberFormat="1" applyFont="1" applyBorder="1" applyAlignment="1">
      <alignment/>
    </xf>
    <xf numFmtId="49" fontId="2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49" fontId="2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%20-%20Attachment%20G%20Tillsonburg_2012_1562%20PILs%20Continuity_v2%2012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62 Continuity (L.1)"/>
      <sheetName val="1562 (Revised GL Month)"/>
      <sheetName val="1562 (Orig GL Month)"/>
      <sheetName val="Total Billings (L.2.1)"/>
      <sheetName val="Billing kW kWh (L.2.2)"/>
      <sheetName val="Billing Service Charge  (L.2.3)"/>
      <sheetName val="2006"/>
      <sheetName val="2005"/>
      <sheetName val="2004"/>
      <sheetName val="2003"/>
      <sheetName val="2002"/>
    </sheetNames>
    <sheetDataSet>
      <sheetData sheetId="3">
        <row r="11">
          <cell r="D11">
            <v>7440.893959999939</v>
          </cell>
        </row>
        <row r="12">
          <cell r="D12">
            <v>25758.728145191482</v>
          </cell>
        </row>
        <row r="13">
          <cell r="D13">
            <v>6301.536723152774</v>
          </cell>
        </row>
        <row r="14">
          <cell r="D14">
            <v>5537.44126046396</v>
          </cell>
        </row>
        <row r="15">
          <cell r="D15">
            <v>23374.551232487473</v>
          </cell>
        </row>
        <row r="16">
          <cell r="D16">
            <v>16662.288061613534</v>
          </cell>
        </row>
        <row r="17">
          <cell r="D17">
            <v>15739.370618188499</v>
          </cell>
        </row>
        <row r="18">
          <cell r="D18">
            <v>16270.153018260316</v>
          </cell>
        </row>
        <row r="19">
          <cell r="D19">
            <v>16184.205987168147</v>
          </cell>
        </row>
        <row r="20">
          <cell r="D20">
            <v>16816.302811191796</v>
          </cell>
        </row>
        <row r="21">
          <cell r="D21">
            <v>22892.70756853043</v>
          </cell>
        </row>
        <row r="30">
          <cell r="D30">
            <v>21545.898009094613</v>
          </cell>
        </row>
        <row r="31">
          <cell r="D31">
            <v>19346.80771238191</v>
          </cell>
        </row>
        <row r="32">
          <cell r="D32">
            <v>17008.611465212532</v>
          </cell>
        </row>
        <row r="33">
          <cell r="D33">
            <v>15752.7302996139</v>
          </cell>
        </row>
        <row r="34">
          <cell r="D34">
            <v>18204.10172005148</v>
          </cell>
        </row>
        <row r="35">
          <cell r="D35">
            <v>14741.308597915679</v>
          </cell>
        </row>
        <row r="36">
          <cell r="D36">
            <v>17442.44907171779</v>
          </cell>
        </row>
        <row r="37">
          <cell r="D37">
            <v>17755.940000000002</v>
          </cell>
        </row>
        <row r="38">
          <cell r="D38">
            <v>17664.28961822394</v>
          </cell>
        </row>
        <row r="39">
          <cell r="D39">
            <v>16489.19</v>
          </cell>
        </row>
        <row r="40">
          <cell r="D40">
            <v>15492.43</v>
          </cell>
        </row>
        <row r="41">
          <cell r="D41">
            <v>16883.350000000002</v>
          </cell>
        </row>
        <row r="42">
          <cell r="D42">
            <v>-22892.70756853043</v>
          </cell>
        </row>
        <row r="43">
          <cell r="D43">
            <v>17110.05</v>
          </cell>
        </row>
        <row r="52">
          <cell r="D52">
            <v>16840.579999999998</v>
          </cell>
        </row>
        <row r="53">
          <cell r="D53">
            <v>18239.75</v>
          </cell>
        </row>
        <row r="54">
          <cell r="D54">
            <v>19227.119999999995</v>
          </cell>
        </row>
        <row r="55">
          <cell r="D55">
            <v>11621.660000000002</v>
          </cell>
        </row>
        <row r="56">
          <cell r="D56">
            <v>16209.600000000002</v>
          </cell>
        </row>
        <row r="57">
          <cell r="D57">
            <v>12431.419999999998</v>
          </cell>
        </row>
        <row r="58">
          <cell r="D58">
            <v>11057.21</v>
          </cell>
        </row>
        <row r="59">
          <cell r="D59">
            <v>14239.84</v>
          </cell>
        </row>
        <row r="60">
          <cell r="D60">
            <v>12483.49</v>
          </cell>
        </row>
        <row r="61">
          <cell r="D61">
            <v>13888.32</v>
          </cell>
        </row>
        <row r="62">
          <cell r="D62">
            <v>11894.68</v>
          </cell>
        </row>
        <row r="63">
          <cell r="D63">
            <v>13259.609999999999</v>
          </cell>
        </row>
        <row r="64">
          <cell r="D64">
            <v>-17110.05</v>
          </cell>
        </row>
        <row r="65">
          <cell r="D65">
            <v>13247.949999999999</v>
          </cell>
        </row>
        <row r="74">
          <cell r="D74">
            <v>13466.140000000001</v>
          </cell>
        </row>
        <row r="75">
          <cell r="D75">
            <v>14315.140000000001</v>
          </cell>
        </row>
        <row r="76">
          <cell r="D76">
            <v>14863.83</v>
          </cell>
        </row>
        <row r="77">
          <cell r="D77">
            <v>12861.78</v>
          </cell>
        </row>
        <row r="78">
          <cell r="D78">
            <v>7197.34</v>
          </cell>
        </row>
        <row r="79">
          <cell r="D79">
            <v>6281.47</v>
          </cell>
        </row>
        <row r="80">
          <cell r="D80">
            <v>9524.460000000001</v>
          </cell>
        </row>
        <row r="81">
          <cell r="D81">
            <v>10508.249999999998</v>
          </cell>
        </row>
        <row r="82">
          <cell r="D82">
            <v>7693.63</v>
          </cell>
        </row>
        <row r="83">
          <cell r="D83">
            <v>8097.02</v>
          </cell>
        </row>
        <row r="84">
          <cell r="D84">
            <v>7145.7300000000005</v>
          </cell>
        </row>
        <row r="85">
          <cell r="D85">
            <v>7124.54</v>
          </cell>
        </row>
        <row r="86">
          <cell r="D86">
            <v>-13247.949999999999</v>
          </cell>
        </row>
        <row r="87">
          <cell r="D87">
            <v>8980.449999999999</v>
          </cell>
        </row>
        <row r="95">
          <cell r="D95">
            <v>8595.509999999998</v>
          </cell>
        </row>
        <row r="96">
          <cell r="D96">
            <v>8806.810000000003</v>
          </cell>
        </row>
        <row r="97">
          <cell r="D97">
            <v>8615.06</v>
          </cell>
        </row>
        <row r="98">
          <cell r="D98">
            <v>6703.519999999999</v>
          </cell>
        </row>
        <row r="99">
          <cell r="D99">
            <v>-8980.449999999999</v>
          </cell>
        </row>
        <row r="113">
          <cell r="D113">
            <v>7049.0599999999995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6"/>
  <sheetViews>
    <sheetView tabSelected="1" zoomScalePageLayoutView="0" workbookViewId="0" topLeftCell="A1">
      <pane xSplit="2" ySplit="7" topLeftCell="C27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76" sqref="B276"/>
    </sheetView>
  </sheetViews>
  <sheetFormatPr defaultColWidth="9.140625" defaultRowHeight="12.75"/>
  <cols>
    <col min="1" max="1" width="14.57421875" style="197" customWidth="1"/>
    <col min="2" max="2" width="41.7109375" style="18" bestFit="1" customWidth="1"/>
    <col min="3" max="4" width="11.7109375" style="175" customWidth="1"/>
    <col min="5" max="5" width="11.7109375" style="5" customWidth="1"/>
    <col min="6" max="6" width="11.7109375" style="126" customWidth="1"/>
    <col min="7" max="7" width="2.00390625" style="7" customWidth="1"/>
    <col min="8" max="13" width="11.7109375" style="18" customWidth="1"/>
    <col min="14" max="14" width="2.00390625" style="7" customWidth="1"/>
    <col min="15" max="21" width="11.7109375" style="18" customWidth="1"/>
    <col min="22" max="22" width="5.57421875" style="18" hidden="1" customWidth="1"/>
    <col min="23" max="16384" width="9.140625" style="18" customWidth="1"/>
  </cols>
  <sheetData>
    <row r="1" spans="1:21" ht="19.5" thickBot="1">
      <c r="A1" s="1" t="s">
        <v>0</v>
      </c>
      <c r="B1" s="2"/>
      <c r="C1" s="3">
        <v>41000</v>
      </c>
      <c r="D1" s="4"/>
      <c r="F1" s="6"/>
      <c r="H1" s="7"/>
      <c r="I1" s="8"/>
      <c r="J1" s="9"/>
      <c r="K1" s="10"/>
      <c r="L1" s="11"/>
      <c r="M1" s="6"/>
      <c r="O1" s="12"/>
      <c r="P1" s="13"/>
      <c r="Q1" s="14"/>
      <c r="R1" s="15"/>
      <c r="S1" s="15"/>
      <c r="T1" s="16"/>
      <c r="U1" s="17"/>
    </row>
    <row r="2" spans="1:21" ht="16.5" thickBot="1">
      <c r="A2" s="19"/>
      <c r="B2" s="20"/>
      <c r="C2" s="4"/>
      <c r="D2" s="4"/>
      <c r="E2" s="21"/>
      <c r="F2" s="22"/>
      <c r="H2" s="23" t="s">
        <v>1</v>
      </c>
      <c r="I2" s="24"/>
      <c r="J2" s="24"/>
      <c r="K2" s="24"/>
      <c r="L2" s="24"/>
      <c r="M2" s="25"/>
      <c r="O2" s="23" t="s">
        <v>2</v>
      </c>
      <c r="P2" s="24"/>
      <c r="Q2" s="24"/>
      <c r="R2" s="24"/>
      <c r="S2" s="24"/>
      <c r="T2" s="24"/>
      <c r="U2" s="25"/>
    </row>
    <row r="3" spans="1:21" s="38" customFormat="1" ht="15.75">
      <c r="A3" s="26" t="s">
        <v>3</v>
      </c>
      <c r="B3" s="27" t="s">
        <v>4</v>
      </c>
      <c r="C3" s="28" t="s">
        <v>5</v>
      </c>
      <c r="D3" s="29" t="s">
        <v>6</v>
      </c>
      <c r="E3" s="30" t="s">
        <v>7</v>
      </c>
      <c r="F3" s="31" t="s">
        <v>8</v>
      </c>
      <c r="G3" s="32"/>
      <c r="H3" s="33" t="s">
        <v>9</v>
      </c>
      <c r="I3" s="34"/>
      <c r="J3" s="33" t="s">
        <v>10</v>
      </c>
      <c r="K3" s="34"/>
      <c r="L3" s="33" t="s">
        <v>11</v>
      </c>
      <c r="M3" s="34"/>
      <c r="N3" s="32"/>
      <c r="O3" s="35" t="s">
        <v>12</v>
      </c>
      <c r="P3" s="36"/>
      <c r="Q3" s="35" t="s">
        <v>13</v>
      </c>
      <c r="R3" s="36"/>
      <c r="S3" s="37" t="s">
        <v>12</v>
      </c>
      <c r="T3" s="35" t="s">
        <v>14</v>
      </c>
      <c r="U3" s="36"/>
    </row>
    <row r="4" spans="1:21" ht="15.75">
      <c r="A4" s="39"/>
      <c r="B4" s="40"/>
      <c r="C4" s="41"/>
      <c r="D4" s="42"/>
      <c r="E4" s="43"/>
      <c r="F4" s="44"/>
      <c r="H4" s="45"/>
      <c r="I4" s="46"/>
      <c r="J4" s="45"/>
      <c r="K4" s="47"/>
      <c r="L4" s="33" t="s">
        <v>15</v>
      </c>
      <c r="M4" s="34"/>
      <c r="O4" s="45"/>
      <c r="P4" s="46"/>
      <c r="Q4" s="33" t="s">
        <v>16</v>
      </c>
      <c r="R4" s="34"/>
      <c r="S4" s="48"/>
      <c r="T4" s="33" t="s">
        <v>17</v>
      </c>
      <c r="U4" s="34"/>
    </row>
    <row r="5" spans="1:21" s="8" customFormat="1" ht="15.75">
      <c r="A5" s="39"/>
      <c r="B5" s="40"/>
      <c r="C5" s="41"/>
      <c r="D5" s="42"/>
      <c r="E5" s="43"/>
      <c r="F5" s="44"/>
      <c r="G5" s="49"/>
      <c r="H5" s="33" t="s">
        <v>18</v>
      </c>
      <c r="I5" s="34"/>
      <c r="J5" s="33" t="s">
        <v>19</v>
      </c>
      <c r="K5" s="34"/>
      <c r="L5" s="33" t="s">
        <v>20</v>
      </c>
      <c r="M5" s="34"/>
      <c r="N5" s="49"/>
      <c r="O5" s="33" t="s">
        <v>21</v>
      </c>
      <c r="P5" s="34"/>
      <c r="Q5" s="33" t="s">
        <v>22</v>
      </c>
      <c r="R5" s="34"/>
      <c r="S5" s="48"/>
      <c r="T5" s="33" t="s">
        <v>23</v>
      </c>
      <c r="U5" s="34"/>
    </row>
    <row r="6" spans="1:21" ht="16.5" thickBot="1">
      <c r="A6" s="39"/>
      <c r="B6" s="40"/>
      <c r="C6" s="41"/>
      <c r="D6" s="42"/>
      <c r="E6" s="43"/>
      <c r="F6" s="44"/>
      <c r="H6" s="45"/>
      <c r="I6" s="46"/>
      <c r="J6" s="45"/>
      <c r="K6" s="46"/>
      <c r="L6" s="50" t="s">
        <v>24</v>
      </c>
      <c r="M6" s="51"/>
      <c r="O6" s="45"/>
      <c r="P6" s="46"/>
      <c r="Q6" s="45"/>
      <c r="R6" s="46"/>
      <c r="S6" s="46"/>
      <c r="T6" s="45"/>
      <c r="U6" s="46"/>
    </row>
    <row r="7" spans="1:21" s="38" customFormat="1" ht="16.5" thickBot="1">
      <c r="A7" s="52"/>
      <c r="B7" s="53"/>
      <c r="C7" s="54"/>
      <c r="D7" s="55"/>
      <c r="E7" s="56"/>
      <c r="F7" s="57"/>
      <c r="G7" s="32"/>
      <c r="H7" s="58" t="s">
        <v>25</v>
      </c>
      <c r="I7" s="59" t="s">
        <v>26</v>
      </c>
      <c r="J7" s="58" t="s">
        <v>25</v>
      </c>
      <c r="K7" s="59" t="s">
        <v>26</v>
      </c>
      <c r="L7" s="58" t="s">
        <v>25</v>
      </c>
      <c r="M7" s="59" t="s">
        <v>26</v>
      </c>
      <c r="N7" s="32"/>
      <c r="O7" s="58" t="s">
        <v>25</v>
      </c>
      <c r="P7" s="59" t="s">
        <v>26</v>
      </c>
      <c r="Q7" s="58" t="s">
        <v>25</v>
      </c>
      <c r="R7" s="59" t="s">
        <v>26</v>
      </c>
      <c r="S7" s="59" t="s">
        <v>27</v>
      </c>
      <c r="T7" s="58" t="s">
        <v>25</v>
      </c>
      <c r="U7" s="59" t="s">
        <v>26</v>
      </c>
    </row>
    <row r="8" spans="1:21" ht="15.75">
      <c r="A8" s="60">
        <v>2001</v>
      </c>
      <c r="B8" s="61"/>
      <c r="C8" s="62"/>
      <c r="D8" s="63"/>
      <c r="E8" s="64"/>
      <c r="F8" s="65"/>
      <c r="H8" s="66"/>
      <c r="I8" s="67"/>
      <c r="J8" s="66"/>
      <c r="K8" s="67"/>
      <c r="L8" s="66"/>
      <c r="M8" s="67"/>
      <c r="O8" s="66"/>
      <c r="P8" s="67"/>
      <c r="Q8" s="66"/>
      <c r="R8" s="67"/>
      <c r="S8" s="67"/>
      <c r="T8" s="66"/>
      <c r="U8" s="67"/>
    </row>
    <row r="9" spans="1:22" ht="15.75">
      <c r="A9" s="68">
        <v>37195</v>
      </c>
      <c r="B9" s="61" t="s">
        <v>28</v>
      </c>
      <c r="C9" s="62"/>
      <c r="D9" s="63"/>
      <c r="E9" s="64"/>
      <c r="F9" s="69"/>
      <c r="G9" s="70"/>
      <c r="H9" s="71"/>
      <c r="I9" s="72">
        <f>+I8+H9</f>
        <v>0</v>
      </c>
      <c r="J9" s="71">
        <f>+M293</f>
        <v>15695.333333333334</v>
      </c>
      <c r="K9" s="72">
        <f aca="true" t="shared" si="0" ref="K9:K72">+K8+J9</f>
        <v>15695.333333333334</v>
      </c>
      <c r="L9" s="71"/>
      <c r="M9" s="72">
        <f>+M8+L9</f>
        <v>0</v>
      </c>
      <c r="N9" s="70"/>
      <c r="O9" s="71">
        <f aca="true" t="shared" si="1" ref="O9:O72">-H9</f>
        <v>0</v>
      </c>
      <c r="P9" s="72">
        <f aca="true" t="shared" si="2" ref="P9:P72">+P8+O9</f>
        <v>0</v>
      </c>
      <c r="Q9" s="71">
        <f aca="true" t="shared" si="3" ref="Q9:Q72">-J9</f>
        <v>-15695.333333333334</v>
      </c>
      <c r="R9" s="72">
        <f aca="true" t="shared" si="4" ref="R9:R72">+R8+Q9</f>
        <v>-15695.333333333334</v>
      </c>
      <c r="S9" s="72">
        <f>+R9+P9</f>
        <v>-15695.333333333334</v>
      </c>
      <c r="T9" s="71">
        <f aca="true" t="shared" si="5" ref="T9:T72">-L9</f>
        <v>0</v>
      </c>
      <c r="U9" s="72">
        <f aca="true" t="shared" si="6" ref="U9:U72">+U8+T9</f>
        <v>0</v>
      </c>
      <c r="V9" s="73">
        <f aca="true" t="shared" si="7" ref="V9:V17">+I9+K9+M9+P9+R9+U9</f>
        <v>0</v>
      </c>
    </row>
    <row r="10" spans="1:22" ht="15.75">
      <c r="A10" s="68">
        <v>37225</v>
      </c>
      <c r="B10" s="61" t="s">
        <v>28</v>
      </c>
      <c r="C10" s="62"/>
      <c r="D10" s="63"/>
      <c r="E10" s="64"/>
      <c r="F10" s="69"/>
      <c r="G10" s="70"/>
      <c r="H10" s="71"/>
      <c r="I10" s="72">
        <f aca="true" t="shared" si="8" ref="I10:I73">+I9+H10</f>
        <v>0</v>
      </c>
      <c r="J10" s="71">
        <f>+M293</f>
        <v>15695.333333333334</v>
      </c>
      <c r="K10" s="72">
        <f t="shared" si="0"/>
        <v>31390.666666666668</v>
      </c>
      <c r="L10" s="71">
        <f>+ROUND(K9*$F$304*(A10-A9)/365,2)</f>
        <v>93.53</v>
      </c>
      <c r="M10" s="72">
        <f aca="true" t="shared" si="9" ref="M10:M73">+M9+L10</f>
        <v>93.53</v>
      </c>
      <c r="N10" s="70"/>
      <c r="O10" s="71">
        <f t="shared" si="1"/>
        <v>0</v>
      </c>
      <c r="P10" s="72">
        <f t="shared" si="2"/>
        <v>0</v>
      </c>
      <c r="Q10" s="71">
        <f t="shared" si="3"/>
        <v>-15695.333333333334</v>
      </c>
      <c r="R10" s="72">
        <f t="shared" si="4"/>
        <v>-31390.666666666668</v>
      </c>
      <c r="S10" s="72">
        <f aca="true" t="shared" si="10" ref="S10:S73">+R10+P10</f>
        <v>-31390.666666666668</v>
      </c>
      <c r="T10" s="71">
        <f t="shared" si="5"/>
        <v>-93.53</v>
      </c>
      <c r="U10" s="72">
        <f t="shared" si="6"/>
        <v>-93.53</v>
      </c>
      <c r="V10" s="73">
        <f t="shared" si="7"/>
        <v>-1.1652900866465643E-12</v>
      </c>
    </row>
    <row r="11" spans="1:22" ht="15.75">
      <c r="A11" s="68">
        <v>37256</v>
      </c>
      <c r="B11" s="61" t="s">
        <v>28</v>
      </c>
      <c r="C11" s="74"/>
      <c r="D11" s="75"/>
      <c r="E11" s="64"/>
      <c r="F11" s="76"/>
      <c r="G11" s="70"/>
      <c r="H11" s="71"/>
      <c r="I11" s="72">
        <f t="shared" si="8"/>
        <v>0</v>
      </c>
      <c r="J11" s="71">
        <f>+M293</f>
        <v>15695.333333333334</v>
      </c>
      <c r="K11" s="72">
        <f t="shared" si="0"/>
        <v>47086</v>
      </c>
      <c r="L11" s="71">
        <f>+ROUND(K10*$F$304*(A11-A10)/365,2)</f>
        <v>193.29</v>
      </c>
      <c r="M11" s="72">
        <f t="shared" si="9"/>
        <v>286.82</v>
      </c>
      <c r="N11" s="70"/>
      <c r="O11" s="71">
        <f t="shared" si="1"/>
        <v>0</v>
      </c>
      <c r="P11" s="72">
        <f t="shared" si="2"/>
        <v>0</v>
      </c>
      <c r="Q11" s="71">
        <f t="shared" si="3"/>
        <v>-15695.333333333334</v>
      </c>
      <c r="R11" s="72">
        <f t="shared" si="4"/>
        <v>-47086</v>
      </c>
      <c r="S11" s="72">
        <f t="shared" si="10"/>
        <v>-47086</v>
      </c>
      <c r="T11" s="71">
        <f t="shared" si="5"/>
        <v>-193.29</v>
      </c>
      <c r="U11" s="72">
        <f t="shared" si="6"/>
        <v>-286.82</v>
      </c>
      <c r="V11" s="73">
        <f t="shared" si="7"/>
        <v>0</v>
      </c>
    </row>
    <row r="12" spans="1:22" ht="15.75">
      <c r="A12" s="77"/>
      <c r="B12" s="78"/>
      <c r="C12" s="79">
        <f>SUM(J9:J11)</f>
        <v>47086</v>
      </c>
      <c r="D12" s="80"/>
      <c r="E12" s="81"/>
      <c r="F12" s="82">
        <f>+M12</f>
        <v>286.82</v>
      </c>
      <c r="G12" s="70"/>
      <c r="H12" s="83"/>
      <c r="I12" s="84">
        <f t="shared" si="8"/>
        <v>0</v>
      </c>
      <c r="J12" s="83"/>
      <c r="K12" s="84">
        <f t="shared" si="0"/>
        <v>47086</v>
      </c>
      <c r="L12" s="83"/>
      <c r="M12" s="84">
        <f t="shared" si="9"/>
        <v>286.82</v>
      </c>
      <c r="N12" s="70"/>
      <c r="O12" s="83">
        <f t="shared" si="1"/>
        <v>0</v>
      </c>
      <c r="P12" s="84">
        <f t="shared" si="2"/>
        <v>0</v>
      </c>
      <c r="Q12" s="83">
        <f t="shared" si="3"/>
        <v>0</v>
      </c>
      <c r="R12" s="84">
        <f t="shared" si="4"/>
        <v>-47086</v>
      </c>
      <c r="S12" s="84">
        <f t="shared" si="10"/>
        <v>-47086</v>
      </c>
      <c r="T12" s="83">
        <f t="shared" si="5"/>
        <v>0</v>
      </c>
      <c r="U12" s="84">
        <f t="shared" si="6"/>
        <v>-286.82</v>
      </c>
      <c r="V12" s="73">
        <f t="shared" si="7"/>
        <v>0</v>
      </c>
    </row>
    <row r="13" spans="1:22" ht="15.75">
      <c r="A13" s="60">
        <v>2002</v>
      </c>
      <c r="B13" s="61"/>
      <c r="C13" s="62"/>
      <c r="D13" s="63"/>
      <c r="E13" s="64"/>
      <c r="F13" s="69"/>
      <c r="G13" s="70"/>
      <c r="H13" s="71"/>
      <c r="I13" s="72">
        <f t="shared" si="8"/>
        <v>0</v>
      </c>
      <c r="J13" s="71"/>
      <c r="K13" s="72">
        <f t="shared" si="0"/>
        <v>47086</v>
      </c>
      <c r="L13" s="71"/>
      <c r="M13" s="72">
        <f t="shared" si="9"/>
        <v>286.82</v>
      </c>
      <c r="N13" s="70"/>
      <c r="O13" s="71">
        <f t="shared" si="1"/>
        <v>0</v>
      </c>
      <c r="P13" s="72">
        <f t="shared" si="2"/>
        <v>0</v>
      </c>
      <c r="Q13" s="71">
        <f t="shared" si="3"/>
        <v>0</v>
      </c>
      <c r="R13" s="72">
        <f t="shared" si="4"/>
        <v>-47086</v>
      </c>
      <c r="S13" s="72">
        <f t="shared" si="10"/>
        <v>-47086</v>
      </c>
      <c r="T13" s="71">
        <f t="shared" si="5"/>
        <v>0</v>
      </c>
      <c r="U13" s="72">
        <f t="shared" si="6"/>
        <v>-286.82</v>
      </c>
      <c r="V13" s="73">
        <f t="shared" si="7"/>
        <v>0</v>
      </c>
    </row>
    <row r="14" spans="1:22" ht="15.75">
      <c r="A14" s="68">
        <v>37287</v>
      </c>
      <c r="B14" s="61" t="s">
        <v>29</v>
      </c>
      <c r="C14" s="62"/>
      <c r="D14" s="63"/>
      <c r="E14" s="64"/>
      <c r="F14" s="69"/>
      <c r="G14" s="70"/>
      <c r="H14" s="71"/>
      <c r="I14" s="72">
        <f t="shared" si="8"/>
        <v>0</v>
      </c>
      <c r="J14" s="71">
        <f>+$M$295</f>
        <v>12878.916666666666</v>
      </c>
      <c r="K14" s="72">
        <f t="shared" si="0"/>
        <v>59964.916666666664</v>
      </c>
      <c r="L14" s="71">
        <f>+ROUND(K13*$F$304*(A14-A11)/365,2)</f>
        <v>289.93</v>
      </c>
      <c r="M14" s="72">
        <f t="shared" si="9"/>
        <v>576.75</v>
      </c>
      <c r="N14" s="70"/>
      <c r="O14" s="71">
        <f t="shared" si="1"/>
        <v>0</v>
      </c>
      <c r="P14" s="72">
        <f t="shared" si="2"/>
        <v>0</v>
      </c>
      <c r="Q14" s="71">
        <f t="shared" si="3"/>
        <v>-12878.916666666666</v>
      </c>
      <c r="R14" s="72">
        <f t="shared" si="4"/>
        <v>-59964.916666666664</v>
      </c>
      <c r="S14" s="72">
        <f t="shared" si="10"/>
        <v>-59964.916666666664</v>
      </c>
      <c r="T14" s="71">
        <f t="shared" si="5"/>
        <v>-289.93</v>
      </c>
      <c r="U14" s="72">
        <f t="shared" si="6"/>
        <v>-576.75</v>
      </c>
      <c r="V14" s="73">
        <f t="shared" si="7"/>
        <v>0</v>
      </c>
    </row>
    <row r="15" spans="1:22" ht="15.75">
      <c r="A15" s="68">
        <v>37315</v>
      </c>
      <c r="B15" s="61" t="s">
        <v>29</v>
      </c>
      <c r="C15" s="62"/>
      <c r="D15" s="63"/>
      <c r="E15" s="64"/>
      <c r="F15" s="69"/>
      <c r="G15" s="70"/>
      <c r="H15" s="71"/>
      <c r="I15" s="72">
        <f t="shared" si="8"/>
        <v>0</v>
      </c>
      <c r="J15" s="71">
        <f>+$M$295</f>
        <v>12878.916666666666</v>
      </c>
      <c r="K15" s="72">
        <f t="shared" si="0"/>
        <v>72843.83333333333</v>
      </c>
      <c r="L15" s="71">
        <f>+ROUND(K14*$F$304*(A15-A14)/365,2)</f>
        <v>333.5</v>
      </c>
      <c r="M15" s="72">
        <f t="shared" si="9"/>
        <v>910.25</v>
      </c>
      <c r="N15" s="70"/>
      <c r="O15" s="71">
        <f t="shared" si="1"/>
        <v>0</v>
      </c>
      <c r="P15" s="72">
        <f t="shared" si="2"/>
        <v>0</v>
      </c>
      <c r="Q15" s="71">
        <f t="shared" si="3"/>
        <v>-12878.916666666666</v>
      </c>
      <c r="R15" s="72">
        <f t="shared" si="4"/>
        <v>-72843.83333333333</v>
      </c>
      <c r="S15" s="72">
        <f t="shared" si="10"/>
        <v>-72843.83333333333</v>
      </c>
      <c r="T15" s="71">
        <f t="shared" si="5"/>
        <v>-333.5</v>
      </c>
      <c r="U15" s="72">
        <f t="shared" si="6"/>
        <v>-910.25</v>
      </c>
      <c r="V15" s="73">
        <f t="shared" si="7"/>
        <v>0</v>
      </c>
    </row>
    <row r="16" spans="1:22" ht="15.75">
      <c r="A16" s="85">
        <v>37346</v>
      </c>
      <c r="B16" s="61" t="s">
        <v>29</v>
      </c>
      <c r="C16" s="62"/>
      <c r="D16" s="63"/>
      <c r="E16" s="64"/>
      <c r="F16" s="69"/>
      <c r="G16" s="70"/>
      <c r="H16" s="71"/>
      <c r="I16" s="72">
        <f t="shared" si="8"/>
        <v>0</v>
      </c>
      <c r="J16" s="71">
        <f>+$M$295</f>
        <v>12878.916666666666</v>
      </c>
      <c r="K16" s="72">
        <f t="shared" si="0"/>
        <v>85722.75</v>
      </c>
      <c r="L16" s="71">
        <f>+ROUND(K15*$F$304*(A16-A15)/365,2)</f>
        <v>448.54</v>
      </c>
      <c r="M16" s="72">
        <f t="shared" si="9"/>
        <v>1358.79</v>
      </c>
      <c r="N16" s="70"/>
      <c r="O16" s="71">
        <f t="shared" si="1"/>
        <v>0</v>
      </c>
      <c r="P16" s="72">
        <f t="shared" si="2"/>
        <v>0</v>
      </c>
      <c r="Q16" s="71">
        <f t="shared" si="3"/>
        <v>-12878.916666666666</v>
      </c>
      <c r="R16" s="72">
        <f t="shared" si="4"/>
        <v>-85722.75</v>
      </c>
      <c r="S16" s="72">
        <f t="shared" si="10"/>
        <v>-85722.75</v>
      </c>
      <c r="T16" s="71">
        <f t="shared" si="5"/>
        <v>-448.54</v>
      </c>
      <c r="U16" s="72">
        <f t="shared" si="6"/>
        <v>-1358.79</v>
      </c>
      <c r="V16" s="73">
        <f t="shared" si="7"/>
        <v>-6.366462912410498E-12</v>
      </c>
    </row>
    <row r="17" spans="1:22" ht="15.75">
      <c r="A17" s="85"/>
      <c r="B17" s="61" t="s">
        <v>30</v>
      </c>
      <c r="C17" s="62"/>
      <c r="D17" s="63"/>
      <c r="E17" s="64"/>
      <c r="F17" s="69"/>
      <c r="G17" s="70"/>
      <c r="H17" s="71">
        <f>+'[1]Total Billings (L.2.1)'!D11</f>
        <v>7440.893959999939</v>
      </c>
      <c r="I17" s="72">
        <f t="shared" si="8"/>
        <v>7440.893959999939</v>
      </c>
      <c r="J17" s="71"/>
      <c r="K17" s="72">
        <f t="shared" si="0"/>
        <v>85722.75</v>
      </c>
      <c r="L17" s="71"/>
      <c r="M17" s="72">
        <f t="shared" si="9"/>
        <v>1358.79</v>
      </c>
      <c r="N17" s="70"/>
      <c r="O17" s="71">
        <f t="shared" si="1"/>
        <v>-7440.893959999939</v>
      </c>
      <c r="P17" s="72">
        <f t="shared" si="2"/>
        <v>-7440.893959999939</v>
      </c>
      <c r="Q17" s="71">
        <f t="shared" si="3"/>
        <v>0</v>
      </c>
      <c r="R17" s="72">
        <f t="shared" si="4"/>
        <v>-85722.75</v>
      </c>
      <c r="S17" s="72">
        <f t="shared" si="10"/>
        <v>-93163.64395999994</v>
      </c>
      <c r="T17" s="71">
        <f t="shared" si="5"/>
        <v>0</v>
      </c>
      <c r="U17" s="72">
        <f t="shared" si="6"/>
        <v>-1358.79</v>
      </c>
      <c r="V17" s="73">
        <f t="shared" si="7"/>
        <v>-6.366462912410498E-12</v>
      </c>
    </row>
    <row r="18" spans="1:22" ht="15.75">
      <c r="A18" s="86"/>
      <c r="B18" s="87" t="s">
        <v>31</v>
      </c>
      <c r="C18" s="88"/>
      <c r="D18" s="89"/>
      <c r="E18" s="90"/>
      <c r="F18" s="91"/>
      <c r="G18" s="70"/>
      <c r="H18" s="92"/>
      <c r="I18" s="93">
        <f t="shared" si="8"/>
        <v>7440.893959999939</v>
      </c>
      <c r="J18" s="92">
        <f>-H17</f>
        <v>-7440.893959999939</v>
      </c>
      <c r="K18" s="93">
        <f t="shared" si="0"/>
        <v>78281.85604000006</v>
      </c>
      <c r="L18" s="92"/>
      <c r="M18" s="93">
        <f t="shared" si="9"/>
        <v>1358.79</v>
      </c>
      <c r="N18" s="70"/>
      <c r="O18" s="92">
        <f t="shared" si="1"/>
        <v>0</v>
      </c>
      <c r="P18" s="93">
        <f t="shared" si="2"/>
        <v>-7440.893959999939</v>
      </c>
      <c r="Q18" s="92">
        <f t="shared" si="3"/>
        <v>7440.893959999939</v>
      </c>
      <c r="R18" s="93">
        <f t="shared" si="4"/>
        <v>-78281.85604000006</v>
      </c>
      <c r="S18" s="93">
        <f t="shared" si="10"/>
        <v>-85722.75</v>
      </c>
      <c r="T18" s="92">
        <f t="shared" si="5"/>
        <v>0</v>
      </c>
      <c r="U18" s="93">
        <f t="shared" si="6"/>
        <v>-1358.79</v>
      </c>
      <c r="V18" s="73"/>
    </row>
    <row r="19" spans="1:22" ht="15.75">
      <c r="A19" s="85">
        <v>37376</v>
      </c>
      <c r="B19" s="61" t="s">
        <v>29</v>
      </c>
      <c r="C19" s="62"/>
      <c r="D19" s="63"/>
      <c r="E19" s="64"/>
      <c r="F19" s="69"/>
      <c r="G19" s="70"/>
      <c r="H19" s="71"/>
      <c r="I19" s="72">
        <f t="shared" si="8"/>
        <v>7440.893959999939</v>
      </c>
      <c r="J19" s="71">
        <f>+$M$295</f>
        <v>12878.916666666666</v>
      </c>
      <c r="K19" s="72">
        <f t="shared" si="0"/>
        <v>91160.77270666673</v>
      </c>
      <c r="L19" s="71">
        <f>+ROUND(K18*$F$304*(A19-A16)/365,2)</f>
        <v>466.47</v>
      </c>
      <c r="M19" s="72">
        <f t="shared" si="9"/>
        <v>1825.26</v>
      </c>
      <c r="N19" s="70"/>
      <c r="O19" s="71">
        <f t="shared" si="1"/>
        <v>0</v>
      </c>
      <c r="P19" s="72">
        <f t="shared" si="2"/>
        <v>-7440.893959999939</v>
      </c>
      <c r="Q19" s="71">
        <f t="shared" si="3"/>
        <v>-12878.916666666666</v>
      </c>
      <c r="R19" s="72">
        <f t="shared" si="4"/>
        <v>-91160.77270666673</v>
      </c>
      <c r="S19" s="72">
        <f t="shared" si="10"/>
        <v>-98601.66666666667</v>
      </c>
      <c r="T19" s="71">
        <f t="shared" si="5"/>
        <v>-466.47</v>
      </c>
      <c r="U19" s="72">
        <f t="shared" si="6"/>
        <v>-1825.26</v>
      </c>
      <c r="V19" s="73">
        <f>+I19+K19+M19+P19+R19+U19</f>
        <v>-5.229594535194337E-12</v>
      </c>
    </row>
    <row r="20" spans="1:22" ht="15.75">
      <c r="A20" s="85"/>
      <c r="B20" s="61" t="s">
        <v>30</v>
      </c>
      <c r="C20" s="62"/>
      <c r="D20" s="63"/>
      <c r="E20" s="64"/>
      <c r="F20" s="69"/>
      <c r="G20" s="70"/>
      <c r="H20" s="71">
        <f>+'[1]Total Billings (L.2.1)'!D12</f>
        <v>25758.728145191482</v>
      </c>
      <c r="I20" s="72">
        <f t="shared" si="8"/>
        <v>33199.62210519142</v>
      </c>
      <c r="J20" s="71"/>
      <c r="K20" s="72">
        <f t="shared" si="0"/>
        <v>91160.77270666673</v>
      </c>
      <c r="L20" s="71"/>
      <c r="M20" s="72">
        <f t="shared" si="9"/>
        <v>1825.26</v>
      </c>
      <c r="N20" s="70"/>
      <c r="O20" s="71">
        <f t="shared" si="1"/>
        <v>-25758.728145191482</v>
      </c>
      <c r="P20" s="72">
        <f t="shared" si="2"/>
        <v>-33199.62210519142</v>
      </c>
      <c r="Q20" s="71">
        <f t="shared" si="3"/>
        <v>0</v>
      </c>
      <c r="R20" s="72">
        <f t="shared" si="4"/>
        <v>-91160.77270666673</v>
      </c>
      <c r="S20" s="72">
        <f t="shared" si="10"/>
        <v>-124360.39481185815</v>
      </c>
      <c r="T20" s="71">
        <f t="shared" si="5"/>
        <v>0</v>
      </c>
      <c r="U20" s="72">
        <f t="shared" si="6"/>
        <v>-1825.26</v>
      </c>
      <c r="V20" s="73">
        <f>+I20+K20+M20+P20+R20+U20</f>
        <v>-5.229594535194337E-12</v>
      </c>
    </row>
    <row r="21" spans="1:22" ht="15.75">
      <c r="A21" s="85"/>
      <c r="B21" s="61" t="s">
        <v>31</v>
      </c>
      <c r="C21" s="62"/>
      <c r="D21" s="63"/>
      <c r="E21" s="64"/>
      <c r="F21" s="69"/>
      <c r="G21" s="70"/>
      <c r="H21" s="71"/>
      <c r="I21" s="72">
        <f t="shared" si="8"/>
        <v>33199.62210519142</v>
      </c>
      <c r="J21" s="71">
        <f>-H20</f>
        <v>-25758.728145191482</v>
      </c>
      <c r="K21" s="72">
        <f t="shared" si="0"/>
        <v>65402.044561475246</v>
      </c>
      <c r="L21" s="71"/>
      <c r="M21" s="72">
        <f t="shared" si="9"/>
        <v>1825.26</v>
      </c>
      <c r="N21" s="70"/>
      <c r="O21" s="71">
        <f t="shared" si="1"/>
        <v>0</v>
      </c>
      <c r="P21" s="72">
        <f t="shared" si="2"/>
        <v>-33199.62210519142</v>
      </c>
      <c r="Q21" s="71">
        <f t="shared" si="3"/>
        <v>25758.728145191482</v>
      </c>
      <c r="R21" s="72">
        <f t="shared" si="4"/>
        <v>-65402.044561475246</v>
      </c>
      <c r="S21" s="72">
        <f t="shared" si="10"/>
        <v>-98601.66666666666</v>
      </c>
      <c r="T21" s="71">
        <f t="shared" si="5"/>
        <v>0</v>
      </c>
      <c r="U21" s="72">
        <f t="shared" si="6"/>
        <v>-1825.26</v>
      </c>
      <c r="V21" s="73"/>
    </row>
    <row r="22" spans="1:22" ht="15.75">
      <c r="A22" s="85">
        <v>37407</v>
      </c>
      <c r="B22" s="61" t="s">
        <v>29</v>
      </c>
      <c r="C22" s="62"/>
      <c r="D22" s="63"/>
      <c r="E22" s="64"/>
      <c r="F22" s="69"/>
      <c r="G22" s="70"/>
      <c r="H22" s="71"/>
      <c r="I22" s="72">
        <f t="shared" si="8"/>
        <v>33199.62210519142</v>
      </c>
      <c r="J22" s="71">
        <f>+$M$295</f>
        <v>12878.916666666666</v>
      </c>
      <c r="K22" s="72">
        <f t="shared" si="0"/>
        <v>78280.96122814191</v>
      </c>
      <c r="L22" s="71">
        <f>+ROUND(K21*$F$304*(A22-A19)/365,2)</f>
        <v>402.72</v>
      </c>
      <c r="M22" s="72">
        <f t="shared" si="9"/>
        <v>2227.98</v>
      </c>
      <c r="N22" s="70"/>
      <c r="O22" s="71">
        <f t="shared" si="1"/>
        <v>0</v>
      </c>
      <c r="P22" s="72">
        <f t="shared" si="2"/>
        <v>-33199.62210519142</v>
      </c>
      <c r="Q22" s="71">
        <f t="shared" si="3"/>
        <v>-12878.916666666666</v>
      </c>
      <c r="R22" s="72">
        <f t="shared" si="4"/>
        <v>-78280.96122814191</v>
      </c>
      <c r="S22" s="72">
        <f t="shared" si="10"/>
        <v>-111480.58333333333</v>
      </c>
      <c r="T22" s="71">
        <f t="shared" si="5"/>
        <v>-402.72</v>
      </c>
      <c r="U22" s="72">
        <f t="shared" si="6"/>
        <v>-2227.98</v>
      </c>
      <c r="V22" s="73">
        <f>+I22+K22+M22+P22+R22+U22</f>
        <v>-4.092726157978177E-12</v>
      </c>
    </row>
    <row r="23" spans="1:22" ht="15.75">
      <c r="A23" s="85"/>
      <c r="B23" s="61" t="s">
        <v>30</v>
      </c>
      <c r="C23" s="62"/>
      <c r="D23" s="63"/>
      <c r="E23" s="64"/>
      <c r="F23" s="69"/>
      <c r="G23" s="70"/>
      <c r="H23" s="71">
        <f>+'[1]Total Billings (L.2.1)'!D13</f>
        <v>6301.536723152774</v>
      </c>
      <c r="I23" s="72">
        <f t="shared" si="8"/>
        <v>39501.158828344196</v>
      </c>
      <c r="J23" s="71"/>
      <c r="K23" s="72">
        <f t="shared" si="0"/>
        <v>78280.96122814191</v>
      </c>
      <c r="L23" s="71"/>
      <c r="M23" s="72">
        <f t="shared" si="9"/>
        <v>2227.98</v>
      </c>
      <c r="N23" s="70"/>
      <c r="O23" s="71">
        <f t="shared" si="1"/>
        <v>-6301.536723152774</v>
      </c>
      <c r="P23" s="72">
        <f t="shared" si="2"/>
        <v>-39501.158828344196</v>
      </c>
      <c r="Q23" s="71">
        <f t="shared" si="3"/>
        <v>0</v>
      </c>
      <c r="R23" s="72">
        <f t="shared" si="4"/>
        <v>-78280.96122814191</v>
      </c>
      <c r="S23" s="72">
        <f t="shared" si="10"/>
        <v>-117782.1200564861</v>
      </c>
      <c r="T23" s="71">
        <f t="shared" si="5"/>
        <v>0</v>
      </c>
      <c r="U23" s="72">
        <f t="shared" si="6"/>
        <v>-2227.98</v>
      </c>
      <c r="V23" s="73">
        <f>+I23+K23+M23+P23+R23+U23</f>
        <v>-4.092726157978177E-12</v>
      </c>
    </row>
    <row r="24" spans="1:22" ht="15.75">
      <c r="A24" s="85"/>
      <c r="B24" s="61" t="s">
        <v>31</v>
      </c>
      <c r="C24" s="62"/>
      <c r="D24" s="63"/>
      <c r="E24" s="64"/>
      <c r="F24" s="69"/>
      <c r="G24" s="70"/>
      <c r="H24" s="71"/>
      <c r="I24" s="72">
        <f t="shared" si="8"/>
        <v>39501.158828344196</v>
      </c>
      <c r="J24" s="71">
        <f>-H23</f>
        <v>-6301.536723152774</v>
      </c>
      <c r="K24" s="72">
        <f t="shared" si="0"/>
        <v>71979.42450498913</v>
      </c>
      <c r="L24" s="71"/>
      <c r="M24" s="72">
        <f t="shared" si="9"/>
        <v>2227.98</v>
      </c>
      <c r="N24" s="70"/>
      <c r="O24" s="71">
        <f t="shared" si="1"/>
        <v>0</v>
      </c>
      <c r="P24" s="72">
        <f t="shared" si="2"/>
        <v>-39501.158828344196</v>
      </c>
      <c r="Q24" s="71">
        <f t="shared" si="3"/>
        <v>6301.536723152774</v>
      </c>
      <c r="R24" s="72">
        <f t="shared" si="4"/>
        <v>-71979.42450498913</v>
      </c>
      <c r="S24" s="72">
        <f t="shared" si="10"/>
        <v>-111480.58333333333</v>
      </c>
      <c r="T24" s="71">
        <f t="shared" si="5"/>
        <v>0</v>
      </c>
      <c r="U24" s="72">
        <f t="shared" si="6"/>
        <v>-2227.98</v>
      </c>
      <c r="V24" s="73"/>
    </row>
    <row r="25" spans="1:22" ht="15.75">
      <c r="A25" s="85">
        <v>37437</v>
      </c>
      <c r="B25" s="61" t="s">
        <v>29</v>
      </c>
      <c r="C25" s="62"/>
      <c r="D25" s="63"/>
      <c r="E25" s="64"/>
      <c r="F25" s="69"/>
      <c r="G25" s="70"/>
      <c r="H25" s="71"/>
      <c r="I25" s="72">
        <f t="shared" si="8"/>
        <v>39501.158828344196</v>
      </c>
      <c r="J25" s="71">
        <f>+$M$295</f>
        <v>12878.916666666666</v>
      </c>
      <c r="K25" s="72">
        <f t="shared" si="0"/>
        <v>84858.3411716558</v>
      </c>
      <c r="L25" s="71">
        <f>+ROUND(K24*$F$304*(A25-A22)/365,2)</f>
        <v>428.92</v>
      </c>
      <c r="M25" s="72">
        <f t="shared" si="9"/>
        <v>2656.9</v>
      </c>
      <c r="N25" s="70"/>
      <c r="O25" s="71">
        <f t="shared" si="1"/>
        <v>0</v>
      </c>
      <c r="P25" s="72">
        <f t="shared" si="2"/>
        <v>-39501.158828344196</v>
      </c>
      <c r="Q25" s="71">
        <f t="shared" si="3"/>
        <v>-12878.916666666666</v>
      </c>
      <c r="R25" s="72">
        <f t="shared" si="4"/>
        <v>-84858.3411716558</v>
      </c>
      <c r="S25" s="72">
        <f t="shared" si="10"/>
        <v>-124359.5</v>
      </c>
      <c r="T25" s="71">
        <f t="shared" si="5"/>
        <v>-428.92</v>
      </c>
      <c r="U25" s="72">
        <f t="shared" si="6"/>
        <v>-2656.9</v>
      </c>
      <c r="V25" s="73">
        <f>+I25+K25+M25+P25+R25+U25</f>
        <v>-5.9117155615240335E-12</v>
      </c>
    </row>
    <row r="26" spans="1:22" ht="15.75">
      <c r="A26" s="85"/>
      <c r="B26" s="61" t="s">
        <v>30</v>
      </c>
      <c r="C26" s="62"/>
      <c r="D26" s="63"/>
      <c r="E26" s="64"/>
      <c r="F26" s="69"/>
      <c r="G26" s="70"/>
      <c r="H26" s="71">
        <f>+'[1]Total Billings (L.2.1)'!D14</f>
        <v>5537.44126046396</v>
      </c>
      <c r="I26" s="72">
        <f t="shared" si="8"/>
        <v>45038.600088808154</v>
      </c>
      <c r="J26" s="71"/>
      <c r="K26" s="72">
        <f t="shared" si="0"/>
        <v>84858.3411716558</v>
      </c>
      <c r="L26" s="71"/>
      <c r="M26" s="72">
        <f t="shared" si="9"/>
        <v>2656.9</v>
      </c>
      <c r="N26" s="70"/>
      <c r="O26" s="71">
        <f t="shared" si="1"/>
        <v>-5537.44126046396</v>
      </c>
      <c r="P26" s="72">
        <f t="shared" si="2"/>
        <v>-45038.600088808154</v>
      </c>
      <c r="Q26" s="71">
        <f t="shared" si="3"/>
        <v>0</v>
      </c>
      <c r="R26" s="72">
        <f t="shared" si="4"/>
        <v>-84858.3411716558</v>
      </c>
      <c r="S26" s="72">
        <f t="shared" si="10"/>
        <v>-129896.94126046397</v>
      </c>
      <c r="T26" s="71">
        <f t="shared" si="5"/>
        <v>0</v>
      </c>
      <c r="U26" s="72">
        <f t="shared" si="6"/>
        <v>-2656.9</v>
      </c>
      <c r="V26" s="73">
        <f>+I26+K26+M26+P26+R26+U26</f>
        <v>-5.9117155615240335E-12</v>
      </c>
    </row>
    <row r="27" spans="1:22" ht="15.75">
      <c r="A27" s="85"/>
      <c r="B27" s="61" t="s">
        <v>31</v>
      </c>
      <c r="C27" s="62"/>
      <c r="D27" s="63"/>
      <c r="E27" s="64"/>
      <c r="F27" s="69"/>
      <c r="G27" s="70"/>
      <c r="H27" s="71"/>
      <c r="I27" s="72">
        <f t="shared" si="8"/>
        <v>45038.600088808154</v>
      </c>
      <c r="J27" s="71">
        <f>-H26</f>
        <v>-5537.44126046396</v>
      </c>
      <c r="K27" s="72">
        <f t="shared" si="0"/>
        <v>79320.89991119184</v>
      </c>
      <c r="L27" s="71"/>
      <c r="M27" s="72">
        <f t="shared" si="9"/>
        <v>2656.9</v>
      </c>
      <c r="N27" s="70"/>
      <c r="O27" s="71">
        <f t="shared" si="1"/>
        <v>0</v>
      </c>
      <c r="P27" s="72">
        <f t="shared" si="2"/>
        <v>-45038.600088808154</v>
      </c>
      <c r="Q27" s="71">
        <f t="shared" si="3"/>
        <v>5537.44126046396</v>
      </c>
      <c r="R27" s="72">
        <f t="shared" si="4"/>
        <v>-79320.89991119184</v>
      </c>
      <c r="S27" s="72">
        <f t="shared" si="10"/>
        <v>-124359.5</v>
      </c>
      <c r="T27" s="71">
        <f t="shared" si="5"/>
        <v>0</v>
      </c>
      <c r="U27" s="72">
        <f t="shared" si="6"/>
        <v>-2656.9</v>
      </c>
      <c r="V27" s="73"/>
    </row>
    <row r="28" spans="1:22" ht="15.75">
      <c r="A28" s="86"/>
      <c r="B28" s="94" t="s">
        <v>32</v>
      </c>
      <c r="C28" s="88"/>
      <c r="D28" s="89"/>
      <c r="E28" s="90"/>
      <c r="F28" s="91"/>
      <c r="G28" s="70"/>
      <c r="H28" s="95"/>
      <c r="I28" s="96">
        <f t="shared" si="8"/>
        <v>45038.600088808154</v>
      </c>
      <c r="J28" s="95">
        <v>-15632</v>
      </c>
      <c r="K28" s="96">
        <f t="shared" si="0"/>
        <v>63688.89991119184</v>
      </c>
      <c r="L28" s="92"/>
      <c r="M28" s="93">
        <f t="shared" si="9"/>
        <v>2656.9</v>
      </c>
      <c r="N28" s="70"/>
      <c r="O28" s="92">
        <f t="shared" si="1"/>
        <v>0</v>
      </c>
      <c r="P28" s="93">
        <f t="shared" si="2"/>
        <v>-45038.600088808154</v>
      </c>
      <c r="Q28" s="92">
        <f t="shared" si="3"/>
        <v>15632</v>
      </c>
      <c r="R28" s="93">
        <f t="shared" si="4"/>
        <v>-63688.89991119184</v>
      </c>
      <c r="S28" s="93">
        <f t="shared" si="10"/>
        <v>-108727.5</v>
      </c>
      <c r="T28" s="92">
        <f t="shared" si="5"/>
        <v>0</v>
      </c>
      <c r="U28" s="93">
        <f t="shared" si="6"/>
        <v>-2656.9</v>
      </c>
      <c r="V28" s="73"/>
    </row>
    <row r="29" spans="1:22" ht="15.75">
      <c r="A29" s="85">
        <v>37468</v>
      </c>
      <c r="B29" s="61" t="s">
        <v>29</v>
      </c>
      <c r="C29" s="62"/>
      <c r="D29" s="63"/>
      <c r="E29" s="64"/>
      <c r="F29" s="69"/>
      <c r="G29" s="70"/>
      <c r="H29" s="71"/>
      <c r="I29" s="72">
        <f t="shared" si="8"/>
        <v>45038.600088808154</v>
      </c>
      <c r="J29" s="71">
        <f>+$M$295</f>
        <v>12878.916666666666</v>
      </c>
      <c r="K29" s="72">
        <f t="shared" si="0"/>
        <v>76567.81657785851</v>
      </c>
      <c r="L29" s="71">
        <f>+ROUND(K28*$F$304*(A29-A25)/365,2)</f>
        <v>392.17</v>
      </c>
      <c r="M29" s="72">
        <f t="shared" si="9"/>
        <v>3049.07</v>
      </c>
      <c r="N29" s="70"/>
      <c r="O29" s="71">
        <f t="shared" si="1"/>
        <v>0</v>
      </c>
      <c r="P29" s="72">
        <f t="shared" si="2"/>
        <v>-45038.600088808154</v>
      </c>
      <c r="Q29" s="71">
        <f t="shared" si="3"/>
        <v>-12878.916666666666</v>
      </c>
      <c r="R29" s="72">
        <f t="shared" si="4"/>
        <v>-76567.81657785851</v>
      </c>
      <c r="S29" s="72">
        <f t="shared" si="10"/>
        <v>-121606.41666666666</v>
      </c>
      <c r="T29" s="71">
        <f t="shared" si="5"/>
        <v>-392.17</v>
      </c>
      <c r="U29" s="72">
        <f t="shared" si="6"/>
        <v>-3049.07</v>
      </c>
      <c r="V29" s="73">
        <f>+I29+K29+M29+P29+R29+U29</f>
        <v>-7.73070496506989E-12</v>
      </c>
    </row>
    <row r="30" spans="1:22" ht="15.75">
      <c r="A30" s="85"/>
      <c r="B30" s="61" t="s">
        <v>30</v>
      </c>
      <c r="C30" s="62"/>
      <c r="D30" s="63"/>
      <c r="E30" s="64"/>
      <c r="F30" s="69"/>
      <c r="G30" s="70"/>
      <c r="H30" s="71">
        <f>+'[1]Total Billings (L.2.1)'!D15</f>
        <v>23374.551232487473</v>
      </c>
      <c r="I30" s="72">
        <f t="shared" si="8"/>
        <v>68413.15132129562</v>
      </c>
      <c r="J30" s="71"/>
      <c r="K30" s="72">
        <f t="shared" si="0"/>
        <v>76567.81657785851</v>
      </c>
      <c r="L30" s="71"/>
      <c r="M30" s="72">
        <f t="shared" si="9"/>
        <v>3049.07</v>
      </c>
      <c r="N30" s="70"/>
      <c r="O30" s="71">
        <f t="shared" si="1"/>
        <v>-23374.551232487473</v>
      </c>
      <c r="P30" s="72">
        <f t="shared" si="2"/>
        <v>-68413.15132129562</v>
      </c>
      <c r="Q30" s="71">
        <f t="shared" si="3"/>
        <v>0</v>
      </c>
      <c r="R30" s="72">
        <f t="shared" si="4"/>
        <v>-76567.81657785851</v>
      </c>
      <c r="S30" s="72">
        <f t="shared" si="10"/>
        <v>-144980.96789915412</v>
      </c>
      <c r="T30" s="71">
        <f t="shared" si="5"/>
        <v>0</v>
      </c>
      <c r="U30" s="72">
        <f t="shared" si="6"/>
        <v>-3049.07</v>
      </c>
      <c r="V30" s="73">
        <f>+I30+K30+M30+P30+R30+U30</f>
        <v>-7.73070496506989E-12</v>
      </c>
    </row>
    <row r="31" spans="1:22" ht="15.75">
      <c r="A31" s="85"/>
      <c r="B31" s="61" t="s">
        <v>31</v>
      </c>
      <c r="C31" s="62"/>
      <c r="D31" s="63"/>
      <c r="E31" s="64"/>
      <c r="F31" s="69"/>
      <c r="G31" s="70"/>
      <c r="H31" s="71"/>
      <c r="I31" s="72">
        <f t="shared" si="8"/>
        <v>68413.15132129562</v>
      </c>
      <c r="J31" s="71">
        <f>-H30</f>
        <v>-23374.551232487473</v>
      </c>
      <c r="K31" s="72">
        <f t="shared" si="0"/>
        <v>53193.26534537104</v>
      </c>
      <c r="L31" s="71"/>
      <c r="M31" s="72">
        <f t="shared" si="9"/>
        <v>3049.07</v>
      </c>
      <c r="N31" s="70"/>
      <c r="O31" s="71">
        <f t="shared" si="1"/>
        <v>0</v>
      </c>
      <c r="P31" s="72">
        <f t="shared" si="2"/>
        <v>-68413.15132129562</v>
      </c>
      <c r="Q31" s="71">
        <f t="shared" si="3"/>
        <v>23374.551232487473</v>
      </c>
      <c r="R31" s="72">
        <f t="shared" si="4"/>
        <v>-53193.26534537104</v>
      </c>
      <c r="S31" s="72">
        <f t="shared" si="10"/>
        <v>-121606.41666666666</v>
      </c>
      <c r="T31" s="71">
        <f t="shared" si="5"/>
        <v>0</v>
      </c>
      <c r="U31" s="72">
        <f t="shared" si="6"/>
        <v>-3049.07</v>
      </c>
      <c r="V31" s="73"/>
    </row>
    <row r="32" spans="1:22" ht="15.75">
      <c r="A32" s="85">
        <v>37499</v>
      </c>
      <c r="B32" s="61" t="s">
        <v>29</v>
      </c>
      <c r="C32" s="62"/>
      <c r="D32" s="63"/>
      <c r="E32" s="64"/>
      <c r="F32" s="69"/>
      <c r="G32" s="70"/>
      <c r="H32" s="71"/>
      <c r="I32" s="72">
        <f t="shared" si="8"/>
        <v>68413.15132129562</v>
      </c>
      <c r="J32" s="71">
        <f>+$M$295</f>
        <v>12878.916666666666</v>
      </c>
      <c r="K32" s="72">
        <f t="shared" si="0"/>
        <v>66072.18201203771</v>
      </c>
      <c r="L32" s="71">
        <f>+ROUND(K31*$F$304*(A32-A29)/365,2)</f>
        <v>327.54</v>
      </c>
      <c r="M32" s="72">
        <f t="shared" si="9"/>
        <v>3376.61</v>
      </c>
      <c r="N32" s="70"/>
      <c r="O32" s="71">
        <f t="shared" si="1"/>
        <v>0</v>
      </c>
      <c r="P32" s="72">
        <f t="shared" si="2"/>
        <v>-68413.15132129562</v>
      </c>
      <c r="Q32" s="71">
        <f t="shared" si="3"/>
        <v>-12878.916666666666</v>
      </c>
      <c r="R32" s="72">
        <f t="shared" si="4"/>
        <v>-66072.18201203771</v>
      </c>
      <c r="S32" s="72">
        <f t="shared" si="10"/>
        <v>-134485.3333333333</v>
      </c>
      <c r="T32" s="71">
        <f t="shared" si="5"/>
        <v>-327.54</v>
      </c>
      <c r="U32" s="72">
        <f t="shared" si="6"/>
        <v>-3376.61</v>
      </c>
      <c r="V32" s="73">
        <f>+I32+K32+M32+P32+R32+U32</f>
        <v>-2.864908310584724E-11</v>
      </c>
    </row>
    <row r="33" spans="1:22" ht="15.75">
      <c r="A33" s="85"/>
      <c r="B33" s="61" t="s">
        <v>30</v>
      </c>
      <c r="C33" s="62"/>
      <c r="D33" s="63"/>
      <c r="E33" s="64"/>
      <c r="F33" s="69"/>
      <c r="G33" s="70"/>
      <c r="H33" s="71">
        <f>+'[1]Total Billings (L.2.1)'!D16</f>
        <v>16662.288061613534</v>
      </c>
      <c r="I33" s="72">
        <f t="shared" si="8"/>
        <v>85075.43938290916</v>
      </c>
      <c r="J33" s="71"/>
      <c r="K33" s="72">
        <f t="shared" si="0"/>
        <v>66072.18201203771</v>
      </c>
      <c r="L33" s="71"/>
      <c r="M33" s="72">
        <f t="shared" si="9"/>
        <v>3376.61</v>
      </c>
      <c r="N33" s="70"/>
      <c r="O33" s="71">
        <f t="shared" si="1"/>
        <v>-16662.288061613534</v>
      </c>
      <c r="P33" s="72">
        <f t="shared" si="2"/>
        <v>-85075.43938290916</v>
      </c>
      <c r="Q33" s="71">
        <f t="shared" si="3"/>
        <v>0</v>
      </c>
      <c r="R33" s="72">
        <f t="shared" si="4"/>
        <v>-66072.18201203771</v>
      </c>
      <c r="S33" s="72">
        <f t="shared" si="10"/>
        <v>-151147.62139494688</v>
      </c>
      <c r="T33" s="71">
        <f t="shared" si="5"/>
        <v>0</v>
      </c>
      <c r="U33" s="72">
        <f t="shared" si="6"/>
        <v>-3376.61</v>
      </c>
      <c r="V33" s="73">
        <f>+I33+K33+M33+P33+R33+U33</f>
        <v>0</v>
      </c>
    </row>
    <row r="34" spans="1:22" ht="15.75">
      <c r="A34" s="85"/>
      <c r="B34" s="61" t="s">
        <v>31</v>
      </c>
      <c r="C34" s="62"/>
      <c r="D34" s="63"/>
      <c r="E34" s="64"/>
      <c r="F34" s="69"/>
      <c r="G34" s="70"/>
      <c r="H34" s="71"/>
      <c r="I34" s="72">
        <f t="shared" si="8"/>
        <v>85075.43938290916</v>
      </c>
      <c r="J34" s="71">
        <f>-H33</f>
        <v>-16662.288061613534</v>
      </c>
      <c r="K34" s="72">
        <f t="shared" si="0"/>
        <v>49409.89395042417</v>
      </c>
      <c r="L34" s="71"/>
      <c r="M34" s="72">
        <f t="shared" si="9"/>
        <v>3376.61</v>
      </c>
      <c r="N34" s="70"/>
      <c r="O34" s="71">
        <f t="shared" si="1"/>
        <v>0</v>
      </c>
      <c r="P34" s="72">
        <f t="shared" si="2"/>
        <v>-85075.43938290916</v>
      </c>
      <c r="Q34" s="71">
        <f t="shared" si="3"/>
        <v>16662.288061613534</v>
      </c>
      <c r="R34" s="72">
        <f t="shared" si="4"/>
        <v>-49409.89395042417</v>
      </c>
      <c r="S34" s="72">
        <f t="shared" si="10"/>
        <v>-134485.3333333333</v>
      </c>
      <c r="T34" s="71">
        <f t="shared" si="5"/>
        <v>0</v>
      </c>
      <c r="U34" s="72">
        <f t="shared" si="6"/>
        <v>-3376.61</v>
      </c>
      <c r="V34" s="73"/>
    </row>
    <row r="35" spans="1:22" ht="15.75">
      <c r="A35" s="85">
        <v>37529</v>
      </c>
      <c r="B35" s="61" t="s">
        <v>29</v>
      </c>
      <c r="C35" s="62"/>
      <c r="D35" s="63"/>
      <c r="E35" s="64"/>
      <c r="F35" s="69"/>
      <c r="G35" s="70"/>
      <c r="H35" s="71"/>
      <c r="I35" s="72">
        <f t="shared" si="8"/>
        <v>85075.43938290916</v>
      </c>
      <c r="J35" s="71">
        <f>+$M$295</f>
        <v>12878.916666666666</v>
      </c>
      <c r="K35" s="72">
        <f t="shared" si="0"/>
        <v>62288.810617090836</v>
      </c>
      <c r="L35" s="71">
        <f>+ROUND(K34*$F$304*(A35-A32)/365,2)</f>
        <v>294.43</v>
      </c>
      <c r="M35" s="72">
        <f t="shared" si="9"/>
        <v>3671.04</v>
      </c>
      <c r="N35" s="70"/>
      <c r="O35" s="71">
        <f t="shared" si="1"/>
        <v>0</v>
      </c>
      <c r="P35" s="72">
        <f t="shared" si="2"/>
        <v>-85075.43938290916</v>
      </c>
      <c r="Q35" s="71">
        <f t="shared" si="3"/>
        <v>-12878.916666666666</v>
      </c>
      <c r="R35" s="72">
        <f t="shared" si="4"/>
        <v>-62288.810617090836</v>
      </c>
      <c r="S35" s="72">
        <f t="shared" si="10"/>
        <v>-147364.25</v>
      </c>
      <c r="T35" s="71">
        <f t="shared" si="5"/>
        <v>-294.43</v>
      </c>
      <c r="U35" s="72">
        <f t="shared" si="6"/>
        <v>-3671.04</v>
      </c>
      <c r="V35" s="73">
        <f>+I35+K35+M35+P35+R35+U35</f>
        <v>1.546140993013978E-11</v>
      </c>
    </row>
    <row r="36" spans="1:22" ht="15.75">
      <c r="A36" s="85"/>
      <c r="B36" s="61" t="s">
        <v>30</v>
      </c>
      <c r="C36" s="62"/>
      <c r="D36" s="63"/>
      <c r="E36" s="64"/>
      <c r="F36" s="69"/>
      <c r="G36" s="70"/>
      <c r="H36" s="71">
        <f>+'[1]Total Billings (L.2.1)'!D17</f>
        <v>15739.370618188499</v>
      </c>
      <c r="I36" s="72">
        <f t="shared" si="8"/>
        <v>100814.81000109765</v>
      </c>
      <c r="J36" s="71"/>
      <c r="K36" s="72">
        <f t="shared" si="0"/>
        <v>62288.810617090836</v>
      </c>
      <c r="L36" s="71"/>
      <c r="M36" s="72">
        <f t="shared" si="9"/>
        <v>3671.04</v>
      </c>
      <c r="N36" s="70"/>
      <c r="O36" s="71">
        <f t="shared" si="1"/>
        <v>-15739.370618188499</v>
      </c>
      <c r="P36" s="72">
        <f t="shared" si="2"/>
        <v>-100814.81000109765</v>
      </c>
      <c r="Q36" s="71">
        <f t="shared" si="3"/>
        <v>0</v>
      </c>
      <c r="R36" s="72">
        <f t="shared" si="4"/>
        <v>-62288.810617090836</v>
      </c>
      <c r="S36" s="72">
        <f t="shared" si="10"/>
        <v>-163103.6206181885</v>
      </c>
      <c r="T36" s="71">
        <f t="shared" si="5"/>
        <v>0</v>
      </c>
      <c r="U36" s="72">
        <f t="shared" si="6"/>
        <v>-3671.04</v>
      </c>
      <c r="V36" s="73">
        <f>+I36+K36+M36+P36+R36+U36</f>
        <v>1.546140993013978E-11</v>
      </c>
    </row>
    <row r="37" spans="1:22" ht="15.75">
      <c r="A37" s="86"/>
      <c r="B37" s="87" t="s">
        <v>31</v>
      </c>
      <c r="C37" s="88"/>
      <c r="D37" s="89"/>
      <c r="E37" s="90"/>
      <c r="F37" s="91"/>
      <c r="G37" s="70"/>
      <c r="H37" s="92"/>
      <c r="I37" s="93">
        <f t="shared" si="8"/>
        <v>100814.81000109765</v>
      </c>
      <c r="J37" s="92">
        <f>-H36</f>
        <v>-15739.370618188499</v>
      </c>
      <c r="K37" s="93">
        <f t="shared" si="0"/>
        <v>46549.43999890234</v>
      </c>
      <c r="L37" s="92"/>
      <c r="M37" s="93">
        <f t="shared" si="9"/>
        <v>3671.04</v>
      </c>
      <c r="N37" s="70"/>
      <c r="O37" s="92">
        <f t="shared" si="1"/>
        <v>0</v>
      </c>
      <c r="P37" s="93">
        <f t="shared" si="2"/>
        <v>-100814.81000109765</v>
      </c>
      <c r="Q37" s="92">
        <f t="shared" si="3"/>
        <v>15739.370618188499</v>
      </c>
      <c r="R37" s="93">
        <f t="shared" si="4"/>
        <v>-46549.43999890234</v>
      </c>
      <c r="S37" s="93">
        <f t="shared" si="10"/>
        <v>-147364.25</v>
      </c>
      <c r="T37" s="92">
        <f t="shared" si="5"/>
        <v>0</v>
      </c>
      <c r="U37" s="93">
        <f t="shared" si="6"/>
        <v>-3671.04</v>
      </c>
      <c r="V37" s="73"/>
    </row>
    <row r="38" spans="1:22" ht="15.75">
      <c r="A38" s="85">
        <v>37560</v>
      </c>
      <c r="B38" s="61" t="s">
        <v>29</v>
      </c>
      <c r="C38" s="62"/>
      <c r="D38" s="63"/>
      <c r="E38" s="64"/>
      <c r="F38" s="69"/>
      <c r="G38" s="70"/>
      <c r="H38" s="71"/>
      <c r="I38" s="72">
        <f t="shared" si="8"/>
        <v>100814.81000109765</v>
      </c>
      <c r="J38" s="71">
        <f>+$M$295</f>
        <v>12878.916666666666</v>
      </c>
      <c r="K38" s="72">
        <f t="shared" si="0"/>
        <v>59428.356665569</v>
      </c>
      <c r="L38" s="71">
        <f>+ROUND(K37*$F$304*(A38-A35)/365,2)</f>
        <v>286.63</v>
      </c>
      <c r="M38" s="72">
        <f t="shared" si="9"/>
        <v>3957.67</v>
      </c>
      <c r="N38" s="70"/>
      <c r="O38" s="71">
        <f t="shared" si="1"/>
        <v>0</v>
      </c>
      <c r="P38" s="72">
        <f t="shared" si="2"/>
        <v>-100814.81000109765</v>
      </c>
      <c r="Q38" s="71">
        <f t="shared" si="3"/>
        <v>-12878.916666666666</v>
      </c>
      <c r="R38" s="72">
        <f t="shared" si="4"/>
        <v>-59428.356665569</v>
      </c>
      <c r="S38" s="72">
        <f t="shared" si="10"/>
        <v>-160243.16666666666</v>
      </c>
      <c r="T38" s="71">
        <f t="shared" si="5"/>
        <v>-286.63</v>
      </c>
      <c r="U38" s="72">
        <f t="shared" si="6"/>
        <v>-3957.67</v>
      </c>
      <c r="V38" s="73">
        <f>+I38+K38+M38+P38+R38+U38</f>
        <v>2.000888343900442E-11</v>
      </c>
    </row>
    <row r="39" spans="1:22" ht="15.75">
      <c r="A39" s="85"/>
      <c r="B39" s="61" t="s">
        <v>30</v>
      </c>
      <c r="C39" s="62"/>
      <c r="D39" s="63"/>
      <c r="E39" s="64"/>
      <c r="F39" s="69"/>
      <c r="G39" s="70"/>
      <c r="H39" s="71">
        <f>+'[1]Total Billings (L.2.1)'!D18</f>
        <v>16270.153018260316</v>
      </c>
      <c r="I39" s="72">
        <f t="shared" si="8"/>
        <v>117084.96301935797</v>
      </c>
      <c r="J39" s="71"/>
      <c r="K39" s="72">
        <f t="shared" si="0"/>
        <v>59428.356665569</v>
      </c>
      <c r="L39" s="71"/>
      <c r="M39" s="72">
        <f t="shared" si="9"/>
        <v>3957.67</v>
      </c>
      <c r="N39" s="70"/>
      <c r="O39" s="71">
        <f t="shared" si="1"/>
        <v>-16270.153018260316</v>
      </c>
      <c r="P39" s="72">
        <f t="shared" si="2"/>
        <v>-117084.96301935797</v>
      </c>
      <c r="Q39" s="71">
        <f t="shared" si="3"/>
        <v>0</v>
      </c>
      <c r="R39" s="72">
        <f t="shared" si="4"/>
        <v>-59428.356665569</v>
      </c>
      <c r="S39" s="72">
        <f t="shared" si="10"/>
        <v>-176513.31968492697</v>
      </c>
      <c r="T39" s="71">
        <f t="shared" si="5"/>
        <v>0</v>
      </c>
      <c r="U39" s="72">
        <f t="shared" si="6"/>
        <v>-3957.67</v>
      </c>
      <c r="V39" s="73">
        <f>+I39+K39+M39+P39+R39+U39</f>
        <v>2.000888343900442E-11</v>
      </c>
    </row>
    <row r="40" spans="1:22" ht="15.75">
      <c r="A40" s="85"/>
      <c r="B40" s="61" t="s">
        <v>31</v>
      </c>
      <c r="C40" s="62"/>
      <c r="D40" s="63"/>
      <c r="E40" s="64"/>
      <c r="F40" s="69"/>
      <c r="G40" s="70"/>
      <c r="H40" s="71"/>
      <c r="I40" s="72">
        <f t="shared" si="8"/>
        <v>117084.96301935797</v>
      </c>
      <c r="J40" s="71">
        <f>-H39</f>
        <v>-16270.153018260316</v>
      </c>
      <c r="K40" s="72">
        <f t="shared" si="0"/>
        <v>43158.203647308685</v>
      </c>
      <c r="L40" s="71"/>
      <c r="M40" s="72">
        <f t="shared" si="9"/>
        <v>3957.67</v>
      </c>
      <c r="N40" s="70"/>
      <c r="O40" s="71">
        <f t="shared" si="1"/>
        <v>0</v>
      </c>
      <c r="P40" s="72">
        <f t="shared" si="2"/>
        <v>-117084.96301935797</v>
      </c>
      <c r="Q40" s="71">
        <f t="shared" si="3"/>
        <v>16270.153018260316</v>
      </c>
      <c r="R40" s="72">
        <f t="shared" si="4"/>
        <v>-43158.203647308685</v>
      </c>
      <c r="S40" s="72">
        <f t="shared" si="10"/>
        <v>-160243.16666666666</v>
      </c>
      <c r="T40" s="71">
        <f t="shared" si="5"/>
        <v>0</v>
      </c>
      <c r="U40" s="72">
        <f t="shared" si="6"/>
        <v>-3957.67</v>
      </c>
      <c r="V40" s="73"/>
    </row>
    <row r="41" spans="1:22" ht="15.75">
      <c r="A41" s="85">
        <v>37590</v>
      </c>
      <c r="B41" s="61" t="s">
        <v>29</v>
      </c>
      <c r="C41" s="62"/>
      <c r="D41" s="63"/>
      <c r="E41" s="64"/>
      <c r="F41" s="69"/>
      <c r="G41" s="70"/>
      <c r="H41" s="71"/>
      <c r="I41" s="72">
        <f t="shared" si="8"/>
        <v>117084.96301935797</v>
      </c>
      <c r="J41" s="71">
        <f>+$M$295</f>
        <v>12878.916666666666</v>
      </c>
      <c r="K41" s="72">
        <f t="shared" si="0"/>
        <v>56037.12031397535</v>
      </c>
      <c r="L41" s="71">
        <f>+ROUND(K40*$F$304*(A41-A38)/365,2)</f>
        <v>257.18</v>
      </c>
      <c r="M41" s="72">
        <f t="shared" si="9"/>
        <v>4214.85</v>
      </c>
      <c r="N41" s="70"/>
      <c r="O41" s="71">
        <f t="shared" si="1"/>
        <v>0</v>
      </c>
      <c r="P41" s="72">
        <f t="shared" si="2"/>
        <v>-117084.96301935797</v>
      </c>
      <c r="Q41" s="71">
        <f t="shared" si="3"/>
        <v>-12878.916666666666</v>
      </c>
      <c r="R41" s="72">
        <f t="shared" si="4"/>
        <v>-56037.12031397535</v>
      </c>
      <c r="S41" s="72">
        <f t="shared" si="10"/>
        <v>-173122.0833333333</v>
      </c>
      <c r="T41" s="71">
        <f t="shared" si="5"/>
        <v>-257.18</v>
      </c>
      <c r="U41" s="72">
        <f t="shared" si="6"/>
        <v>-4214.85</v>
      </c>
      <c r="V41" s="73">
        <f>+I41+K41+M41+P41+R41+U41</f>
        <v>0</v>
      </c>
    </row>
    <row r="42" spans="1:22" ht="15.75">
      <c r="A42" s="85"/>
      <c r="B42" s="61" t="s">
        <v>30</v>
      </c>
      <c r="C42" s="62"/>
      <c r="D42" s="63"/>
      <c r="E42" s="64"/>
      <c r="F42" s="69"/>
      <c r="G42" s="70"/>
      <c r="H42" s="71">
        <f>+'[1]Total Billings (L.2.1)'!D19</f>
        <v>16184.205987168147</v>
      </c>
      <c r="I42" s="72">
        <f t="shared" si="8"/>
        <v>133269.16900652612</v>
      </c>
      <c r="J42" s="71"/>
      <c r="K42" s="72">
        <f t="shared" si="0"/>
        <v>56037.12031397535</v>
      </c>
      <c r="L42" s="71"/>
      <c r="M42" s="72">
        <f t="shared" si="9"/>
        <v>4214.85</v>
      </c>
      <c r="N42" s="70"/>
      <c r="O42" s="71">
        <f t="shared" si="1"/>
        <v>-16184.205987168147</v>
      </c>
      <c r="P42" s="72">
        <f t="shared" si="2"/>
        <v>-133269.16900652612</v>
      </c>
      <c r="Q42" s="71">
        <f t="shared" si="3"/>
        <v>0</v>
      </c>
      <c r="R42" s="72">
        <f t="shared" si="4"/>
        <v>-56037.12031397535</v>
      </c>
      <c r="S42" s="72">
        <f t="shared" si="10"/>
        <v>-189306.28932050147</v>
      </c>
      <c r="T42" s="71">
        <f t="shared" si="5"/>
        <v>0</v>
      </c>
      <c r="U42" s="72">
        <f t="shared" si="6"/>
        <v>-4214.85</v>
      </c>
      <c r="V42" s="73">
        <f>+I42+K42+M42+P42+R42+U42</f>
        <v>0</v>
      </c>
    </row>
    <row r="43" spans="1:22" ht="15.75">
      <c r="A43" s="85"/>
      <c r="B43" s="61" t="s">
        <v>31</v>
      </c>
      <c r="C43" s="62"/>
      <c r="D43" s="63"/>
      <c r="E43" s="64"/>
      <c r="F43" s="69"/>
      <c r="G43" s="70"/>
      <c r="H43" s="71"/>
      <c r="I43" s="72">
        <f t="shared" si="8"/>
        <v>133269.16900652612</v>
      </c>
      <c r="J43" s="71">
        <f>-H42</f>
        <v>-16184.205987168147</v>
      </c>
      <c r="K43" s="72">
        <f t="shared" si="0"/>
        <v>39852.9143268072</v>
      </c>
      <c r="L43" s="71"/>
      <c r="M43" s="72">
        <f t="shared" si="9"/>
        <v>4214.85</v>
      </c>
      <c r="N43" s="70"/>
      <c r="O43" s="71">
        <f t="shared" si="1"/>
        <v>0</v>
      </c>
      <c r="P43" s="72">
        <f t="shared" si="2"/>
        <v>-133269.16900652612</v>
      </c>
      <c r="Q43" s="71">
        <f t="shared" si="3"/>
        <v>16184.205987168147</v>
      </c>
      <c r="R43" s="72">
        <f t="shared" si="4"/>
        <v>-39852.9143268072</v>
      </c>
      <c r="S43" s="72">
        <f t="shared" si="10"/>
        <v>-173122.0833333333</v>
      </c>
      <c r="T43" s="71">
        <f t="shared" si="5"/>
        <v>0</v>
      </c>
      <c r="U43" s="72">
        <f t="shared" si="6"/>
        <v>-4214.85</v>
      </c>
      <c r="V43" s="73"/>
    </row>
    <row r="44" spans="1:22" ht="15.75">
      <c r="A44" s="85">
        <v>37621</v>
      </c>
      <c r="B44" s="61" t="s">
        <v>29</v>
      </c>
      <c r="C44" s="62"/>
      <c r="D44" s="63"/>
      <c r="E44" s="64"/>
      <c r="F44" s="69"/>
      <c r="G44" s="70"/>
      <c r="H44" s="71"/>
      <c r="I44" s="72">
        <f t="shared" si="8"/>
        <v>133269.16900652612</v>
      </c>
      <c r="J44" s="71">
        <f>+$M$295</f>
        <v>12878.916666666666</v>
      </c>
      <c r="K44" s="72">
        <f t="shared" si="0"/>
        <v>52731.830993473865</v>
      </c>
      <c r="L44" s="71">
        <f>+ROUND(K43*$F$304*(A44-A41)/365,2)</f>
        <v>245.4</v>
      </c>
      <c r="M44" s="72">
        <f t="shared" si="9"/>
        <v>4460.25</v>
      </c>
      <c r="N44" s="70"/>
      <c r="O44" s="71">
        <f t="shared" si="1"/>
        <v>0</v>
      </c>
      <c r="P44" s="72">
        <f t="shared" si="2"/>
        <v>-133269.16900652612</v>
      </c>
      <c r="Q44" s="71">
        <f t="shared" si="3"/>
        <v>-12878.916666666666</v>
      </c>
      <c r="R44" s="72">
        <f t="shared" si="4"/>
        <v>-52731.830993473865</v>
      </c>
      <c r="S44" s="72">
        <f t="shared" si="10"/>
        <v>-186001</v>
      </c>
      <c r="T44" s="71">
        <f t="shared" si="5"/>
        <v>-245.4</v>
      </c>
      <c r="U44" s="72">
        <f t="shared" si="6"/>
        <v>-4460.25</v>
      </c>
      <c r="V44" s="73">
        <f>+I44+K44+M44+P44+R44+U44</f>
        <v>1.4551915228366852E-11</v>
      </c>
    </row>
    <row r="45" spans="1:22" ht="15.75">
      <c r="A45" s="85"/>
      <c r="B45" s="61" t="s">
        <v>30</v>
      </c>
      <c r="C45" s="62"/>
      <c r="D45" s="63"/>
      <c r="E45" s="64"/>
      <c r="F45" s="69"/>
      <c r="G45" s="70"/>
      <c r="H45" s="71">
        <f>+'[1]Total Billings (L.2.1)'!D20</f>
        <v>16816.302811191796</v>
      </c>
      <c r="I45" s="72">
        <f t="shared" si="8"/>
        <v>150085.47181771792</v>
      </c>
      <c r="J45" s="71"/>
      <c r="K45" s="72">
        <f t="shared" si="0"/>
        <v>52731.830993473865</v>
      </c>
      <c r="L45" s="71"/>
      <c r="M45" s="72">
        <f t="shared" si="9"/>
        <v>4460.25</v>
      </c>
      <c r="N45" s="70"/>
      <c r="O45" s="71">
        <f t="shared" si="1"/>
        <v>-16816.302811191796</v>
      </c>
      <c r="P45" s="72">
        <f t="shared" si="2"/>
        <v>-150085.47181771792</v>
      </c>
      <c r="Q45" s="71">
        <f t="shared" si="3"/>
        <v>0</v>
      </c>
      <c r="R45" s="72">
        <f t="shared" si="4"/>
        <v>-52731.830993473865</v>
      </c>
      <c r="S45" s="72">
        <f t="shared" si="10"/>
        <v>-202817.30281119177</v>
      </c>
      <c r="T45" s="71">
        <f t="shared" si="5"/>
        <v>0</v>
      </c>
      <c r="U45" s="72">
        <f t="shared" si="6"/>
        <v>-4460.25</v>
      </c>
      <c r="V45" s="73">
        <f>+I45+K45+M45+P45+R45+U45</f>
        <v>-1.4551915228366852E-11</v>
      </c>
    </row>
    <row r="46" spans="1:22" ht="15.75">
      <c r="A46" s="85"/>
      <c r="B46" s="61" t="s">
        <v>31</v>
      </c>
      <c r="C46" s="62"/>
      <c r="D46" s="63"/>
      <c r="E46" s="64"/>
      <c r="F46" s="69"/>
      <c r="G46" s="70"/>
      <c r="H46" s="71"/>
      <c r="I46" s="72">
        <f t="shared" si="8"/>
        <v>150085.47181771792</v>
      </c>
      <c r="J46" s="71">
        <f>-H45</f>
        <v>-16816.302811191796</v>
      </c>
      <c r="K46" s="72">
        <f t="shared" si="0"/>
        <v>35915.52818228207</v>
      </c>
      <c r="L46" s="71"/>
      <c r="M46" s="72">
        <f t="shared" si="9"/>
        <v>4460.25</v>
      </c>
      <c r="N46" s="70"/>
      <c r="O46" s="71">
        <f t="shared" si="1"/>
        <v>0</v>
      </c>
      <c r="P46" s="72">
        <f t="shared" si="2"/>
        <v>-150085.47181771792</v>
      </c>
      <c r="Q46" s="71">
        <f t="shared" si="3"/>
        <v>16816.302811191796</v>
      </c>
      <c r="R46" s="72">
        <f t="shared" si="4"/>
        <v>-35915.52818228207</v>
      </c>
      <c r="S46" s="72">
        <f t="shared" si="10"/>
        <v>-186001</v>
      </c>
      <c r="T46" s="71">
        <f t="shared" si="5"/>
        <v>0</v>
      </c>
      <c r="U46" s="72">
        <f t="shared" si="6"/>
        <v>-4460.25</v>
      </c>
      <c r="V46" s="73">
        <f>+I46+K46+M46+P46+R46+U46</f>
        <v>1.4551915228366852E-11</v>
      </c>
    </row>
    <row r="47" spans="1:22" ht="15.75">
      <c r="A47" s="85"/>
      <c r="B47" s="61" t="s">
        <v>33</v>
      </c>
      <c r="C47" s="62"/>
      <c r="D47" s="63"/>
      <c r="E47" s="64"/>
      <c r="F47" s="69"/>
      <c r="G47" s="70"/>
      <c r="H47" s="71">
        <f>+'[1]Total Billings (L.2.1)'!D21</f>
        <v>22892.70756853043</v>
      </c>
      <c r="I47" s="72">
        <f t="shared" si="8"/>
        <v>172978.17938624835</v>
      </c>
      <c r="J47" s="71"/>
      <c r="K47" s="72">
        <f t="shared" si="0"/>
        <v>35915.52818228207</v>
      </c>
      <c r="L47" s="71"/>
      <c r="M47" s="72">
        <f t="shared" si="9"/>
        <v>4460.25</v>
      </c>
      <c r="N47" s="70"/>
      <c r="O47" s="71">
        <f t="shared" si="1"/>
        <v>-22892.70756853043</v>
      </c>
      <c r="P47" s="72">
        <f t="shared" si="2"/>
        <v>-172978.17938624835</v>
      </c>
      <c r="Q47" s="71">
        <f t="shared" si="3"/>
        <v>0</v>
      </c>
      <c r="R47" s="72">
        <f t="shared" si="4"/>
        <v>-35915.52818228207</v>
      </c>
      <c r="S47" s="72">
        <f t="shared" si="10"/>
        <v>-208893.7075685304</v>
      </c>
      <c r="T47" s="71">
        <f t="shared" si="5"/>
        <v>0</v>
      </c>
      <c r="U47" s="72">
        <f t="shared" si="6"/>
        <v>-4460.25</v>
      </c>
      <c r="V47" s="73"/>
    </row>
    <row r="48" spans="1:22" ht="15.75">
      <c r="A48" s="85"/>
      <c r="B48" s="61" t="s">
        <v>34</v>
      </c>
      <c r="C48" s="62"/>
      <c r="D48" s="63"/>
      <c r="E48" s="64"/>
      <c r="F48" s="69"/>
      <c r="G48" s="70"/>
      <c r="H48" s="71"/>
      <c r="I48" s="72">
        <f t="shared" si="8"/>
        <v>172978.17938624835</v>
      </c>
      <c r="J48" s="71">
        <f>-H47</f>
        <v>-22892.70756853043</v>
      </c>
      <c r="K48" s="72">
        <f t="shared" si="0"/>
        <v>13022.820613751639</v>
      </c>
      <c r="L48" s="71"/>
      <c r="M48" s="72">
        <f t="shared" si="9"/>
        <v>4460.25</v>
      </c>
      <c r="N48" s="70"/>
      <c r="O48" s="71">
        <f t="shared" si="1"/>
        <v>0</v>
      </c>
      <c r="P48" s="72">
        <f t="shared" si="2"/>
        <v>-172978.17938624835</v>
      </c>
      <c r="Q48" s="71">
        <f t="shared" si="3"/>
        <v>22892.70756853043</v>
      </c>
      <c r="R48" s="72">
        <f t="shared" si="4"/>
        <v>-13022.820613751639</v>
      </c>
      <c r="S48" s="72">
        <f t="shared" si="10"/>
        <v>-186001</v>
      </c>
      <c r="T48" s="71">
        <f t="shared" si="5"/>
        <v>0</v>
      </c>
      <c r="U48" s="72">
        <f t="shared" si="6"/>
        <v>-4460.25</v>
      </c>
      <c r="V48" s="73"/>
    </row>
    <row r="49" spans="1:22" ht="15.75">
      <c r="A49" s="97"/>
      <c r="B49" s="98"/>
      <c r="C49" s="99">
        <f>+J44+J41+J38+J35+J32+J29+J25+J22+J19+J16+J15+J14</f>
        <v>154547</v>
      </c>
      <c r="D49" s="100">
        <f>+J28</f>
        <v>-15632</v>
      </c>
      <c r="E49" s="101">
        <f>-I49</f>
        <v>-172978.17938624835</v>
      </c>
      <c r="F49" s="102">
        <f>+M49-M12</f>
        <v>4173.43</v>
      </c>
      <c r="G49" s="70"/>
      <c r="H49" s="103"/>
      <c r="I49" s="104">
        <f t="shared" si="8"/>
        <v>172978.17938624835</v>
      </c>
      <c r="J49" s="105"/>
      <c r="K49" s="104">
        <f t="shared" si="0"/>
        <v>13022.820613751639</v>
      </c>
      <c r="L49" s="106"/>
      <c r="M49" s="104">
        <f t="shared" si="9"/>
        <v>4460.25</v>
      </c>
      <c r="N49" s="70"/>
      <c r="O49" s="103">
        <f t="shared" si="1"/>
        <v>0</v>
      </c>
      <c r="P49" s="104">
        <f t="shared" si="2"/>
        <v>-172978.17938624835</v>
      </c>
      <c r="Q49" s="103">
        <f t="shared" si="3"/>
        <v>0</v>
      </c>
      <c r="R49" s="104">
        <f t="shared" si="4"/>
        <v>-13022.820613751639</v>
      </c>
      <c r="S49" s="104">
        <f t="shared" si="10"/>
        <v>-186001</v>
      </c>
      <c r="T49" s="103">
        <f t="shared" si="5"/>
        <v>0</v>
      </c>
      <c r="U49" s="104">
        <f t="shared" si="6"/>
        <v>-4460.25</v>
      </c>
      <c r="V49" s="73"/>
    </row>
    <row r="50" spans="1:22" ht="15.75">
      <c r="A50" s="60" t="s">
        <v>35</v>
      </c>
      <c r="B50" s="107"/>
      <c r="C50" s="108"/>
      <c r="D50" s="109"/>
      <c r="E50" s="110"/>
      <c r="F50" s="69"/>
      <c r="G50" s="70"/>
      <c r="H50" s="71"/>
      <c r="I50" s="72">
        <f>+I49+H50</f>
        <v>172978.17938624835</v>
      </c>
      <c r="J50" s="71"/>
      <c r="K50" s="72">
        <f>+K49+J50</f>
        <v>13022.820613751639</v>
      </c>
      <c r="L50" s="71"/>
      <c r="M50" s="72">
        <f>+M49+L50</f>
        <v>4460.25</v>
      </c>
      <c r="N50" s="70"/>
      <c r="O50" s="71">
        <f t="shared" si="1"/>
        <v>0</v>
      </c>
      <c r="P50" s="72">
        <f>+P49+O50</f>
        <v>-172978.17938624835</v>
      </c>
      <c r="Q50" s="71">
        <f t="shared" si="3"/>
        <v>0</v>
      </c>
      <c r="R50" s="72">
        <f>+R49+Q50</f>
        <v>-13022.820613751639</v>
      </c>
      <c r="S50" s="72">
        <f t="shared" si="10"/>
        <v>-186001</v>
      </c>
      <c r="T50" s="71">
        <f t="shared" si="5"/>
        <v>0</v>
      </c>
      <c r="U50" s="72">
        <f>+U49+T50</f>
        <v>-4460.25</v>
      </c>
      <c r="V50" s="73"/>
    </row>
    <row r="51" spans="1:22" ht="15.75">
      <c r="A51" s="85">
        <v>37652</v>
      </c>
      <c r="B51" s="65" t="s">
        <v>36</v>
      </c>
      <c r="C51" s="62"/>
      <c r="D51" s="63"/>
      <c r="E51" s="64"/>
      <c r="F51" s="69"/>
      <c r="G51" s="70"/>
      <c r="H51" s="71"/>
      <c r="I51" s="72">
        <f>+I50+H51</f>
        <v>172978.17938624835</v>
      </c>
      <c r="J51" s="71">
        <f>+$M$298</f>
        <v>16802.75</v>
      </c>
      <c r="K51" s="72">
        <f>+K50+J51</f>
        <v>29825.57061375164</v>
      </c>
      <c r="L51" s="71">
        <f>+ROUND(K50*$F$304*(A51-A44)/365,2)</f>
        <v>80.19</v>
      </c>
      <c r="M51" s="72">
        <f>+M50+L51</f>
        <v>4540.44</v>
      </c>
      <c r="N51" s="70"/>
      <c r="O51" s="71">
        <f t="shared" si="1"/>
        <v>0</v>
      </c>
      <c r="P51" s="72">
        <f>+P50+O51</f>
        <v>-172978.17938624835</v>
      </c>
      <c r="Q51" s="71">
        <f t="shared" si="3"/>
        <v>-16802.75</v>
      </c>
      <c r="R51" s="72">
        <f>+R50+Q51</f>
        <v>-29825.57061375164</v>
      </c>
      <c r="S51" s="72">
        <f t="shared" si="10"/>
        <v>-202803.75</v>
      </c>
      <c r="T51" s="71">
        <f t="shared" si="5"/>
        <v>-80.19</v>
      </c>
      <c r="U51" s="72">
        <f>+U50+T51</f>
        <v>-4540.44</v>
      </c>
      <c r="V51" s="73">
        <f>+I51+K51+M51+P51+R51+U51</f>
        <v>1.7280399333685637E-11</v>
      </c>
    </row>
    <row r="52" spans="1:22" ht="15.75">
      <c r="A52" s="85"/>
      <c r="B52" s="61" t="s">
        <v>30</v>
      </c>
      <c r="C52" s="62"/>
      <c r="D52" s="63"/>
      <c r="E52" s="64"/>
      <c r="F52" s="69"/>
      <c r="G52" s="70"/>
      <c r="H52" s="71">
        <f>+'[1]Total Billings (L.2.1)'!D30</f>
        <v>21545.898009094613</v>
      </c>
      <c r="I52" s="72">
        <f>+I51+H52</f>
        <v>194524.07739534296</v>
      </c>
      <c r="J52" s="71"/>
      <c r="K52" s="72">
        <f t="shared" si="0"/>
        <v>29825.57061375164</v>
      </c>
      <c r="L52" s="71"/>
      <c r="M52" s="72">
        <f t="shared" si="9"/>
        <v>4540.44</v>
      </c>
      <c r="N52" s="70"/>
      <c r="O52" s="71">
        <f t="shared" si="1"/>
        <v>-21545.898009094613</v>
      </c>
      <c r="P52" s="72">
        <f t="shared" si="2"/>
        <v>-194524.07739534296</v>
      </c>
      <c r="Q52" s="71">
        <f t="shared" si="3"/>
        <v>0</v>
      </c>
      <c r="R52" s="72">
        <f t="shared" si="4"/>
        <v>-29825.57061375164</v>
      </c>
      <c r="S52" s="72">
        <f t="shared" si="10"/>
        <v>-224349.64800909458</v>
      </c>
      <c r="T52" s="71">
        <f t="shared" si="5"/>
        <v>0</v>
      </c>
      <c r="U52" s="72">
        <f t="shared" si="6"/>
        <v>-4540.44</v>
      </c>
      <c r="V52" s="73"/>
    </row>
    <row r="53" spans="1:22" ht="15.75">
      <c r="A53" s="85"/>
      <c r="B53" s="61" t="s">
        <v>31</v>
      </c>
      <c r="C53" s="62"/>
      <c r="D53" s="63"/>
      <c r="E53" s="64"/>
      <c r="F53" s="69"/>
      <c r="G53" s="70"/>
      <c r="H53" s="71"/>
      <c r="I53" s="72">
        <f t="shared" si="8"/>
        <v>194524.07739534296</v>
      </c>
      <c r="J53" s="71">
        <f>-H52</f>
        <v>-21545.898009094613</v>
      </c>
      <c r="K53" s="72">
        <f t="shared" si="0"/>
        <v>8279.672604657026</v>
      </c>
      <c r="L53" s="71"/>
      <c r="M53" s="72">
        <f t="shared" si="9"/>
        <v>4540.44</v>
      </c>
      <c r="N53" s="70"/>
      <c r="O53" s="71">
        <f t="shared" si="1"/>
        <v>0</v>
      </c>
      <c r="P53" s="72">
        <f t="shared" si="2"/>
        <v>-194524.07739534296</v>
      </c>
      <c r="Q53" s="71">
        <f t="shared" si="3"/>
        <v>21545.898009094613</v>
      </c>
      <c r="R53" s="72">
        <f t="shared" si="4"/>
        <v>-8279.672604657026</v>
      </c>
      <c r="S53" s="72">
        <f t="shared" si="10"/>
        <v>-202803.75</v>
      </c>
      <c r="T53" s="71">
        <f t="shared" si="5"/>
        <v>0</v>
      </c>
      <c r="U53" s="72">
        <f t="shared" si="6"/>
        <v>-4540.44</v>
      </c>
      <c r="V53" s="73"/>
    </row>
    <row r="54" spans="1:22" ht="15.75">
      <c r="A54" s="85">
        <v>37680</v>
      </c>
      <c r="B54" s="65" t="s">
        <v>36</v>
      </c>
      <c r="C54" s="62"/>
      <c r="D54" s="63"/>
      <c r="E54" s="64"/>
      <c r="F54" s="69"/>
      <c r="G54" s="70"/>
      <c r="H54" s="71"/>
      <c r="I54" s="72">
        <f t="shared" si="8"/>
        <v>194524.07739534296</v>
      </c>
      <c r="J54" s="71">
        <f>+$M$298</f>
        <v>16802.75</v>
      </c>
      <c r="K54" s="72">
        <f t="shared" si="0"/>
        <v>25082.422604657026</v>
      </c>
      <c r="L54" s="71">
        <f>+ROUND(K53*$F$304*(A54-A51)/365,2)</f>
        <v>46.05</v>
      </c>
      <c r="M54" s="72">
        <f t="shared" si="9"/>
        <v>4586.49</v>
      </c>
      <c r="N54" s="70"/>
      <c r="O54" s="71">
        <f t="shared" si="1"/>
        <v>0</v>
      </c>
      <c r="P54" s="72">
        <f t="shared" si="2"/>
        <v>-194524.07739534296</v>
      </c>
      <c r="Q54" s="71">
        <f t="shared" si="3"/>
        <v>-16802.75</v>
      </c>
      <c r="R54" s="72">
        <f t="shared" si="4"/>
        <v>-25082.422604657026</v>
      </c>
      <c r="S54" s="72">
        <f t="shared" si="10"/>
        <v>-219606.5</v>
      </c>
      <c r="T54" s="71">
        <f t="shared" si="5"/>
        <v>-46.05</v>
      </c>
      <c r="U54" s="72">
        <f t="shared" si="6"/>
        <v>-4586.49</v>
      </c>
      <c r="V54" s="73"/>
    </row>
    <row r="55" spans="1:22" ht="15.75">
      <c r="A55" s="85"/>
      <c r="B55" s="61" t="s">
        <v>30</v>
      </c>
      <c r="C55" s="62"/>
      <c r="D55" s="63"/>
      <c r="E55" s="64"/>
      <c r="F55" s="69"/>
      <c r="G55" s="70"/>
      <c r="H55" s="71">
        <f>+'[1]Total Billings (L.2.1)'!D31</f>
        <v>19346.80771238191</v>
      </c>
      <c r="I55" s="72">
        <f t="shared" si="8"/>
        <v>213870.88510772487</v>
      </c>
      <c r="J55" s="71"/>
      <c r="K55" s="72">
        <f t="shared" si="0"/>
        <v>25082.422604657026</v>
      </c>
      <c r="L55" s="71"/>
      <c r="M55" s="72">
        <f t="shared" si="9"/>
        <v>4586.49</v>
      </c>
      <c r="N55" s="70"/>
      <c r="O55" s="71">
        <f t="shared" si="1"/>
        <v>-19346.80771238191</v>
      </c>
      <c r="P55" s="72">
        <f t="shared" si="2"/>
        <v>-213870.88510772487</v>
      </c>
      <c r="Q55" s="71">
        <f t="shared" si="3"/>
        <v>0</v>
      </c>
      <c r="R55" s="72">
        <f t="shared" si="4"/>
        <v>-25082.422604657026</v>
      </c>
      <c r="S55" s="72">
        <f t="shared" si="10"/>
        <v>-238953.30771238188</v>
      </c>
      <c r="T55" s="71">
        <f t="shared" si="5"/>
        <v>0</v>
      </c>
      <c r="U55" s="72">
        <f t="shared" si="6"/>
        <v>-4586.49</v>
      </c>
      <c r="V55" s="73"/>
    </row>
    <row r="56" spans="1:22" ht="15.75">
      <c r="A56" s="85"/>
      <c r="B56" s="61" t="s">
        <v>31</v>
      </c>
      <c r="C56" s="62"/>
      <c r="D56" s="63"/>
      <c r="E56" s="64"/>
      <c r="F56" s="69"/>
      <c r="G56" s="70"/>
      <c r="H56" s="71"/>
      <c r="I56" s="72">
        <f t="shared" si="8"/>
        <v>213870.88510772487</v>
      </c>
      <c r="J56" s="71">
        <f>-H55</f>
        <v>-19346.80771238191</v>
      </c>
      <c r="K56" s="72">
        <f t="shared" si="0"/>
        <v>5735.614892275116</v>
      </c>
      <c r="L56" s="71"/>
      <c r="M56" s="72">
        <f t="shared" si="9"/>
        <v>4586.49</v>
      </c>
      <c r="N56" s="70"/>
      <c r="O56" s="71">
        <f t="shared" si="1"/>
        <v>0</v>
      </c>
      <c r="P56" s="72">
        <f t="shared" si="2"/>
        <v>-213870.88510772487</v>
      </c>
      <c r="Q56" s="71">
        <f t="shared" si="3"/>
        <v>19346.80771238191</v>
      </c>
      <c r="R56" s="72">
        <f t="shared" si="4"/>
        <v>-5735.614892275116</v>
      </c>
      <c r="S56" s="72">
        <f t="shared" si="10"/>
        <v>-219606.5</v>
      </c>
      <c r="T56" s="71">
        <f t="shared" si="5"/>
        <v>0</v>
      </c>
      <c r="U56" s="72">
        <f t="shared" si="6"/>
        <v>-4586.49</v>
      </c>
      <c r="V56" s="73"/>
    </row>
    <row r="57" spans="1:22" ht="15.75">
      <c r="A57" s="85">
        <v>37711</v>
      </c>
      <c r="B57" s="61" t="s">
        <v>36</v>
      </c>
      <c r="C57" s="62"/>
      <c r="D57" s="63"/>
      <c r="E57" s="64"/>
      <c r="F57" s="69"/>
      <c r="G57" s="70"/>
      <c r="H57" s="71"/>
      <c r="I57" s="72">
        <f t="shared" si="8"/>
        <v>213870.88510772487</v>
      </c>
      <c r="J57" s="71">
        <f>+$M$298</f>
        <v>16802.75</v>
      </c>
      <c r="K57" s="72">
        <f t="shared" si="0"/>
        <v>22538.364892275116</v>
      </c>
      <c r="L57" s="71">
        <f>+ROUND(K56*$F$304*(A57-A54)/365,2)</f>
        <v>35.32</v>
      </c>
      <c r="M57" s="72">
        <f t="shared" si="9"/>
        <v>4621.8099999999995</v>
      </c>
      <c r="N57" s="70"/>
      <c r="O57" s="71">
        <f t="shared" si="1"/>
        <v>0</v>
      </c>
      <c r="P57" s="72">
        <f t="shared" si="2"/>
        <v>-213870.88510772487</v>
      </c>
      <c r="Q57" s="71">
        <f t="shared" si="3"/>
        <v>-16802.75</v>
      </c>
      <c r="R57" s="72">
        <f t="shared" si="4"/>
        <v>-22538.364892275116</v>
      </c>
      <c r="S57" s="72">
        <f t="shared" si="10"/>
        <v>-236409.25</v>
      </c>
      <c r="T57" s="71">
        <f t="shared" si="5"/>
        <v>-35.32</v>
      </c>
      <c r="U57" s="72">
        <f t="shared" si="6"/>
        <v>-4621.8099999999995</v>
      </c>
      <c r="V57" s="73"/>
    </row>
    <row r="58" spans="1:22" ht="15.75">
      <c r="A58" s="85"/>
      <c r="B58" s="61" t="s">
        <v>30</v>
      </c>
      <c r="C58" s="62"/>
      <c r="D58" s="63"/>
      <c r="E58" s="64"/>
      <c r="F58" s="69"/>
      <c r="G58" s="70"/>
      <c r="H58" s="71">
        <f>+'[1]Total Billings (L.2.1)'!D32</f>
        <v>17008.611465212532</v>
      </c>
      <c r="I58" s="72">
        <f t="shared" si="8"/>
        <v>230879.4965729374</v>
      </c>
      <c r="J58" s="71"/>
      <c r="K58" s="72">
        <f t="shared" si="0"/>
        <v>22538.364892275116</v>
      </c>
      <c r="L58" s="111"/>
      <c r="M58" s="112">
        <f t="shared" si="9"/>
        <v>4621.8099999999995</v>
      </c>
      <c r="N58" s="70"/>
      <c r="O58" s="71">
        <f t="shared" si="1"/>
        <v>-17008.611465212532</v>
      </c>
      <c r="P58" s="72">
        <f t="shared" si="2"/>
        <v>-230879.4965729374</v>
      </c>
      <c r="Q58" s="71">
        <f t="shared" si="3"/>
        <v>0</v>
      </c>
      <c r="R58" s="72">
        <f t="shared" si="4"/>
        <v>-22538.364892275116</v>
      </c>
      <c r="S58" s="72">
        <f t="shared" si="10"/>
        <v>-253417.86146521254</v>
      </c>
      <c r="T58" s="71">
        <f t="shared" si="5"/>
        <v>0</v>
      </c>
      <c r="U58" s="72">
        <f t="shared" si="6"/>
        <v>-4621.8099999999995</v>
      </c>
      <c r="V58" s="73"/>
    </row>
    <row r="59" spans="1:22" ht="15.75">
      <c r="A59" s="86"/>
      <c r="B59" s="87" t="s">
        <v>31</v>
      </c>
      <c r="C59" s="88"/>
      <c r="D59" s="89"/>
      <c r="E59" s="90"/>
      <c r="F59" s="91"/>
      <c r="G59" s="70"/>
      <c r="H59" s="92"/>
      <c r="I59" s="93">
        <f t="shared" si="8"/>
        <v>230879.4965729374</v>
      </c>
      <c r="J59" s="92">
        <f>-H58</f>
        <v>-17008.611465212532</v>
      </c>
      <c r="K59" s="93">
        <f t="shared" si="0"/>
        <v>5529.753427062584</v>
      </c>
      <c r="L59" s="113"/>
      <c r="M59" s="114">
        <f t="shared" si="9"/>
        <v>4621.8099999999995</v>
      </c>
      <c r="N59" s="70"/>
      <c r="O59" s="92">
        <f t="shared" si="1"/>
        <v>0</v>
      </c>
      <c r="P59" s="93">
        <f t="shared" si="2"/>
        <v>-230879.4965729374</v>
      </c>
      <c r="Q59" s="92">
        <f t="shared" si="3"/>
        <v>17008.611465212532</v>
      </c>
      <c r="R59" s="93">
        <f t="shared" si="4"/>
        <v>-5529.753427062584</v>
      </c>
      <c r="S59" s="93">
        <f t="shared" si="10"/>
        <v>-236409.25</v>
      </c>
      <c r="T59" s="92">
        <f t="shared" si="5"/>
        <v>0</v>
      </c>
      <c r="U59" s="93">
        <f t="shared" si="6"/>
        <v>-4621.8099999999995</v>
      </c>
      <c r="V59" s="73"/>
    </row>
    <row r="60" spans="1:22" ht="15.75">
      <c r="A60" s="85">
        <v>37741</v>
      </c>
      <c r="B60" s="61" t="s">
        <v>36</v>
      </c>
      <c r="C60" s="62"/>
      <c r="D60" s="63"/>
      <c r="E60" s="64"/>
      <c r="F60" s="69"/>
      <c r="G60" s="70"/>
      <c r="H60" s="71"/>
      <c r="I60" s="72">
        <f t="shared" si="8"/>
        <v>230879.4965729374</v>
      </c>
      <c r="J60" s="71">
        <f>+$M$298</f>
        <v>16802.75</v>
      </c>
      <c r="K60" s="72">
        <f t="shared" si="0"/>
        <v>22332.503427062584</v>
      </c>
      <c r="L60" s="71">
        <f>+ROUND(K59*$F$304*(A60-A57)/365,2)</f>
        <v>32.95</v>
      </c>
      <c r="M60" s="112">
        <f t="shared" si="9"/>
        <v>4654.759999999999</v>
      </c>
      <c r="N60" s="70"/>
      <c r="O60" s="71">
        <f t="shared" si="1"/>
        <v>0</v>
      </c>
      <c r="P60" s="72">
        <f t="shared" si="2"/>
        <v>-230879.4965729374</v>
      </c>
      <c r="Q60" s="71">
        <f t="shared" si="3"/>
        <v>-16802.75</v>
      </c>
      <c r="R60" s="72">
        <f t="shared" si="4"/>
        <v>-22332.503427062584</v>
      </c>
      <c r="S60" s="72">
        <f t="shared" si="10"/>
        <v>-253212</v>
      </c>
      <c r="T60" s="71">
        <f t="shared" si="5"/>
        <v>-32.95</v>
      </c>
      <c r="U60" s="72">
        <f t="shared" si="6"/>
        <v>-4654.759999999999</v>
      </c>
      <c r="V60" s="73"/>
    </row>
    <row r="61" spans="1:22" ht="15.75">
      <c r="A61" s="85"/>
      <c r="B61" s="61" t="s">
        <v>30</v>
      </c>
      <c r="C61" s="62"/>
      <c r="D61" s="63"/>
      <c r="E61" s="64"/>
      <c r="F61" s="69"/>
      <c r="G61" s="70"/>
      <c r="H61" s="71">
        <f>+'[1]Total Billings (L.2.1)'!D33</f>
        <v>15752.7302996139</v>
      </c>
      <c r="I61" s="72">
        <f t="shared" si="8"/>
        <v>246632.2268725513</v>
      </c>
      <c r="J61" s="71"/>
      <c r="K61" s="72">
        <f t="shared" si="0"/>
        <v>22332.503427062584</v>
      </c>
      <c r="L61" s="111"/>
      <c r="M61" s="112">
        <f t="shared" si="9"/>
        <v>4654.759999999999</v>
      </c>
      <c r="N61" s="70"/>
      <c r="O61" s="71">
        <f t="shared" si="1"/>
        <v>-15752.7302996139</v>
      </c>
      <c r="P61" s="72">
        <f t="shared" si="2"/>
        <v>-246632.2268725513</v>
      </c>
      <c r="Q61" s="71">
        <f t="shared" si="3"/>
        <v>0</v>
      </c>
      <c r="R61" s="72">
        <f t="shared" si="4"/>
        <v>-22332.503427062584</v>
      </c>
      <c r="S61" s="72">
        <f t="shared" si="10"/>
        <v>-268964.7302996139</v>
      </c>
      <c r="T61" s="71">
        <f t="shared" si="5"/>
        <v>0</v>
      </c>
      <c r="U61" s="72">
        <f t="shared" si="6"/>
        <v>-4654.759999999999</v>
      </c>
      <c r="V61" s="73"/>
    </row>
    <row r="62" spans="1:22" ht="15.75">
      <c r="A62" s="85"/>
      <c r="B62" s="61" t="s">
        <v>31</v>
      </c>
      <c r="C62" s="62"/>
      <c r="D62" s="63"/>
      <c r="E62" s="64"/>
      <c r="F62" s="69"/>
      <c r="G62" s="70"/>
      <c r="H62" s="71"/>
      <c r="I62" s="72">
        <f t="shared" si="8"/>
        <v>246632.2268725513</v>
      </c>
      <c r="J62" s="71">
        <f>-H61</f>
        <v>-15752.7302996139</v>
      </c>
      <c r="K62" s="72">
        <f t="shared" si="0"/>
        <v>6579.773127448683</v>
      </c>
      <c r="M62" s="112">
        <f t="shared" si="9"/>
        <v>4654.759999999999</v>
      </c>
      <c r="N62" s="70"/>
      <c r="O62" s="71">
        <f t="shared" si="1"/>
        <v>0</v>
      </c>
      <c r="P62" s="72">
        <f t="shared" si="2"/>
        <v>-246632.2268725513</v>
      </c>
      <c r="Q62" s="71">
        <f t="shared" si="3"/>
        <v>15752.7302996139</v>
      </c>
      <c r="R62" s="72">
        <f t="shared" si="4"/>
        <v>-6579.773127448683</v>
      </c>
      <c r="S62" s="72">
        <f t="shared" si="10"/>
        <v>-253212</v>
      </c>
      <c r="T62" s="71">
        <f t="shared" si="5"/>
        <v>0</v>
      </c>
      <c r="U62" s="72">
        <f t="shared" si="6"/>
        <v>-4654.759999999999</v>
      </c>
      <c r="V62" s="73"/>
    </row>
    <row r="63" spans="1:22" ht="15.75">
      <c r="A63" s="85">
        <v>37772</v>
      </c>
      <c r="B63" s="61" t="s">
        <v>36</v>
      </c>
      <c r="C63" s="62"/>
      <c r="D63" s="63"/>
      <c r="E63" s="64"/>
      <c r="F63" s="69"/>
      <c r="G63" s="70"/>
      <c r="H63" s="71"/>
      <c r="I63" s="72">
        <f t="shared" si="8"/>
        <v>246632.2268725513</v>
      </c>
      <c r="J63" s="71">
        <f>+$M$298</f>
        <v>16802.75</v>
      </c>
      <c r="K63" s="72">
        <f t="shared" si="0"/>
        <v>23382.523127448683</v>
      </c>
      <c r="L63" s="71">
        <f>+ROUND(K62*$F$304*(A63-A60)/365,2)</f>
        <v>40.52</v>
      </c>
      <c r="M63" s="112">
        <f t="shared" si="9"/>
        <v>4695.28</v>
      </c>
      <c r="N63" s="70"/>
      <c r="O63" s="71">
        <f t="shared" si="1"/>
        <v>0</v>
      </c>
      <c r="P63" s="72">
        <f t="shared" si="2"/>
        <v>-246632.2268725513</v>
      </c>
      <c r="Q63" s="71">
        <f t="shared" si="3"/>
        <v>-16802.75</v>
      </c>
      <c r="R63" s="72">
        <f t="shared" si="4"/>
        <v>-23382.523127448683</v>
      </c>
      <c r="S63" s="72">
        <f t="shared" si="10"/>
        <v>-270014.75</v>
      </c>
      <c r="T63" s="71">
        <f t="shared" si="5"/>
        <v>-40.52</v>
      </c>
      <c r="U63" s="72">
        <f t="shared" si="6"/>
        <v>-4695.28</v>
      </c>
      <c r="V63" s="73"/>
    </row>
    <row r="64" spans="1:22" ht="15.75">
      <c r="A64" s="85"/>
      <c r="B64" s="61" t="s">
        <v>30</v>
      </c>
      <c r="C64" s="62"/>
      <c r="D64" s="63"/>
      <c r="E64" s="64"/>
      <c r="F64" s="69"/>
      <c r="G64" s="70"/>
      <c r="H64" s="71">
        <f>+'[1]Total Billings (L.2.1)'!D34</f>
        <v>18204.10172005148</v>
      </c>
      <c r="I64" s="72">
        <f t="shared" si="8"/>
        <v>264836.3285926028</v>
      </c>
      <c r="J64" s="71"/>
      <c r="K64" s="72">
        <f t="shared" si="0"/>
        <v>23382.523127448683</v>
      </c>
      <c r="L64" s="111"/>
      <c r="M64" s="112">
        <f t="shared" si="9"/>
        <v>4695.28</v>
      </c>
      <c r="N64" s="70"/>
      <c r="O64" s="71">
        <f t="shared" si="1"/>
        <v>-18204.10172005148</v>
      </c>
      <c r="P64" s="72">
        <f t="shared" si="2"/>
        <v>-264836.3285926028</v>
      </c>
      <c r="Q64" s="71">
        <f t="shared" si="3"/>
        <v>0</v>
      </c>
      <c r="R64" s="72">
        <f t="shared" si="4"/>
        <v>-23382.523127448683</v>
      </c>
      <c r="S64" s="72">
        <f t="shared" si="10"/>
        <v>-288218.8517200515</v>
      </c>
      <c r="T64" s="71">
        <f t="shared" si="5"/>
        <v>0</v>
      </c>
      <c r="U64" s="72">
        <f t="shared" si="6"/>
        <v>-4695.28</v>
      </c>
      <c r="V64" s="73"/>
    </row>
    <row r="65" spans="1:22" ht="15.75">
      <c r="A65" s="85"/>
      <c r="B65" s="61" t="s">
        <v>31</v>
      </c>
      <c r="C65" s="62"/>
      <c r="D65" s="63"/>
      <c r="E65" s="64"/>
      <c r="F65" s="69"/>
      <c r="G65" s="70"/>
      <c r="H65" s="71"/>
      <c r="I65" s="72">
        <f t="shared" si="8"/>
        <v>264836.3285926028</v>
      </c>
      <c r="J65" s="71">
        <f>-H64</f>
        <v>-18204.10172005148</v>
      </c>
      <c r="K65" s="72">
        <f t="shared" si="0"/>
        <v>5178.421407397203</v>
      </c>
      <c r="M65" s="112">
        <f t="shared" si="9"/>
        <v>4695.28</v>
      </c>
      <c r="N65" s="70"/>
      <c r="O65" s="71">
        <f t="shared" si="1"/>
        <v>0</v>
      </c>
      <c r="P65" s="72">
        <f t="shared" si="2"/>
        <v>-264836.3285926028</v>
      </c>
      <c r="Q65" s="71">
        <f t="shared" si="3"/>
        <v>18204.10172005148</v>
      </c>
      <c r="R65" s="72">
        <f t="shared" si="4"/>
        <v>-5178.421407397203</v>
      </c>
      <c r="S65" s="72">
        <f t="shared" si="10"/>
        <v>-270014.75</v>
      </c>
      <c r="T65" s="71">
        <f t="shared" si="5"/>
        <v>0</v>
      </c>
      <c r="U65" s="72">
        <f t="shared" si="6"/>
        <v>-4695.28</v>
      </c>
      <c r="V65" s="73"/>
    </row>
    <row r="66" spans="1:22" ht="15.75">
      <c r="A66" s="85">
        <v>37802</v>
      </c>
      <c r="B66" s="61" t="s">
        <v>36</v>
      </c>
      <c r="C66" s="62"/>
      <c r="D66" s="63"/>
      <c r="E66" s="64"/>
      <c r="F66" s="69"/>
      <c r="G66" s="70"/>
      <c r="H66" s="71"/>
      <c r="I66" s="72">
        <f t="shared" si="8"/>
        <v>264836.3285926028</v>
      </c>
      <c r="J66" s="71">
        <f>+$M$298</f>
        <v>16802.75</v>
      </c>
      <c r="K66" s="72">
        <f t="shared" si="0"/>
        <v>21981.171407397203</v>
      </c>
      <c r="L66" s="71">
        <f>+ROUND(K65*$F$304*(A66-A63)/365,2)</f>
        <v>30.86</v>
      </c>
      <c r="M66" s="112">
        <f t="shared" si="9"/>
        <v>4726.139999999999</v>
      </c>
      <c r="N66" s="70"/>
      <c r="O66" s="71">
        <f t="shared" si="1"/>
        <v>0</v>
      </c>
      <c r="P66" s="72">
        <f t="shared" si="2"/>
        <v>-264836.3285926028</v>
      </c>
      <c r="Q66" s="71">
        <f t="shared" si="3"/>
        <v>-16802.75</v>
      </c>
      <c r="R66" s="72">
        <f t="shared" si="4"/>
        <v>-21981.171407397203</v>
      </c>
      <c r="S66" s="72">
        <f t="shared" si="10"/>
        <v>-286817.5</v>
      </c>
      <c r="T66" s="71">
        <f t="shared" si="5"/>
        <v>-30.86</v>
      </c>
      <c r="U66" s="72">
        <f t="shared" si="6"/>
        <v>-4726.139999999999</v>
      </c>
      <c r="V66" s="73">
        <f>+I66+K66+M66+P66+R66+U66</f>
        <v>7.275957614183426E-12</v>
      </c>
    </row>
    <row r="67" spans="1:22" ht="15.75">
      <c r="A67" s="85"/>
      <c r="B67" s="61" t="s">
        <v>30</v>
      </c>
      <c r="C67" s="62"/>
      <c r="D67" s="63"/>
      <c r="E67" s="64"/>
      <c r="F67" s="69"/>
      <c r="G67" s="70"/>
      <c r="H67" s="71">
        <f>+'[1]Total Billings (L.2.1)'!D35</f>
        <v>14741.308597915679</v>
      </c>
      <c r="I67" s="72">
        <f t="shared" si="8"/>
        <v>279577.6371905185</v>
      </c>
      <c r="J67" s="71"/>
      <c r="K67" s="72">
        <f t="shared" si="0"/>
        <v>21981.171407397203</v>
      </c>
      <c r="L67" s="111"/>
      <c r="M67" s="112">
        <f t="shared" si="9"/>
        <v>4726.139999999999</v>
      </c>
      <c r="N67" s="70"/>
      <c r="O67" s="71">
        <f t="shared" si="1"/>
        <v>-14741.308597915679</v>
      </c>
      <c r="P67" s="72">
        <f t="shared" si="2"/>
        <v>-279577.6371905185</v>
      </c>
      <c r="Q67" s="71">
        <f t="shared" si="3"/>
        <v>0</v>
      </c>
      <c r="R67" s="72">
        <f t="shared" si="4"/>
        <v>-21981.171407397203</v>
      </c>
      <c r="S67" s="72">
        <f t="shared" si="10"/>
        <v>-301558.8085979157</v>
      </c>
      <c r="T67" s="71">
        <f t="shared" si="5"/>
        <v>0</v>
      </c>
      <c r="U67" s="72">
        <f t="shared" si="6"/>
        <v>-4726.139999999999</v>
      </c>
      <c r="V67" s="73">
        <f>+I67+K67+M67+P67+R67+U67</f>
        <v>7.275957614183426E-12</v>
      </c>
    </row>
    <row r="68" spans="1:22" ht="15.75">
      <c r="A68" s="85"/>
      <c r="B68" s="61" t="s">
        <v>31</v>
      </c>
      <c r="C68" s="62"/>
      <c r="D68" s="63"/>
      <c r="E68" s="64"/>
      <c r="F68" s="69"/>
      <c r="G68" s="70"/>
      <c r="H68" s="71"/>
      <c r="I68" s="72">
        <f t="shared" si="8"/>
        <v>279577.6371905185</v>
      </c>
      <c r="J68" s="71">
        <f>-H67</f>
        <v>-14741.308597915679</v>
      </c>
      <c r="K68" s="72">
        <f t="shared" si="0"/>
        <v>7239.862809481525</v>
      </c>
      <c r="L68" s="20"/>
      <c r="M68" s="112">
        <f t="shared" si="9"/>
        <v>4726.139999999999</v>
      </c>
      <c r="N68" s="70"/>
      <c r="O68" s="71">
        <f t="shared" si="1"/>
        <v>0</v>
      </c>
      <c r="P68" s="72">
        <f t="shared" si="2"/>
        <v>-279577.6371905185</v>
      </c>
      <c r="Q68" s="71">
        <f t="shared" si="3"/>
        <v>14741.308597915679</v>
      </c>
      <c r="R68" s="72">
        <f t="shared" si="4"/>
        <v>-7239.862809481525</v>
      </c>
      <c r="S68" s="72">
        <f t="shared" si="10"/>
        <v>-286817.5</v>
      </c>
      <c r="T68" s="71">
        <f t="shared" si="5"/>
        <v>0</v>
      </c>
      <c r="U68" s="72">
        <f t="shared" si="6"/>
        <v>-4726.139999999999</v>
      </c>
      <c r="V68" s="73"/>
    </row>
    <row r="69" spans="1:22" ht="15.75">
      <c r="A69" s="86"/>
      <c r="B69" s="94" t="s">
        <v>37</v>
      </c>
      <c r="C69" s="115"/>
      <c r="D69" s="89"/>
      <c r="E69" s="115"/>
      <c r="F69" s="91"/>
      <c r="G69" s="70"/>
      <c r="H69" s="95"/>
      <c r="I69" s="95">
        <f t="shared" si="8"/>
        <v>279577.6371905185</v>
      </c>
      <c r="J69" s="95">
        <v>-50684</v>
      </c>
      <c r="K69" s="95">
        <f t="shared" si="0"/>
        <v>-43444.13719051848</v>
      </c>
      <c r="L69" s="116"/>
      <c r="M69" s="114">
        <f t="shared" si="9"/>
        <v>4726.139999999999</v>
      </c>
      <c r="N69" s="70"/>
      <c r="O69" s="92">
        <f t="shared" si="1"/>
        <v>0</v>
      </c>
      <c r="P69" s="93">
        <f t="shared" si="2"/>
        <v>-279577.6371905185</v>
      </c>
      <c r="Q69" s="92">
        <f t="shared" si="3"/>
        <v>50684</v>
      </c>
      <c r="R69" s="93">
        <f t="shared" si="4"/>
        <v>43444.13719051848</v>
      </c>
      <c r="S69" s="93">
        <f t="shared" si="10"/>
        <v>-236133.5</v>
      </c>
      <c r="T69" s="92">
        <f t="shared" si="5"/>
        <v>0</v>
      </c>
      <c r="U69" s="93">
        <f t="shared" si="6"/>
        <v>-4726.139999999999</v>
      </c>
      <c r="V69" s="73"/>
    </row>
    <row r="70" spans="1:22" ht="15.75">
      <c r="A70" s="85">
        <v>37833</v>
      </c>
      <c r="B70" s="61" t="s">
        <v>36</v>
      </c>
      <c r="C70" s="62"/>
      <c r="D70" s="63"/>
      <c r="E70" s="64"/>
      <c r="F70" s="69"/>
      <c r="G70" s="70"/>
      <c r="H70" s="71"/>
      <c r="I70" s="72">
        <f t="shared" si="8"/>
        <v>279577.6371905185</v>
      </c>
      <c r="J70" s="71">
        <f>+$M$298</f>
        <v>16802.75</v>
      </c>
      <c r="K70" s="72">
        <f t="shared" si="0"/>
        <v>-26641.38719051848</v>
      </c>
      <c r="L70" s="71">
        <f>+ROUND(K69*$F$304*(A70-A66)/365,2)</f>
        <v>-267.51</v>
      </c>
      <c r="M70" s="112">
        <f t="shared" si="9"/>
        <v>4458.629999999999</v>
      </c>
      <c r="N70" s="70"/>
      <c r="O70" s="71">
        <f t="shared" si="1"/>
        <v>0</v>
      </c>
      <c r="P70" s="72">
        <f t="shared" si="2"/>
        <v>-279577.6371905185</v>
      </c>
      <c r="Q70" s="71">
        <f t="shared" si="3"/>
        <v>-16802.75</v>
      </c>
      <c r="R70" s="72">
        <f t="shared" si="4"/>
        <v>26641.38719051848</v>
      </c>
      <c r="S70" s="72">
        <f t="shared" si="10"/>
        <v>-252936.25</v>
      </c>
      <c r="T70" s="71">
        <f t="shared" si="5"/>
        <v>267.51</v>
      </c>
      <c r="U70" s="72">
        <f t="shared" si="6"/>
        <v>-4458.629999999999</v>
      </c>
      <c r="V70" s="73"/>
    </row>
    <row r="71" spans="1:22" ht="15.75">
      <c r="A71" s="85"/>
      <c r="B71" s="61" t="s">
        <v>30</v>
      </c>
      <c r="C71" s="62"/>
      <c r="D71" s="63"/>
      <c r="E71" s="64"/>
      <c r="F71" s="69"/>
      <c r="G71" s="70"/>
      <c r="H71" s="117">
        <f>+'[1]Total Billings (L.2.1)'!D36</f>
        <v>17442.44907171779</v>
      </c>
      <c r="I71" s="72">
        <f t="shared" si="8"/>
        <v>297020.0862622363</v>
      </c>
      <c r="J71" s="71"/>
      <c r="K71" s="72">
        <f t="shared" si="0"/>
        <v>-26641.38719051848</v>
      </c>
      <c r="L71" s="111"/>
      <c r="M71" s="112">
        <f t="shared" si="9"/>
        <v>4458.629999999999</v>
      </c>
      <c r="N71" s="70"/>
      <c r="O71" s="71">
        <f t="shared" si="1"/>
        <v>-17442.44907171779</v>
      </c>
      <c r="P71" s="72">
        <f t="shared" si="2"/>
        <v>-297020.0862622363</v>
      </c>
      <c r="Q71" s="71">
        <f t="shared" si="3"/>
        <v>0</v>
      </c>
      <c r="R71" s="72">
        <f t="shared" si="4"/>
        <v>26641.38719051848</v>
      </c>
      <c r="S71" s="72">
        <f t="shared" si="10"/>
        <v>-270378.6990717178</v>
      </c>
      <c r="T71" s="71">
        <f t="shared" si="5"/>
        <v>0</v>
      </c>
      <c r="U71" s="72">
        <f t="shared" si="6"/>
        <v>-4458.629999999999</v>
      </c>
      <c r="V71" s="73"/>
    </row>
    <row r="72" spans="1:22" ht="15.75">
      <c r="A72" s="85"/>
      <c r="B72" s="61" t="s">
        <v>31</v>
      </c>
      <c r="C72" s="62"/>
      <c r="D72" s="63"/>
      <c r="E72" s="64"/>
      <c r="F72" s="69"/>
      <c r="G72" s="70"/>
      <c r="H72" s="71"/>
      <c r="I72" s="72">
        <f t="shared" si="8"/>
        <v>297020.0862622363</v>
      </c>
      <c r="J72" s="71">
        <f>-H71</f>
        <v>-17442.44907171779</v>
      </c>
      <c r="K72" s="72">
        <f t="shared" si="0"/>
        <v>-44083.83626223627</v>
      </c>
      <c r="M72" s="112">
        <f t="shared" si="9"/>
        <v>4458.629999999999</v>
      </c>
      <c r="N72" s="70"/>
      <c r="O72" s="71">
        <f t="shared" si="1"/>
        <v>0</v>
      </c>
      <c r="P72" s="72">
        <f t="shared" si="2"/>
        <v>-297020.0862622363</v>
      </c>
      <c r="Q72" s="71">
        <f t="shared" si="3"/>
        <v>17442.44907171779</v>
      </c>
      <c r="R72" s="72">
        <f t="shared" si="4"/>
        <v>44083.83626223627</v>
      </c>
      <c r="S72" s="72">
        <f t="shared" si="10"/>
        <v>-252936.25000000003</v>
      </c>
      <c r="T72" s="71">
        <f t="shared" si="5"/>
        <v>0</v>
      </c>
      <c r="U72" s="72">
        <f t="shared" si="6"/>
        <v>-4458.629999999999</v>
      </c>
      <c r="V72" s="73"/>
    </row>
    <row r="73" spans="1:22" ht="15.75">
      <c r="A73" s="85">
        <v>37864</v>
      </c>
      <c r="B73" s="61" t="s">
        <v>36</v>
      </c>
      <c r="C73" s="62"/>
      <c r="D73" s="63"/>
      <c r="E73" s="64"/>
      <c r="F73" s="69"/>
      <c r="G73" s="70"/>
      <c r="H73" s="71"/>
      <c r="I73" s="72">
        <f t="shared" si="8"/>
        <v>297020.0862622363</v>
      </c>
      <c r="J73" s="71">
        <f>+$M$298</f>
        <v>16802.75</v>
      </c>
      <c r="K73" s="72">
        <f aca="true" t="shared" si="11" ref="K73:K89">+K72+J73</f>
        <v>-27281.08626223627</v>
      </c>
      <c r="L73" s="71">
        <f>+ROUND(K72*$F$304*(A73-A70)/365,2)</f>
        <v>-271.45</v>
      </c>
      <c r="M73" s="112">
        <f t="shared" si="9"/>
        <v>4187.179999999999</v>
      </c>
      <c r="N73" s="70"/>
      <c r="O73" s="71">
        <f aca="true" t="shared" si="12" ref="O73:O138">-H73</f>
        <v>0</v>
      </c>
      <c r="P73" s="72">
        <f aca="true" t="shared" si="13" ref="P73:P136">+P72+O73</f>
        <v>-297020.0862622363</v>
      </c>
      <c r="Q73" s="71">
        <f aca="true" t="shared" si="14" ref="Q73:Q138">-J73</f>
        <v>-16802.75</v>
      </c>
      <c r="R73" s="72">
        <f aca="true" t="shared" si="15" ref="R73:R136">+R72+Q73</f>
        <v>27281.08626223627</v>
      </c>
      <c r="S73" s="72">
        <f t="shared" si="10"/>
        <v>-269739</v>
      </c>
      <c r="T73" s="71">
        <f aca="true" t="shared" si="16" ref="T73:T136">-L73</f>
        <v>271.45</v>
      </c>
      <c r="U73" s="72">
        <f aca="true" t="shared" si="17" ref="U73:U136">+U72+T73</f>
        <v>-4187.179999999999</v>
      </c>
      <c r="V73" s="73"/>
    </row>
    <row r="74" spans="1:22" ht="15.75">
      <c r="A74" s="85"/>
      <c r="B74" s="61" t="s">
        <v>30</v>
      </c>
      <c r="C74" s="62"/>
      <c r="D74" s="63"/>
      <c r="E74" s="64"/>
      <c r="F74" s="69"/>
      <c r="G74" s="70"/>
      <c r="H74" s="117">
        <f>+'[1]Total Billings (L.2.1)'!D37</f>
        <v>17755.940000000002</v>
      </c>
      <c r="I74" s="72">
        <f>+I73+H74</f>
        <v>314776.0262622363</v>
      </c>
      <c r="J74" s="71"/>
      <c r="K74" s="72">
        <f t="shared" si="11"/>
        <v>-27281.08626223627</v>
      </c>
      <c r="L74" s="111"/>
      <c r="M74" s="112">
        <f aca="true" t="shared" si="18" ref="M74:M91">+M73+L74</f>
        <v>4187.179999999999</v>
      </c>
      <c r="N74" s="70"/>
      <c r="O74" s="71">
        <f t="shared" si="12"/>
        <v>-17755.940000000002</v>
      </c>
      <c r="P74" s="72">
        <f t="shared" si="13"/>
        <v>-314776.0262622363</v>
      </c>
      <c r="Q74" s="71">
        <f t="shared" si="14"/>
        <v>0</v>
      </c>
      <c r="R74" s="72">
        <f t="shared" si="15"/>
        <v>27281.08626223627</v>
      </c>
      <c r="S74" s="72">
        <f aca="true" t="shared" si="19" ref="S74:S138">+R74+P74</f>
        <v>-287494.94</v>
      </c>
      <c r="T74" s="71">
        <f t="shared" si="16"/>
        <v>0</v>
      </c>
      <c r="U74" s="72">
        <f t="shared" si="17"/>
        <v>-4187.179999999999</v>
      </c>
      <c r="V74" s="73"/>
    </row>
    <row r="75" spans="1:22" ht="15.75">
      <c r="A75" s="85"/>
      <c r="B75" s="61" t="s">
        <v>31</v>
      </c>
      <c r="C75" s="62"/>
      <c r="D75" s="63"/>
      <c r="E75" s="64"/>
      <c r="F75" s="69"/>
      <c r="G75" s="70"/>
      <c r="H75" s="117"/>
      <c r="I75" s="72">
        <f>+I74+H75</f>
        <v>314776.0262622363</v>
      </c>
      <c r="J75" s="71">
        <f>-H74</f>
        <v>-17755.940000000002</v>
      </c>
      <c r="K75" s="72">
        <f t="shared" si="11"/>
        <v>-45037.02626223627</v>
      </c>
      <c r="M75" s="112">
        <f t="shared" si="18"/>
        <v>4187.179999999999</v>
      </c>
      <c r="N75" s="70"/>
      <c r="O75" s="71">
        <f t="shared" si="12"/>
        <v>0</v>
      </c>
      <c r="P75" s="72">
        <f t="shared" si="13"/>
        <v>-314776.0262622363</v>
      </c>
      <c r="Q75" s="71">
        <f t="shared" si="14"/>
        <v>17755.940000000002</v>
      </c>
      <c r="R75" s="72">
        <f t="shared" si="15"/>
        <v>45037.02626223627</v>
      </c>
      <c r="S75" s="72">
        <f t="shared" si="19"/>
        <v>-269739</v>
      </c>
      <c r="T75" s="71">
        <f t="shared" si="16"/>
        <v>0</v>
      </c>
      <c r="U75" s="72">
        <f t="shared" si="17"/>
        <v>-4187.179999999999</v>
      </c>
      <c r="V75" s="73"/>
    </row>
    <row r="76" spans="1:22" ht="15.75">
      <c r="A76" s="85">
        <v>37894</v>
      </c>
      <c r="B76" s="61" t="s">
        <v>36</v>
      </c>
      <c r="C76" s="62"/>
      <c r="D76" s="63"/>
      <c r="E76" s="64"/>
      <c r="F76" s="69"/>
      <c r="G76" s="70"/>
      <c r="H76" s="117"/>
      <c r="I76" s="72">
        <f>+I75+H76</f>
        <v>314776.0262622363</v>
      </c>
      <c r="J76" s="71">
        <f>+$M$298</f>
        <v>16802.75</v>
      </c>
      <c r="K76" s="72">
        <f t="shared" si="11"/>
        <v>-28234.27626223627</v>
      </c>
      <c r="L76" s="71">
        <f>+ROUND(K75*$F$304*(A76-A73)/365,2)</f>
        <v>-268.37</v>
      </c>
      <c r="M76" s="112">
        <f t="shared" si="18"/>
        <v>3918.8099999999995</v>
      </c>
      <c r="N76" s="70"/>
      <c r="O76" s="71">
        <f t="shared" si="12"/>
        <v>0</v>
      </c>
      <c r="P76" s="72">
        <f t="shared" si="13"/>
        <v>-314776.0262622363</v>
      </c>
      <c r="Q76" s="71">
        <f t="shared" si="14"/>
        <v>-16802.75</v>
      </c>
      <c r="R76" s="72">
        <f t="shared" si="15"/>
        <v>28234.27626223627</v>
      </c>
      <c r="S76" s="72">
        <f t="shared" si="19"/>
        <v>-286541.75</v>
      </c>
      <c r="T76" s="71">
        <f t="shared" si="16"/>
        <v>268.37</v>
      </c>
      <c r="U76" s="72">
        <f t="shared" si="17"/>
        <v>-3918.8099999999995</v>
      </c>
      <c r="V76" s="73"/>
    </row>
    <row r="77" spans="1:22" ht="15.75">
      <c r="A77" s="85"/>
      <c r="B77" s="61" t="s">
        <v>30</v>
      </c>
      <c r="C77" s="62"/>
      <c r="D77" s="63"/>
      <c r="E77" s="64"/>
      <c r="F77" s="69"/>
      <c r="G77" s="70"/>
      <c r="H77" s="117">
        <f>+'[1]Total Billings (L.2.1)'!D38</f>
        <v>17664.28961822394</v>
      </c>
      <c r="I77" s="72">
        <f>+I76+H77</f>
        <v>332440.31588046026</v>
      </c>
      <c r="J77" s="71"/>
      <c r="K77" s="72">
        <f t="shared" si="11"/>
        <v>-28234.27626223627</v>
      </c>
      <c r="L77" s="111"/>
      <c r="M77" s="112">
        <f t="shared" si="18"/>
        <v>3918.8099999999995</v>
      </c>
      <c r="N77" s="70"/>
      <c r="O77" s="71">
        <f t="shared" si="12"/>
        <v>-17664.28961822394</v>
      </c>
      <c r="P77" s="72">
        <f t="shared" si="13"/>
        <v>-332440.31588046026</v>
      </c>
      <c r="Q77" s="71">
        <f t="shared" si="14"/>
        <v>0</v>
      </c>
      <c r="R77" s="72">
        <f t="shared" si="15"/>
        <v>28234.27626223627</v>
      </c>
      <c r="S77" s="72">
        <f t="shared" si="19"/>
        <v>-304206.03961822396</v>
      </c>
      <c r="T77" s="71">
        <f t="shared" si="16"/>
        <v>0</v>
      </c>
      <c r="U77" s="72">
        <f t="shared" si="17"/>
        <v>-3918.8099999999995</v>
      </c>
      <c r="V77" s="73"/>
    </row>
    <row r="78" spans="1:22" ht="15.75">
      <c r="A78" s="86"/>
      <c r="B78" s="87" t="s">
        <v>31</v>
      </c>
      <c r="C78" s="88"/>
      <c r="D78" s="89"/>
      <c r="E78" s="90"/>
      <c r="F78" s="91"/>
      <c r="G78" s="70"/>
      <c r="H78" s="92"/>
      <c r="I78" s="93">
        <f>+I77+H78</f>
        <v>332440.31588046026</v>
      </c>
      <c r="J78" s="92">
        <f>-H77</f>
        <v>-17664.28961822394</v>
      </c>
      <c r="K78" s="93">
        <f t="shared" si="11"/>
        <v>-45898.56588046021</v>
      </c>
      <c r="L78" s="113"/>
      <c r="M78" s="114">
        <f t="shared" si="18"/>
        <v>3918.8099999999995</v>
      </c>
      <c r="N78" s="70"/>
      <c r="O78" s="92">
        <f t="shared" si="12"/>
        <v>0</v>
      </c>
      <c r="P78" s="93">
        <f t="shared" si="13"/>
        <v>-332440.31588046026</v>
      </c>
      <c r="Q78" s="92">
        <f t="shared" si="14"/>
        <v>17664.28961822394</v>
      </c>
      <c r="R78" s="93">
        <f t="shared" si="15"/>
        <v>45898.56588046021</v>
      </c>
      <c r="S78" s="93">
        <f t="shared" si="19"/>
        <v>-286541.75000000006</v>
      </c>
      <c r="T78" s="92">
        <f t="shared" si="16"/>
        <v>0</v>
      </c>
      <c r="U78" s="93">
        <f t="shared" si="17"/>
        <v>-3918.8099999999995</v>
      </c>
      <c r="V78" s="73"/>
    </row>
    <row r="79" spans="1:22" ht="15.75">
      <c r="A79" s="85">
        <v>37925</v>
      </c>
      <c r="B79" s="61" t="s">
        <v>36</v>
      </c>
      <c r="C79" s="62"/>
      <c r="D79" s="63"/>
      <c r="E79" s="64"/>
      <c r="F79" s="69"/>
      <c r="G79" s="70"/>
      <c r="H79" s="71"/>
      <c r="I79" s="72">
        <f>+I78+H79</f>
        <v>332440.31588046026</v>
      </c>
      <c r="J79" s="71">
        <f>+$M$298</f>
        <v>16802.75</v>
      </c>
      <c r="K79" s="72">
        <f t="shared" si="11"/>
        <v>-29095.815880460214</v>
      </c>
      <c r="L79" s="71">
        <f>+ROUND(K78*$F$304*(A79-A76)/365,2)</f>
        <v>-282.62</v>
      </c>
      <c r="M79" s="112">
        <f t="shared" si="18"/>
        <v>3636.1899999999996</v>
      </c>
      <c r="N79" s="70"/>
      <c r="O79" s="71">
        <f t="shared" si="12"/>
        <v>0</v>
      </c>
      <c r="P79" s="72">
        <f t="shared" si="13"/>
        <v>-332440.31588046026</v>
      </c>
      <c r="Q79" s="71">
        <f t="shared" si="14"/>
        <v>-16802.75</v>
      </c>
      <c r="R79" s="72">
        <f t="shared" si="15"/>
        <v>29095.815880460214</v>
      </c>
      <c r="S79" s="72">
        <f t="shared" si="19"/>
        <v>-303344.50000000006</v>
      </c>
      <c r="T79" s="71">
        <f t="shared" si="16"/>
        <v>282.62</v>
      </c>
      <c r="U79" s="72">
        <f t="shared" si="17"/>
        <v>-3636.1899999999996</v>
      </c>
      <c r="V79" s="73"/>
    </row>
    <row r="80" spans="1:22" ht="15.75">
      <c r="A80" s="85"/>
      <c r="B80" s="61" t="s">
        <v>30</v>
      </c>
      <c r="C80" s="62"/>
      <c r="D80" s="63"/>
      <c r="E80" s="64"/>
      <c r="F80" s="69"/>
      <c r="G80" s="70"/>
      <c r="H80" s="71">
        <f>+'[1]Total Billings (L.2.1)'!D39</f>
        <v>16489.19</v>
      </c>
      <c r="I80" s="72">
        <f>+I79+H80</f>
        <v>348929.50588046026</v>
      </c>
      <c r="J80" s="71"/>
      <c r="K80" s="72">
        <f t="shared" si="11"/>
        <v>-29095.815880460214</v>
      </c>
      <c r="L80" s="111"/>
      <c r="M80" s="112">
        <f t="shared" si="18"/>
        <v>3636.1899999999996</v>
      </c>
      <c r="N80" s="70"/>
      <c r="O80" s="71">
        <f t="shared" si="12"/>
        <v>-16489.19</v>
      </c>
      <c r="P80" s="72">
        <f t="shared" si="13"/>
        <v>-348929.50588046026</v>
      </c>
      <c r="Q80" s="71">
        <f t="shared" si="14"/>
        <v>0</v>
      </c>
      <c r="R80" s="72">
        <f t="shared" si="15"/>
        <v>29095.815880460214</v>
      </c>
      <c r="S80" s="72">
        <f t="shared" si="19"/>
        <v>-319833.69000000006</v>
      </c>
      <c r="T80" s="71">
        <f t="shared" si="16"/>
        <v>0</v>
      </c>
      <c r="U80" s="72">
        <f t="shared" si="17"/>
        <v>-3636.1899999999996</v>
      </c>
      <c r="V80" s="73"/>
    </row>
    <row r="81" spans="1:22" ht="15.75">
      <c r="A81" s="85"/>
      <c r="B81" s="61" t="s">
        <v>31</v>
      </c>
      <c r="C81" s="62"/>
      <c r="D81" s="63"/>
      <c r="E81" s="64"/>
      <c r="F81" s="69"/>
      <c r="G81" s="70"/>
      <c r="H81" s="71"/>
      <c r="I81" s="72">
        <f>+I80+H81</f>
        <v>348929.50588046026</v>
      </c>
      <c r="J81" s="71">
        <f>-H80</f>
        <v>-16489.19</v>
      </c>
      <c r="K81" s="72">
        <f t="shared" si="11"/>
        <v>-45585.005880460216</v>
      </c>
      <c r="M81" s="112">
        <f t="shared" si="18"/>
        <v>3636.1899999999996</v>
      </c>
      <c r="N81" s="70"/>
      <c r="O81" s="71">
        <f t="shared" si="12"/>
        <v>0</v>
      </c>
      <c r="P81" s="72">
        <f t="shared" si="13"/>
        <v>-348929.50588046026</v>
      </c>
      <c r="Q81" s="71">
        <f t="shared" si="14"/>
        <v>16489.19</v>
      </c>
      <c r="R81" s="72">
        <f t="shared" si="15"/>
        <v>45585.005880460216</v>
      </c>
      <c r="S81" s="72">
        <f t="shared" si="19"/>
        <v>-303344.50000000006</v>
      </c>
      <c r="T81" s="71">
        <f t="shared" si="16"/>
        <v>0</v>
      </c>
      <c r="U81" s="72">
        <f t="shared" si="17"/>
        <v>-3636.1899999999996</v>
      </c>
      <c r="V81" s="73"/>
    </row>
    <row r="82" spans="1:22" ht="15.75">
      <c r="A82" s="85">
        <v>37955</v>
      </c>
      <c r="B82" s="61" t="s">
        <v>36</v>
      </c>
      <c r="C82" s="62"/>
      <c r="D82" s="63"/>
      <c r="E82" s="64"/>
      <c r="F82" s="69"/>
      <c r="G82" s="70"/>
      <c r="H82" s="71"/>
      <c r="I82" s="72">
        <f>+I81+H82</f>
        <v>348929.50588046026</v>
      </c>
      <c r="J82" s="71">
        <f>+$M$298</f>
        <v>16802.75</v>
      </c>
      <c r="K82" s="72">
        <f t="shared" si="11"/>
        <v>-28782.255880460216</v>
      </c>
      <c r="L82" s="71">
        <f>+ROUND(K81*$F$304*(A82-A79)/365,2)</f>
        <v>-271.64</v>
      </c>
      <c r="M82" s="112">
        <f t="shared" si="18"/>
        <v>3364.5499999999997</v>
      </c>
      <c r="N82" s="70"/>
      <c r="O82" s="71">
        <f t="shared" si="12"/>
        <v>0</v>
      </c>
      <c r="P82" s="72">
        <f t="shared" si="13"/>
        <v>-348929.50588046026</v>
      </c>
      <c r="Q82" s="71">
        <f t="shared" si="14"/>
        <v>-16802.75</v>
      </c>
      <c r="R82" s="72">
        <f t="shared" si="15"/>
        <v>28782.255880460216</v>
      </c>
      <c r="S82" s="72">
        <f t="shared" si="19"/>
        <v>-320147.25000000006</v>
      </c>
      <c r="T82" s="71">
        <f t="shared" si="16"/>
        <v>271.64</v>
      </c>
      <c r="U82" s="72">
        <f t="shared" si="17"/>
        <v>-3364.5499999999997</v>
      </c>
      <c r="V82" s="73"/>
    </row>
    <row r="83" spans="1:22" ht="15.75">
      <c r="A83" s="85"/>
      <c r="B83" s="61" t="s">
        <v>30</v>
      </c>
      <c r="C83" s="62"/>
      <c r="D83" s="63"/>
      <c r="E83" s="64"/>
      <c r="F83" s="69"/>
      <c r="G83" s="70"/>
      <c r="H83" s="71">
        <f>+'[1]Total Billings (L.2.1)'!D40</f>
        <v>15492.43</v>
      </c>
      <c r="I83" s="72">
        <f>+I82+H83</f>
        <v>364421.93588046025</v>
      </c>
      <c r="J83" s="118"/>
      <c r="K83" s="72">
        <f t="shared" si="11"/>
        <v>-28782.255880460216</v>
      </c>
      <c r="L83" s="111"/>
      <c r="M83" s="112">
        <f t="shared" si="18"/>
        <v>3364.5499999999997</v>
      </c>
      <c r="N83" s="70"/>
      <c r="O83" s="71">
        <f t="shared" si="12"/>
        <v>-15492.43</v>
      </c>
      <c r="P83" s="72">
        <f t="shared" si="13"/>
        <v>-364421.93588046025</v>
      </c>
      <c r="Q83" s="71">
        <f t="shared" si="14"/>
        <v>0</v>
      </c>
      <c r="R83" s="72">
        <f t="shared" si="15"/>
        <v>28782.255880460216</v>
      </c>
      <c r="S83" s="72">
        <f t="shared" si="19"/>
        <v>-335639.68000000005</v>
      </c>
      <c r="T83" s="71">
        <f t="shared" si="16"/>
        <v>0</v>
      </c>
      <c r="U83" s="72">
        <f t="shared" si="17"/>
        <v>-3364.5499999999997</v>
      </c>
      <c r="V83" s="73"/>
    </row>
    <row r="84" spans="1:22" ht="15.75">
      <c r="A84" s="85"/>
      <c r="B84" s="61" t="s">
        <v>31</v>
      </c>
      <c r="C84" s="62"/>
      <c r="D84" s="63"/>
      <c r="E84" s="64"/>
      <c r="F84" s="69"/>
      <c r="G84" s="70"/>
      <c r="H84" s="71"/>
      <c r="I84" s="72">
        <f>+I83+H84</f>
        <v>364421.93588046025</v>
      </c>
      <c r="J84" s="118">
        <f>-H83</f>
        <v>-15492.43</v>
      </c>
      <c r="K84" s="72">
        <f t="shared" si="11"/>
        <v>-44274.685880460216</v>
      </c>
      <c r="M84" s="112">
        <f t="shared" si="18"/>
        <v>3364.5499999999997</v>
      </c>
      <c r="N84" s="70"/>
      <c r="O84" s="71">
        <f t="shared" si="12"/>
        <v>0</v>
      </c>
      <c r="P84" s="72">
        <f t="shared" si="13"/>
        <v>-364421.93588046025</v>
      </c>
      <c r="Q84" s="71">
        <f t="shared" si="14"/>
        <v>15492.43</v>
      </c>
      <c r="R84" s="72">
        <f t="shared" si="15"/>
        <v>44274.685880460216</v>
      </c>
      <c r="S84" s="72">
        <f t="shared" si="19"/>
        <v>-320147.25000000006</v>
      </c>
      <c r="T84" s="71">
        <f t="shared" si="16"/>
        <v>0</v>
      </c>
      <c r="U84" s="72">
        <f t="shared" si="17"/>
        <v>-3364.5499999999997</v>
      </c>
      <c r="V84" s="73"/>
    </row>
    <row r="85" spans="1:22" ht="15.75">
      <c r="A85" s="85">
        <v>37986</v>
      </c>
      <c r="B85" s="61" t="s">
        <v>36</v>
      </c>
      <c r="C85" s="62"/>
      <c r="D85" s="63"/>
      <c r="E85" s="64"/>
      <c r="F85" s="69"/>
      <c r="G85" s="70"/>
      <c r="H85" s="71"/>
      <c r="I85" s="72">
        <f>+I84+H85</f>
        <v>364421.93588046025</v>
      </c>
      <c r="J85" s="71">
        <f>+$M$298</f>
        <v>16802.75</v>
      </c>
      <c r="K85" s="72">
        <f t="shared" si="11"/>
        <v>-27471.935880460216</v>
      </c>
      <c r="L85" s="71">
        <f>+ROUND(K84*$F$304*(A85-A82)/365,2)</f>
        <v>-272.62</v>
      </c>
      <c r="M85" s="112">
        <f t="shared" si="18"/>
        <v>3091.93</v>
      </c>
      <c r="N85" s="70"/>
      <c r="O85" s="71">
        <f t="shared" si="12"/>
        <v>0</v>
      </c>
      <c r="P85" s="72">
        <f t="shared" si="13"/>
        <v>-364421.93588046025</v>
      </c>
      <c r="Q85" s="71">
        <f t="shared" si="14"/>
        <v>-16802.75</v>
      </c>
      <c r="R85" s="72">
        <f t="shared" si="15"/>
        <v>27471.935880460216</v>
      </c>
      <c r="S85" s="72">
        <f t="shared" si="19"/>
        <v>-336950.00000000006</v>
      </c>
      <c r="T85" s="71">
        <f t="shared" si="16"/>
        <v>272.62</v>
      </c>
      <c r="U85" s="72">
        <f t="shared" si="17"/>
        <v>-3091.93</v>
      </c>
      <c r="V85" s="73"/>
    </row>
    <row r="86" spans="1:22" ht="15.75">
      <c r="A86" s="85"/>
      <c r="B86" s="61" t="s">
        <v>30</v>
      </c>
      <c r="C86" s="62"/>
      <c r="D86" s="63"/>
      <c r="E86" s="64"/>
      <c r="F86" s="69"/>
      <c r="G86" s="70"/>
      <c r="H86" s="71">
        <f>+'[1]Total Billings (L.2.1)'!D41</f>
        <v>16883.350000000002</v>
      </c>
      <c r="I86" s="72">
        <f>+I85+H86</f>
        <v>381305.28588046023</v>
      </c>
      <c r="J86" s="118"/>
      <c r="K86" s="72">
        <f t="shared" si="11"/>
        <v>-27471.935880460216</v>
      </c>
      <c r="L86" s="111"/>
      <c r="M86" s="112">
        <f t="shared" si="18"/>
        <v>3091.93</v>
      </c>
      <c r="N86" s="70"/>
      <c r="O86" s="71">
        <f t="shared" si="12"/>
        <v>-16883.350000000002</v>
      </c>
      <c r="P86" s="72">
        <f t="shared" si="13"/>
        <v>-381305.28588046023</v>
      </c>
      <c r="Q86" s="71">
        <f t="shared" si="14"/>
        <v>0</v>
      </c>
      <c r="R86" s="72">
        <f t="shared" si="15"/>
        <v>27471.935880460216</v>
      </c>
      <c r="S86" s="72">
        <f t="shared" si="19"/>
        <v>-353833.35000000003</v>
      </c>
      <c r="T86" s="71">
        <f t="shared" si="16"/>
        <v>0</v>
      </c>
      <c r="U86" s="72">
        <f t="shared" si="17"/>
        <v>-3091.93</v>
      </c>
      <c r="V86" s="73"/>
    </row>
    <row r="87" spans="1:22" ht="15.75">
      <c r="A87" s="85"/>
      <c r="B87" s="61" t="s">
        <v>31</v>
      </c>
      <c r="C87" s="62"/>
      <c r="D87" s="63"/>
      <c r="E87" s="64"/>
      <c r="F87" s="69"/>
      <c r="G87" s="70"/>
      <c r="H87" s="71"/>
      <c r="I87" s="72">
        <f>+I86+H87</f>
        <v>381305.28588046023</v>
      </c>
      <c r="J87" s="118">
        <f>-H86</f>
        <v>-16883.350000000002</v>
      </c>
      <c r="K87" s="72">
        <f t="shared" si="11"/>
        <v>-44355.285880460215</v>
      </c>
      <c r="M87" s="112">
        <f t="shared" si="18"/>
        <v>3091.93</v>
      </c>
      <c r="N87" s="70"/>
      <c r="O87" s="71">
        <f t="shared" si="12"/>
        <v>0</v>
      </c>
      <c r="P87" s="72">
        <f t="shared" si="13"/>
        <v>-381305.28588046023</v>
      </c>
      <c r="Q87" s="71">
        <f t="shared" si="14"/>
        <v>16883.350000000002</v>
      </c>
      <c r="R87" s="72">
        <f t="shared" si="15"/>
        <v>44355.285880460215</v>
      </c>
      <c r="S87" s="72">
        <f t="shared" si="19"/>
        <v>-336950</v>
      </c>
      <c r="T87" s="71">
        <f t="shared" si="16"/>
        <v>0</v>
      </c>
      <c r="U87" s="72">
        <f t="shared" si="17"/>
        <v>-3091.93</v>
      </c>
      <c r="V87" s="73"/>
    </row>
    <row r="88" spans="1:22" ht="15.75">
      <c r="A88" s="85"/>
      <c r="B88" s="61" t="s">
        <v>38</v>
      </c>
      <c r="C88" s="62"/>
      <c r="D88" s="63"/>
      <c r="E88" s="64"/>
      <c r="F88" s="69"/>
      <c r="G88" s="70"/>
      <c r="H88" s="71">
        <f>+'[1]Total Billings (L.2.1)'!D42</f>
        <v>-22892.70756853043</v>
      </c>
      <c r="I88" s="72">
        <f>+I87+H88</f>
        <v>358412.5783119298</v>
      </c>
      <c r="J88" s="71"/>
      <c r="K88" s="72">
        <f t="shared" si="11"/>
        <v>-44355.285880460215</v>
      </c>
      <c r="L88" s="111"/>
      <c r="M88" s="112">
        <f t="shared" si="18"/>
        <v>3091.93</v>
      </c>
      <c r="N88" s="70"/>
      <c r="O88" s="71">
        <f>-H88</f>
        <v>22892.70756853043</v>
      </c>
      <c r="P88" s="72">
        <f t="shared" si="13"/>
        <v>-358412.5783119298</v>
      </c>
      <c r="Q88" s="71">
        <f>-J88</f>
        <v>0</v>
      </c>
      <c r="R88" s="72">
        <f t="shared" si="15"/>
        <v>44355.285880460215</v>
      </c>
      <c r="S88" s="72">
        <f t="shared" si="19"/>
        <v>-314057.2924314696</v>
      </c>
      <c r="T88" s="71">
        <f t="shared" si="16"/>
        <v>0</v>
      </c>
      <c r="U88" s="72">
        <f t="shared" si="17"/>
        <v>-3091.93</v>
      </c>
      <c r="V88" s="73"/>
    </row>
    <row r="89" spans="1:22" ht="15.75">
      <c r="A89" s="85"/>
      <c r="B89" s="61" t="s">
        <v>39</v>
      </c>
      <c r="C89" s="62"/>
      <c r="D89" s="63"/>
      <c r="E89" s="64"/>
      <c r="F89" s="69"/>
      <c r="G89" s="70"/>
      <c r="H89" s="71"/>
      <c r="I89" s="72">
        <f>+I88+H89</f>
        <v>358412.5783119298</v>
      </c>
      <c r="J89" s="71">
        <f>-H88</f>
        <v>22892.70756853043</v>
      </c>
      <c r="K89" s="72">
        <f t="shared" si="11"/>
        <v>-21462.578311929785</v>
      </c>
      <c r="L89" s="111"/>
      <c r="M89" s="112">
        <f t="shared" si="18"/>
        <v>3091.93</v>
      </c>
      <c r="N89" s="70"/>
      <c r="O89" s="71">
        <f>-H89</f>
        <v>0</v>
      </c>
      <c r="P89" s="72">
        <f t="shared" si="13"/>
        <v>-358412.5783119298</v>
      </c>
      <c r="Q89" s="71">
        <f>-J89</f>
        <v>-22892.70756853043</v>
      </c>
      <c r="R89" s="72">
        <f t="shared" si="15"/>
        <v>21462.578311929785</v>
      </c>
      <c r="S89" s="72">
        <f t="shared" si="19"/>
        <v>-336950.00000000006</v>
      </c>
      <c r="T89" s="71">
        <f t="shared" si="16"/>
        <v>0</v>
      </c>
      <c r="U89" s="72">
        <f t="shared" si="17"/>
        <v>-3091.93</v>
      </c>
      <c r="V89" s="73"/>
    </row>
    <row r="90" spans="1:22" ht="15.75">
      <c r="A90" s="85"/>
      <c r="B90" s="61" t="s">
        <v>40</v>
      </c>
      <c r="C90" s="62"/>
      <c r="D90" s="63"/>
      <c r="E90" s="64"/>
      <c r="F90" s="69"/>
      <c r="G90" s="70"/>
      <c r="H90" s="71">
        <f>+'[1]Total Billings (L.2.1)'!D43</f>
        <v>17110.05</v>
      </c>
      <c r="I90" s="72">
        <f>+I89+H90</f>
        <v>375522.6283119298</v>
      </c>
      <c r="J90" s="118"/>
      <c r="K90" s="72">
        <f>+K89+J90</f>
        <v>-21462.578311929785</v>
      </c>
      <c r="L90" s="111"/>
      <c r="M90" s="112">
        <f t="shared" si="18"/>
        <v>3091.93</v>
      </c>
      <c r="N90" s="70"/>
      <c r="O90" s="71">
        <f t="shared" si="12"/>
        <v>-17110.05</v>
      </c>
      <c r="P90" s="72">
        <f t="shared" si="13"/>
        <v>-375522.6283119298</v>
      </c>
      <c r="Q90" s="71">
        <f t="shared" si="14"/>
        <v>0</v>
      </c>
      <c r="R90" s="72">
        <f t="shared" si="15"/>
        <v>21462.578311929785</v>
      </c>
      <c r="S90" s="72">
        <f t="shared" si="19"/>
        <v>-354060.05000000005</v>
      </c>
      <c r="T90" s="71">
        <f t="shared" si="16"/>
        <v>0</v>
      </c>
      <c r="U90" s="72">
        <f t="shared" si="17"/>
        <v>-3091.93</v>
      </c>
      <c r="V90" s="73"/>
    </row>
    <row r="91" spans="1:22" ht="15.75">
      <c r="A91" s="85"/>
      <c r="B91" s="61" t="s">
        <v>34</v>
      </c>
      <c r="C91" s="62"/>
      <c r="D91" s="63"/>
      <c r="E91" s="64"/>
      <c r="F91" s="69"/>
      <c r="G91" s="70"/>
      <c r="H91" s="71"/>
      <c r="I91" s="72">
        <f aca="true" t="shared" si="20" ref="I91:M106">+I90+H91</f>
        <v>375522.6283119298</v>
      </c>
      <c r="J91" s="118">
        <f>-H90</f>
        <v>-17110.05</v>
      </c>
      <c r="K91" s="72">
        <f t="shared" si="20"/>
        <v>-38572.62831192979</v>
      </c>
      <c r="L91" s="111"/>
      <c r="M91" s="112">
        <f t="shared" si="18"/>
        <v>3091.93</v>
      </c>
      <c r="N91" s="70"/>
      <c r="O91" s="71">
        <f t="shared" si="12"/>
        <v>0</v>
      </c>
      <c r="P91" s="72">
        <f t="shared" si="13"/>
        <v>-375522.6283119298</v>
      </c>
      <c r="Q91" s="71">
        <f t="shared" si="14"/>
        <v>17110.05</v>
      </c>
      <c r="R91" s="72">
        <f t="shared" si="15"/>
        <v>38572.62831192979</v>
      </c>
      <c r="S91" s="72">
        <f t="shared" si="19"/>
        <v>-336950</v>
      </c>
      <c r="T91" s="71">
        <f t="shared" si="16"/>
        <v>0</v>
      </c>
      <c r="U91" s="72">
        <f t="shared" si="17"/>
        <v>-3091.93</v>
      </c>
      <c r="V91" s="73"/>
    </row>
    <row r="92" spans="1:22" ht="15.75">
      <c r="A92" s="97"/>
      <c r="B92" s="119"/>
      <c r="C92" s="99">
        <f>+J85+J82+J79+J76+J73+J70+J66+J63+J60+J57+J54+J51</f>
        <v>201633</v>
      </c>
      <c r="D92" s="100">
        <f>+J69</f>
        <v>-50684</v>
      </c>
      <c r="E92" s="101">
        <f>-(+I92-I49)</f>
        <v>-202544.44892568147</v>
      </c>
      <c r="F92" s="120">
        <f>+M92-M49</f>
        <v>-1368.3200000000002</v>
      </c>
      <c r="G92" s="70"/>
      <c r="H92" s="103"/>
      <c r="I92" s="104">
        <f t="shared" si="20"/>
        <v>375522.6283119298</v>
      </c>
      <c r="J92" s="103"/>
      <c r="K92" s="104">
        <f t="shared" si="20"/>
        <v>-38572.62831192979</v>
      </c>
      <c r="L92" s="121"/>
      <c r="M92" s="104">
        <f t="shared" si="20"/>
        <v>3091.93</v>
      </c>
      <c r="N92" s="70"/>
      <c r="O92" s="103">
        <f t="shared" si="12"/>
        <v>0</v>
      </c>
      <c r="P92" s="104">
        <f t="shared" si="13"/>
        <v>-375522.6283119298</v>
      </c>
      <c r="Q92" s="103">
        <f t="shared" si="14"/>
        <v>0</v>
      </c>
      <c r="R92" s="104">
        <f t="shared" si="15"/>
        <v>38572.62831192979</v>
      </c>
      <c r="S92" s="104">
        <f t="shared" si="19"/>
        <v>-336950</v>
      </c>
      <c r="T92" s="103">
        <f t="shared" si="16"/>
        <v>0</v>
      </c>
      <c r="U92" s="104">
        <f t="shared" si="17"/>
        <v>-3091.93</v>
      </c>
      <c r="V92" s="73"/>
    </row>
    <row r="93" spans="1:22" ht="15.75">
      <c r="A93" s="60" t="s">
        <v>41</v>
      </c>
      <c r="B93" s="61"/>
      <c r="C93" s="74"/>
      <c r="D93" s="75"/>
      <c r="E93" s="122"/>
      <c r="F93" s="76"/>
      <c r="G93" s="70"/>
      <c r="H93" s="71"/>
      <c r="I93" s="72">
        <f t="shared" si="20"/>
        <v>375522.6283119298</v>
      </c>
      <c r="J93" s="118"/>
      <c r="K93" s="72">
        <f t="shared" si="20"/>
        <v>-38572.62831192979</v>
      </c>
      <c r="L93" s="123"/>
      <c r="M93" s="112">
        <f t="shared" si="20"/>
        <v>3091.93</v>
      </c>
      <c r="N93" s="70"/>
      <c r="O93" s="71">
        <f t="shared" si="12"/>
        <v>0</v>
      </c>
      <c r="P93" s="72">
        <f t="shared" si="13"/>
        <v>-375522.6283119298</v>
      </c>
      <c r="Q93" s="71">
        <f t="shared" si="14"/>
        <v>0</v>
      </c>
      <c r="R93" s="72">
        <f t="shared" si="15"/>
        <v>38572.62831192979</v>
      </c>
      <c r="S93" s="72">
        <f t="shared" si="19"/>
        <v>-336950</v>
      </c>
      <c r="T93" s="71">
        <f t="shared" si="16"/>
        <v>0</v>
      </c>
      <c r="U93" s="72">
        <f t="shared" si="17"/>
        <v>-3091.93</v>
      </c>
      <c r="V93" s="73"/>
    </row>
    <row r="94" spans="1:22" ht="15.75">
      <c r="A94" s="85">
        <v>38017</v>
      </c>
      <c r="B94" s="61" t="s">
        <v>36</v>
      </c>
      <c r="C94" s="62"/>
      <c r="D94" s="63"/>
      <c r="E94" s="64"/>
      <c r="F94" s="69"/>
      <c r="G94" s="70"/>
      <c r="H94" s="71"/>
      <c r="I94" s="72">
        <f t="shared" si="20"/>
        <v>375522.6283119298</v>
      </c>
      <c r="J94" s="71">
        <f>+$M$298</f>
        <v>16802.75</v>
      </c>
      <c r="K94" s="72">
        <f t="shared" si="20"/>
        <v>-21769.878311929788</v>
      </c>
      <c r="L94" s="71">
        <f>+ROUND(K93*$F$304*(A94-A85)/365,2)</f>
        <v>-237.51</v>
      </c>
      <c r="M94" s="112">
        <f t="shared" si="20"/>
        <v>2854.42</v>
      </c>
      <c r="N94" s="70"/>
      <c r="O94" s="71">
        <f t="shared" si="12"/>
        <v>0</v>
      </c>
      <c r="P94" s="72">
        <f t="shared" si="13"/>
        <v>-375522.6283119298</v>
      </c>
      <c r="Q94" s="71">
        <f t="shared" si="14"/>
        <v>-16802.75</v>
      </c>
      <c r="R94" s="72">
        <f t="shared" si="15"/>
        <v>21769.878311929788</v>
      </c>
      <c r="S94" s="72">
        <f t="shared" si="19"/>
        <v>-353752.75</v>
      </c>
      <c r="T94" s="71">
        <f t="shared" si="16"/>
        <v>237.51</v>
      </c>
      <c r="U94" s="72">
        <f t="shared" si="17"/>
        <v>-2854.42</v>
      </c>
      <c r="V94" s="73"/>
    </row>
    <row r="95" spans="1:22" ht="15.75">
      <c r="A95" s="85"/>
      <c r="B95" s="61" t="s">
        <v>30</v>
      </c>
      <c r="C95" s="62"/>
      <c r="D95" s="63"/>
      <c r="E95" s="64"/>
      <c r="F95" s="69"/>
      <c r="G95" s="70"/>
      <c r="H95" s="71">
        <f>+'[1]Total Billings (L.2.1)'!D52</f>
        <v>16840.579999999998</v>
      </c>
      <c r="I95" s="72">
        <f t="shared" si="20"/>
        <v>392363.20831192983</v>
      </c>
      <c r="J95" s="118"/>
      <c r="K95" s="72">
        <f t="shared" si="20"/>
        <v>-21769.878311929788</v>
      </c>
      <c r="L95" s="123"/>
      <c r="M95" s="112">
        <f t="shared" si="20"/>
        <v>2854.42</v>
      </c>
      <c r="N95" s="70"/>
      <c r="O95" s="71">
        <f t="shared" si="12"/>
        <v>-16840.579999999998</v>
      </c>
      <c r="P95" s="72">
        <f t="shared" si="13"/>
        <v>-392363.20831192983</v>
      </c>
      <c r="Q95" s="71">
        <f t="shared" si="14"/>
        <v>0</v>
      </c>
      <c r="R95" s="72">
        <f t="shared" si="15"/>
        <v>21769.878311929788</v>
      </c>
      <c r="S95" s="72">
        <f t="shared" si="19"/>
        <v>-370593.3300000001</v>
      </c>
      <c r="T95" s="71">
        <f t="shared" si="16"/>
        <v>0</v>
      </c>
      <c r="U95" s="72">
        <f t="shared" si="17"/>
        <v>-2854.42</v>
      </c>
      <c r="V95" s="73"/>
    </row>
    <row r="96" spans="1:22" ht="15.75">
      <c r="A96" s="85"/>
      <c r="B96" s="61" t="s">
        <v>31</v>
      </c>
      <c r="C96" s="62"/>
      <c r="D96" s="63"/>
      <c r="E96" s="64"/>
      <c r="F96" s="69"/>
      <c r="G96" s="70"/>
      <c r="H96" s="71"/>
      <c r="I96" s="72">
        <f t="shared" si="20"/>
        <v>392363.20831192983</v>
      </c>
      <c r="J96" s="118">
        <f>-H95</f>
        <v>-16840.579999999998</v>
      </c>
      <c r="K96" s="72">
        <f t="shared" si="20"/>
        <v>-38610.45831192979</v>
      </c>
      <c r="M96" s="112">
        <f t="shared" si="20"/>
        <v>2854.42</v>
      </c>
      <c r="N96" s="70"/>
      <c r="O96" s="71">
        <f t="shared" si="12"/>
        <v>0</v>
      </c>
      <c r="P96" s="72">
        <f t="shared" si="13"/>
        <v>-392363.20831192983</v>
      </c>
      <c r="Q96" s="71">
        <f t="shared" si="14"/>
        <v>16840.579999999998</v>
      </c>
      <c r="R96" s="72">
        <f t="shared" si="15"/>
        <v>38610.45831192979</v>
      </c>
      <c r="S96" s="72">
        <f t="shared" si="19"/>
        <v>-353752.75000000006</v>
      </c>
      <c r="T96" s="71">
        <f t="shared" si="16"/>
        <v>0</v>
      </c>
      <c r="U96" s="72">
        <f t="shared" si="17"/>
        <v>-2854.42</v>
      </c>
      <c r="V96" s="73"/>
    </row>
    <row r="97" spans="1:22" ht="15.75">
      <c r="A97" s="85">
        <v>38046</v>
      </c>
      <c r="B97" s="61" t="s">
        <v>36</v>
      </c>
      <c r="C97" s="62"/>
      <c r="D97" s="63"/>
      <c r="E97" s="64"/>
      <c r="F97" s="69"/>
      <c r="G97" s="70"/>
      <c r="H97" s="71"/>
      <c r="I97" s="72">
        <f t="shared" si="20"/>
        <v>392363.20831192983</v>
      </c>
      <c r="J97" s="71">
        <f>+$M$298</f>
        <v>16802.75</v>
      </c>
      <c r="K97" s="72">
        <f t="shared" si="20"/>
        <v>-21807.70831192979</v>
      </c>
      <c r="L97" s="71">
        <f>+ROUND(K96*$F$304*(A97-A94)/365,2)</f>
        <v>-222.41</v>
      </c>
      <c r="M97" s="112">
        <f t="shared" si="20"/>
        <v>2632.01</v>
      </c>
      <c r="N97" s="70"/>
      <c r="O97" s="71">
        <f t="shared" si="12"/>
        <v>0</v>
      </c>
      <c r="P97" s="72">
        <f t="shared" si="13"/>
        <v>-392363.20831192983</v>
      </c>
      <c r="Q97" s="71">
        <f t="shared" si="14"/>
        <v>-16802.75</v>
      </c>
      <c r="R97" s="72">
        <f t="shared" si="15"/>
        <v>21807.70831192979</v>
      </c>
      <c r="S97" s="72">
        <f t="shared" si="19"/>
        <v>-370555.50000000006</v>
      </c>
      <c r="T97" s="71">
        <f t="shared" si="16"/>
        <v>222.41</v>
      </c>
      <c r="U97" s="72">
        <f t="shared" si="17"/>
        <v>-2632.01</v>
      </c>
      <c r="V97" s="73"/>
    </row>
    <row r="98" spans="1:22" ht="15.75">
      <c r="A98" s="85"/>
      <c r="B98" s="61" t="s">
        <v>30</v>
      </c>
      <c r="C98" s="62"/>
      <c r="D98" s="63"/>
      <c r="E98" s="64"/>
      <c r="F98" s="69"/>
      <c r="G98" s="70"/>
      <c r="H98" s="71">
        <f>+'[1]Total Billings (L.2.1)'!D53</f>
        <v>18239.75</v>
      </c>
      <c r="I98" s="72">
        <f t="shared" si="20"/>
        <v>410602.95831192983</v>
      </c>
      <c r="J98" s="118"/>
      <c r="K98" s="72">
        <f t="shared" si="20"/>
        <v>-21807.70831192979</v>
      </c>
      <c r="L98" s="123"/>
      <c r="M98" s="112">
        <f t="shared" si="20"/>
        <v>2632.01</v>
      </c>
      <c r="N98" s="70"/>
      <c r="O98" s="71">
        <f t="shared" si="12"/>
        <v>-18239.75</v>
      </c>
      <c r="P98" s="72">
        <f t="shared" si="13"/>
        <v>-410602.95831192983</v>
      </c>
      <c r="Q98" s="71">
        <f t="shared" si="14"/>
        <v>0</v>
      </c>
      <c r="R98" s="72">
        <f t="shared" si="15"/>
        <v>21807.70831192979</v>
      </c>
      <c r="S98" s="72">
        <f t="shared" si="19"/>
        <v>-388795.25000000006</v>
      </c>
      <c r="T98" s="71">
        <f t="shared" si="16"/>
        <v>0</v>
      </c>
      <c r="U98" s="72">
        <f t="shared" si="17"/>
        <v>-2632.01</v>
      </c>
      <c r="V98" s="73"/>
    </row>
    <row r="99" spans="1:22" ht="15.75">
      <c r="A99" s="85"/>
      <c r="B99" s="61" t="s">
        <v>31</v>
      </c>
      <c r="C99" s="62"/>
      <c r="D99" s="63"/>
      <c r="E99" s="64"/>
      <c r="F99" s="69"/>
      <c r="G99" s="70"/>
      <c r="H99" s="71"/>
      <c r="I99" s="72">
        <f t="shared" si="20"/>
        <v>410602.95831192983</v>
      </c>
      <c r="J99" s="118">
        <f>-H98</f>
        <v>-18239.75</v>
      </c>
      <c r="K99" s="72">
        <f t="shared" si="20"/>
        <v>-40047.45831192979</v>
      </c>
      <c r="M99" s="112">
        <f t="shared" si="20"/>
        <v>2632.01</v>
      </c>
      <c r="N99" s="70"/>
      <c r="O99" s="71">
        <f t="shared" si="12"/>
        <v>0</v>
      </c>
      <c r="P99" s="72">
        <f t="shared" si="13"/>
        <v>-410602.95831192983</v>
      </c>
      <c r="Q99" s="71">
        <f t="shared" si="14"/>
        <v>18239.75</v>
      </c>
      <c r="R99" s="72">
        <f t="shared" si="15"/>
        <v>40047.45831192979</v>
      </c>
      <c r="S99" s="72">
        <f t="shared" si="19"/>
        <v>-370555.50000000006</v>
      </c>
      <c r="T99" s="71">
        <f t="shared" si="16"/>
        <v>0</v>
      </c>
      <c r="U99" s="72">
        <f t="shared" si="17"/>
        <v>-2632.01</v>
      </c>
      <c r="V99" s="73"/>
    </row>
    <row r="100" spans="1:22" ht="15.75">
      <c r="A100" s="85">
        <v>38077</v>
      </c>
      <c r="B100" s="61" t="s">
        <v>36</v>
      </c>
      <c r="C100" s="62"/>
      <c r="D100" s="63"/>
      <c r="E100" s="64"/>
      <c r="F100" s="69"/>
      <c r="G100" s="70"/>
      <c r="H100" s="71"/>
      <c r="I100" s="72">
        <f t="shared" si="20"/>
        <v>410602.95831192983</v>
      </c>
      <c r="J100" s="71">
        <f>+$M$298</f>
        <v>16802.75</v>
      </c>
      <c r="K100" s="72">
        <f t="shared" si="20"/>
        <v>-23244.70831192979</v>
      </c>
      <c r="L100" s="71">
        <f>+ROUND(K99*$F$304*(A100-A97)/365,2)</f>
        <v>-246.59</v>
      </c>
      <c r="M100" s="112">
        <f t="shared" si="20"/>
        <v>2385.42</v>
      </c>
      <c r="N100" s="70"/>
      <c r="O100" s="71">
        <f t="shared" si="12"/>
        <v>0</v>
      </c>
      <c r="P100" s="72">
        <f t="shared" si="13"/>
        <v>-410602.95831192983</v>
      </c>
      <c r="Q100" s="71">
        <f t="shared" si="14"/>
        <v>-16802.75</v>
      </c>
      <c r="R100" s="72">
        <f t="shared" si="15"/>
        <v>23244.70831192979</v>
      </c>
      <c r="S100" s="72">
        <f t="shared" si="19"/>
        <v>-387358.25000000006</v>
      </c>
      <c r="T100" s="71">
        <f t="shared" si="16"/>
        <v>246.59</v>
      </c>
      <c r="U100" s="72">
        <f t="shared" si="17"/>
        <v>-2385.42</v>
      </c>
      <c r="V100" s="73"/>
    </row>
    <row r="101" spans="1:22" ht="15.75">
      <c r="A101" s="85"/>
      <c r="B101" s="61" t="s">
        <v>30</v>
      </c>
      <c r="C101" s="62"/>
      <c r="D101" s="63"/>
      <c r="E101" s="64"/>
      <c r="F101" s="69"/>
      <c r="G101" s="70"/>
      <c r="H101" s="71">
        <f>+'[1]Total Billings (L.2.1)'!D54</f>
        <v>19227.119999999995</v>
      </c>
      <c r="I101" s="72">
        <f t="shared" si="20"/>
        <v>429830.0783119298</v>
      </c>
      <c r="J101" s="118"/>
      <c r="K101" s="72">
        <f t="shared" si="20"/>
        <v>-23244.70831192979</v>
      </c>
      <c r="L101" s="123"/>
      <c r="M101" s="112">
        <f t="shared" si="20"/>
        <v>2385.42</v>
      </c>
      <c r="N101" s="70"/>
      <c r="O101" s="71">
        <f t="shared" si="12"/>
        <v>-19227.119999999995</v>
      </c>
      <c r="P101" s="72">
        <f t="shared" si="13"/>
        <v>-429830.0783119298</v>
      </c>
      <c r="Q101" s="71">
        <f t="shared" si="14"/>
        <v>0</v>
      </c>
      <c r="R101" s="72">
        <f t="shared" si="15"/>
        <v>23244.70831192979</v>
      </c>
      <c r="S101" s="72">
        <f t="shared" si="19"/>
        <v>-406585.37000000005</v>
      </c>
      <c r="T101" s="71">
        <f t="shared" si="16"/>
        <v>0</v>
      </c>
      <c r="U101" s="72">
        <f t="shared" si="17"/>
        <v>-2385.42</v>
      </c>
      <c r="V101" s="73"/>
    </row>
    <row r="102" spans="1:22" ht="15.75">
      <c r="A102" s="86"/>
      <c r="B102" s="87" t="s">
        <v>31</v>
      </c>
      <c r="C102" s="88"/>
      <c r="D102" s="89"/>
      <c r="E102" s="90"/>
      <c r="F102" s="91"/>
      <c r="G102" s="70"/>
      <c r="H102" s="92"/>
      <c r="I102" s="93">
        <f t="shared" si="20"/>
        <v>429830.0783119298</v>
      </c>
      <c r="J102" s="95">
        <f>-H101</f>
        <v>-19227.119999999995</v>
      </c>
      <c r="K102" s="93">
        <f t="shared" si="20"/>
        <v>-42471.828311929785</v>
      </c>
      <c r="L102" s="113"/>
      <c r="M102" s="114">
        <f t="shared" si="20"/>
        <v>2385.42</v>
      </c>
      <c r="N102" s="70"/>
      <c r="O102" s="92">
        <f t="shared" si="12"/>
        <v>0</v>
      </c>
      <c r="P102" s="93">
        <f t="shared" si="13"/>
        <v>-429830.0783119298</v>
      </c>
      <c r="Q102" s="92">
        <f t="shared" si="14"/>
        <v>19227.119999999995</v>
      </c>
      <c r="R102" s="93">
        <f t="shared" si="15"/>
        <v>42471.828311929785</v>
      </c>
      <c r="S102" s="93">
        <f t="shared" si="19"/>
        <v>-387358.25000000006</v>
      </c>
      <c r="T102" s="92">
        <f t="shared" si="16"/>
        <v>0</v>
      </c>
      <c r="U102" s="93">
        <f t="shared" si="17"/>
        <v>-2385.42</v>
      </c>
      <c r="V102" s="73"/>
    </row>
    <row r="103" spans="1:22" ht="15.75">
      <c r="A103" s="85">
        <v>38107</v>
      </c>
      <c r="B103" s="61" t="s">
        <v>29</v>
      </c>
      <c r="C103" s="62"/>
      <c r="D103" s="63"/>
      <c r="E103" s="64"/>
      <c r="F103" s="69"/>
      <c r="G103" s="70"/>
      <c r="H103" s="71"/>
      <c r="I103" s="72">
        <f t="shared" si="20"/>
        <v>429830.0783119298</v>
      </c>
      <c r="J103" s="71">
        <f>+$M$295</f>
        <v>12878.916666666666</v>
      </c>
      <c r="K103" s="72">
        <f t="shared" si="20"/>
        <v>-29592.91164526312</v>
      </c>
      <c r="L103" s="71">
        <f>+ROUND(K102*$F$304*(A103-A100)/365,2)</f>
        <v>-253.09</v>
      </c>
      <c r="M103" s="112">
        <f t="shared" si="20"/>
        <v>2132.33</v>
      </c>
      <c r="N103" s="70"/>
      <c r="O103" s="71">
        <f t="shared" si="12"/>
        <v>0</v>
      </c>
      <c r="P103" s="72">
        <f t="shared" si="13"/>
        <v>-429830.0783119298</v>
      </c>
      <c r="Q103" s="71">
        <f t="shared" si="14"/>
        <v>-12878.916666666666</v>
      </c>
      <c r="R103" s="72">
        <f t="shared" si="15"/>
        <v>29592.91164526312</v>
      </c>
      <c r="S103" s="72">
        <f t="shared" si="19"/>
        <v>-400237.1666666667</v>
      </c>
      <c r="T103" s="71">
        <f t="shared" si="16"/>
        <v>253.09</v>
      </c>
      <c r="U103" s="72">
        <f t="shared" si="17"/>
        <v>-2132.33</v>
      </c>
      <c r="V103" s="73"/>
    </row>
    <row r="104" spans="1:22" ht="15.75">
      <c r="A104" s="85"/>
      <c r="B104" s="61" t="s">
        <v>30</v>
      </c>
      <c r="C104" s="62"/>
      <c r="D104" s="63"/>
      <c r="E104" s="64"/>
      <c r="F104" s="69"/>
      <c r="G104" s="70"/>
      <c r="H104" s="71">
        <f>+'[1]Total Billings (L.2.1)'!D55</f>
        <v>11621.660000000002</v>
      </c>
      <c r="I104" s="72">
        <f t="shared" si="20"/>
        <v>441451.7383119298</v>
      </c>
      <c r="J104" s="118"/>
      <c r="K104" s="72">
        <f t="shared" si="20"/>
        <v>-29592.91164526312</v>
      </c>
      <c r="L104" s="111"/>
      <c r="M104" s="112">
        <f t="shared" si="20"/>
        <v>2132.33</v>
      </c>
      <c r="N104" s="70"/>
      <c r="O104" s="71">
        <f t="shared" si="12"/>
        <v>-11621.660000000002</v>
      </c>
      <c r="P104" s="72">
        <f t="shared" si="13"/>
        <v>-441451.7383119298</v>
      </c>
      <c r="Q104" s="71">
        <f t="shared" si="14"/>
        <v>0</v>
      </c>
      <c r="R104" s="72">
        <f t="shared" si="15"/>
        <v>29592.91164526312</v>
      </c>
      <c r="S104" s="72">
        <f t="shared" si="19"/>
        <v>-411858.82666666666</v>
      </c>
      <c r="T104" s="71">
        <f t="shared" si="16"/>
        <v>0</v>
      </c>
      <c r="U104" s="72">
        <f t="shared" si="17"/>
        <v>-2132.33</v>
      </c>
      <c r="V104" s="73"/>
    </row>
    <row r="105" spans="1:22" ht="15.75">
      <c r="A105" s="85"/>
      <c r="B105" s="61" t="s">
        <v>31</v>
      </c>
      <c r="C105" s="62"/>
      <c r="D105" s="63"/>
      <c r="E105" s="64"/>
      <c r="F105" s="69"/>
      <c r="G105" s="70"/>
      <c r="H105" s="71"/>
      <c r="I105" s="72">
        <f t="shared" si="20"/>
        <v>441451.7383119298</v>
      </c>
      <c r="J105" s="118">
        <f>-H104</f>
        <v>-11621.660000000002</v>
      </c>
      <c r="K105" s="72">
        <f t="shared" si="20"/>
        <v>-41214.571645263124</v>
      </c>
      <c r="M105" s="112">
        <f t="shared" si="20"/>
        <v>2132.33</v>
      </c>
      <c r="N105" s="70"/>
      <c r="O105" s="71">
        <f t="shared" si="12"/>
        <v>0</v>
      </c>
      <c r="P105" s="72">
        <f t="shared" si="13"/>
        <v>-441451.7383119298</v>
      </c>
      <c r="Q105" s="71">
        <f t="shared" si="14"/>
        <v>11621.660000000002</v>
      </c>
      <c r="R105" s="72">
        <f t="shared" si="15"/>
        <v>41214.571645263124</v>
      </c>
      <c r="S105" s="72">
        <f t="shared" si="19"/>
        <v>-400237.1666666667</v>
      </c>
      <c r="T105" s="71">
        <f t="shared" si="16"/>
        <v>0</v>
      </c>
      <c r="U105" s="72">
        <f t="shared" si="17"/>
        <v>-2132.33</v>
      </c>
      <c r="V105" s="73"/>
    </row>
    <row r="106" spans="1:22" ht="15.75">
      <c r="A106" s="85">
        <v>38138</v>
      </c>
      <c r="B106" s="61" t="s">
        <v>29</v>
      </c>
      <c r="C106" s="62"/>
      <c r="D106" s="63"/>
      <c r="E106" s="64"/>
      <c r="F106" s="69"/>
      <c r="G106" s="70"/>
      <c r="H106" s="71"/>
      <c r="I106" s="72">
        <f t="shared" si="20"/>
        <v>441451.7383119298</v>
      </c>
      <c r="J106" s="118">
        <f>+$M$295</f>
        <v>12878.916666666666</v>
      </c>
      <c r="K106" s="72">
        <f t="shared" si="20"/>
        <v>-28335.65497859646</v>
      </c>
      <c r="L106" s="71">
        <f>+ROUND(K105*$F$304*(A106-A103)/365,2)</f>
        <v>-253.78</v>
      </c>
      <c r="M106" s="112">
        <f t="shared" si="20"/>
        <v>1878.55</v>
      </c>
      <c r="N106" s="70"/>
      <c r="O106" s="71">
        <f t="shared" si="12"/>
        <v>0</v>
      </c>
      <c r="P106" s="72">
        <f t="shared" si="13"/>
        <v>-441451.7383119298</v>
      </c>
      <c r="Q106" s="71">
        <f t="shared" si="14"/>
        <v>-12878.916666666666</v>
      </c>
      <c r="R106" s="72">
        <f t="shared" si="15"/>
        <v>28335.65497859646</v>
      </c>
      <c r="S106" s="72">
        <f t="shared" si="19"/>
        <v>-413116.0833333334</v>
      </c>
      <c r="T106" s="71">
        <f t="shared" si="16"/>
        <v>253.78</v>
      </c>
      <c r="U106" s="72">
        <f t="shared" si="17"/>
        <v>-1878.55</v>
      </c>
      <c r="V106" s="73"/>
    </row>
    <row r="107" spans="1:22" ht="15.75">
      <c r="A107" s="85"/>
      <c r="B107" s="61" t="s">
        <v>30</v>
      </c>
      <c r="C107" s="62"/>
      <c r="D107" s="63"/>
      <c r="E107" s="64"/>
      <c r="F107" s="69"/>
      <c r="G107" s="70"/>
      <c r="H107" s="71">
        <f>+'[1]Total Billings (L.2.1)'!D56</f>
        <v>16209.600000000002</v>
      </c>
      <c r="I107" s="72">
        <f aca="true" t="shared" si="21" ref="I107:M122">+I106+H107</f>
        <v>457661.3383119298</v>
      </c>
      <c r="J107" s="118"/>
      <c r="K107" s="72">
        <f t="shared" si="21"/>
        <v>-28335.65497859646</v>
      </c>
      <c r="L107" s="111"/>
      <c r="M107" s="112">
        <f t="shared" si="21"/>
        <v>1878.55</v>
      </c>
      <c r="N107" s="70"/>
      <c r="O107" s="71">
        <f t="shared" si="12"/>
        <v>-16209.600000000002</v>
      </c>
      <c r="P107" s="72">
        <f t="shared" si="13"/>
        <v>-457661.3383119298</v>
      </c>
      <c r="Q107" s="71">
        <f t="shared" si="14"/>
        <v>0</v>
      </c>
      <c r="R107" s="72">
        <f t="shared" si="15"/>
        <v>28335.65497859646</v>
      </c>
      <c r="S107" s="72">
        <f t="shared" si="19"/>
        <v>-429325.68333333335</v>
      </c>
      <c r="T107" s="71">
        <f t="shared" si="16"/>
        <v>0</v>
      </c>
      <c r="U107" s="72">
        <f t="shared" si="17"/>
        <v>-1878.55</v>
      </c>
      <c r="V107" s="73"/>
    </row>
    <row r="108" spans="1:22" ht="15.75">
      <c r="A108" s="85"/>
      <c r="B108" s="61" t="s">
        <v>31</v>
      </c>
      <c r="C108" s="62"/>
      <c r="D108" s="63"/>
      <c r="E108" s="64"/>
      <c r="F108" s="69"/>
      <c r="G108" s="70"/>
      <c r="H108" s="71"/>
      <c r="I108" s="72">
        <f t="shared" si="21"/>
        <v>457661.3383119298</v>
      </c>
      <c r="J108" s="118">
        <f>-H107</f>
        <v>-16209.600000000002</v>
      </c>
      <c r="K108" s="72">
        <f t="shared" si="21"/>
        <v>-44545.254978596466</v>
      </c>
      <c r="M108" s="112">
        <f t="shared" si="21"/>
        <v>1878.55</v>
      </c>
      <c r="N108" s="70"/>
      <c r="O108" s="71">
        <f t="shared" si="12"/>
        <v>0</v>
      </c>
      <c r="P108" s="72">
        <f t="shared" si="13"/>
        <v>-457661.3383119298</v>
      </c>
      <c r="Q108" s="71">
        <f t="shared" si="14"/>
        <v>16209.600000000002</v>
      </c>
      <c r="R108" s="72">
        <f t="shared" si="15"/>
        <v>44545.254978596466</v>
      </c>
      <c r="S108" s="72">
        <f t="shared" si="19"/>
        <v>-413116.0833333333</v>
      </c>
      <c r="T108" s="71">
        <f t="shared" si="16"/>
        <v>0</v>
      </c>
      <c r="U108" s="72">
        <f t="shared" si="17"/>
        <v>-1878.55</v>
      </c>
      <c r="V108" s="73"/>
    </row>
    <row r="109" spans="1:22" ht="15.75">
      <c r="A109" s="85">
        <v>38168</v>
      </c>
      <c r="B109" s="61" t="s">
        <v>29</v>
      </c>
      <c r="C109" s="62"/>
      <c r="D109" s="63"/>
      <c r="E109" s="64"/>
      <c r="F109" s="69"/>
      <c r="G109" s="70"/>
      <c r="H109" s="71"/>
      <c r="I109" s="72">
        <f t="shared" si="21"/>
        <v>457661.3383119298</v>
      </c>
      <c r="J109" s="118">
        <f>+$M$295</f>
        <v>12878.916666666666</v>
      </c>
      <c r="K109" s="72">
        <f t="shared" si="21"/>
        <v>-31666.3383119298</v>
      </c>
      <c r="L109" s="71">
        <f>+ROUND(K108*$F$304*(A109-A106)/365,2)</f>
        <v>-265.44</v>
      </c>
      <c r="M109" s="112">
        <f t="shared" si="21"/>
        <v>1613.11</v>
      </c>
      <c r="N109" s="70"/>
      <c r="O109" s="71">
        <f t="shared" si="12"/>
        <v>0</v>
      </c>
      <c r="P109" s="72">
        <f t="shared" si="13"/>
        <v>-457661.3383119298</v>
      </c>
      <c r="Q109" s="71">
        <f t="shared" si="14"/>
        <v>-12878.916666666666</v>
      </c>
      <c r="R109" s="72">
        <f t="shared" si="15"/>
        <v>31666.3383119298</v>
      </c>
      <c r="S109" s="72">
        <f t="shared" si="19"/>
        <v>-425995</v>
      </c>
      <c r="T109" s="71">
        <f t="shared" si="16"/>
        <v>265.44</v>
      </c>
      <c r="U109" s="72">
        <f t="shared" si="17"/>
        <v>-1613.11</v>
      </c>
      <c r="V109" s="73"/>
    </row>
    <row r="110" spans="1:22" ht="15.75">
      <c r="A110" s="85"/>
      <c r="B110" s="61" t="s">
        <v>30</v>
      </c>
      <c r="C110" s="62"/>
      <c r="D110" s="63"/>
      <c r="E110" s="64"/>
      <c r="F110" s="69"/>
      <c r="G110" s="70"/>
      <c r="H110" s="71">
        <f>+'[1]Total Billings (L.2.1)'!D57</f>
        <v>12431.419999999998</v>
      </c>
      <c r="I110" s="72">
        <f t="shared" si="21"/>
        <v>470092.75831192976</v>
      </c>
      <c r="J110" s="118"/>
      <c r="K110" s="72">
        <f t="shared" si="21"/>
        <v>-31666.3383119298</v>
      </c>
      <c r="L110" s="111"/>
      <c r="M110" s="112">
        <f t="shared" si="21"/>
        <v>1613.11</v>
      </c>
      <c r="N110" s="70"/>
      <c r="O110" s="71">
        <f t="shared" si="12"/>
        <v>-12431.419999999998</v>
      </c>
      <c r="P110" s="72">
        <f t="shared" si="13"/>
        <v>-470092.75831192976</v>
      </c>
      <c r="Q110" s="71">
        <f t="shared" si="14"/>
        <v>0</v>
      </c>
      <c r="R110" s="72">
        <f t="shared" si="15"/>
        <v>31666.3383119298</v>
      </c>
      <c r="S110" s="72">
        <f t="shared" si="19"/>
        <v>-438426.42</v>
      </c>
      <c r="T110" s="71">
        <f t="shared" si="16"/>
        <v>0</v>
      </c>
      <c r="U110" s="72">
        <f t="shared" si="17"/>
        <v>-1613.11</v>
      </c>
      <c r="V110" s="73"/>
    </row>
    <row r="111" spans="1:22" ht="15.75">
      <c r="A111" s="85"/>
      <c r="B111" s="61" t="s">
        <v>31</v>
      </c>
      <c r="C111" s="62"/>
      <c r="D111" s="63"/>
      <c r="E111" s="64"/>
      <c r="F111" s="69"/>
      <c r="G111" s="70"/>
      <c r="H111" s="71"/>
      <c r="I111" s="72">
        <f t="shared" si="21"/>
        <v>470092.75831192976</v>
      </c>
      <c r="J111" s="118">
        <f>-H110</f>
        <v>-12431.419999999998</v>
      </c>
      <c r="K111" s="72">
        <f t="shared" si="21"/>
        <v>-44097.7583119298</v>
      </c>
      <c r="M111" s="112">
        <f t="shared" si="21"/>
        <v>1613.11</v>
      </c>
      <c r="N111" s="70"/>
      <c r="O111" s="71">
        <f t="shared" si="12"/>
        <v>0</v>
      </c>
      <c r="P111" s="72">
        <f t="shared" si="13"/>
        <v>-470092.75831192976</v>
      </c>
      <c r="Q111" s="71">
        <f t="shared" si="14"/>
        <v>12431.419999999998</v>
      </c>
      <c r="R111" s="72">
        <f t="shared" si="15"/>
        <v>44097.7583119298</v>
      </c>
      <c r="S111" s="72">
        <f t="shared" si="19"/>
        <v>-425994.99999999994</v>
      </c>
      <c r="T111" s="71">
        <f t="shared" si="16"/>
        <v>0</v>
      </c>
      <c r="U111" s="72">
        <f t="shared" si="17"/>
        <v>-1613.11</v>
      </c>
      <c r="V111" s="73"/>
    </row>
    <row r="112" spans="1:22" ht="15.75">
      <c r="A112" s="86"/>
      <c r="B112" s="94" t="s">
        <v>42</v>
      </c>
      <c r="C112" s="115"/>
      <c r="D112" s="89"/>
      <c r="E112" s="115"/>
      <c r="F112" s="91"/>
      <c r="G112" s="70"/>
      <c r="H112" s="95"/>
      <c r="I112" s="95">
        <f t="shared" si="21"/>
        <v>470092.75831192976</v>
      </c>
      <c r="J112" s="95">
        <v>-52056</v>
      </c>
      <c r="K112" s="95">
        <f t="shared" si="21"/>
        <v>-96153.75831192979</v>
      </c>
      <c r="L112" s="116"/>
      <c r="M112" s="114">
        <f t="shared" si="21"/>
        <v>1613.11</v>
      </c>
      <c r="N112" s="70"/>
      <c r="O112" s="92">
        <f t="shared" si="12"/>
        <v>0</v>
      </c>
      <c r="P112" s="93">
        <f t="shared" si="13"/>
        <v>-470092.75831192976</v>
      </c>
      <c r="Q112" s="92">
        <f t="shared" si="14"/>
        <v>52056</v>
      </c>
      <c r="R112" s="93">
        <f t="shared" si="15"/>
        <v>96153.75831192979</v>
      </c>
      <c r="S112" s="93">
        <f t="shared" si="19"/>
        <v>-373939</v>
      </c>
      <c r="T112" s="92">
        <f t="shared" si="16"/>
        <v>0</v>
      </c>
      <c r="U112" s="93">
        <f t="shared" si="17"/>
        <v>-1613.11</v>
      </c>
      <c r="V112" s="73"/>
    </row>
    <row r="113" spans="1:22" ht="15.75">
      <c r="A113" s="124">
        <v>38199</v>
      </c>
      <c r="B113" s="61" t="s">
        <v>29</v>
      </c>
      <c r="C113" s="62"/>
      <c r="D113" s="63"/>
      <c r="E113" s="64"/>
      <c r="F113" s="69"/>
      <c r="G113" s="70"/>
      <c r="H113" s="71"/>
      <c r="I113" s="72">
        <f t="shared" si="21"/>
        <v>470092.75831192976</v>
      </c>
      <c r="J113" s="118">
        <f>+$M$295</f>
        <v>12878.916666666666</v>
      </c>
      <c r="K113" s="72">
        <f t="shared" si="21"/>
        <v>-83274.84164526312</v>
      </c>
      <c r="L113" s="71">
        <f>+ROUND(K112*$F$304*(A113-A109)/365,2)</f>
        <v>-592.07</v>
      </c>
      <c r="M113" s="112">
        <f t="shared" si="21"/>
        <v>1021.0399999999998</v>
      </c>
      <c r="N113" s="70"/>
      <c r="O113" s="71">
        <f t="shared" si="12"/>
        <v>0</v>
      </c>
      <c r="P113" s="72">
        <f t="shared" si="13"/>
        <v>-470092.75831192976</v>
      </c>
      <c r="Q113" s="71">
        <f t="shared" si="14"/>
        <v>-12878.916666666666</v>
      </c>
      <c r="R113" s="72">
        <f t="shared" si="15"/>
        <v>83274.84164526312</v>
      </c>
      <c r="S113" s="72">
        <f t="shared" si="19"/>
        <v>-386817.9166666666</v>
      </c>
      <c r="T113" s="71">
        <f t="shared" si="16"/>
        <v>592.07</v>
      </c>
      <c r="U113" s="72">
        <f t="shared" si="17"/>
        <v>-1021.0399999999998</v>
      </c>
      <c r="V113" s="73"/>
    </row>
    <row r="114" spans="1:22" ht="15.75">
      <c r="A114" s="85"/>
      <c r="B114" s="61" t="s">
        <v>30</v>
      </c>
      <c r="C114" s="62"/>
      <c r="D114" s="63"/>
      <c r="E114" s="64"/>
      <c r="F114" s="69"/>
      <c r="G114" s="70"/>
      <c r="H114" s="71">
        <f>+'[1]Total Billings (L.2.1)'!D58</f>
        <v>11057.21</v>
      </c>
      <c r="I114" s="72">
        <f t="shared" si="21"/>
        <v>481149.9683119298</v>
      </c>
      <c r="J114" s="118"/>
      <c r="K114" s="72">
        <f t="shared" si="21"/>
        <v>-83274.84164526312</v>
      </c>
      <c r="L114" s="111"/>
      <c r="M114" s="112">
        <f t="shared" si="21"/>
        <v>1021.0399999999998</v>
      </c>
      <c r="N114" s="70"/>
      <c r="O114" s="71">
        <f t="shared" si="12"/>
        <v>-11057.21</v>
      </c>
      <c r="P114" s="72">
        <f t="shared" si="13"/>
        <v>-481149.9683119298</v>
      </c>
      <c r="Q114" s="71">
        <f t="shared" si="14"/>
        <v>0</v>
      </c>
      <c r="R114" s="72">
        <f t="shared" si="15"/>
        <v>83274.84164526312</v>
      </c>
      <c r="S114" s="72">
        <f t="shared" si="19"/>
        <v>-397875.12666666665</v>
      </c>
      <c r="T114" s="71">
        <f t="shared" si="16"/>
        <v>0</v>
      </c>
      <c r="U114" s="72">
        <f t="shared" si="17"/>
        <v>-1021.0399999999998</v>
      </c>
      <c r="V114" s="73"/>
    </row>
    <row r="115" spans="1:22" ht="15.75">
      <c r="A115" s="85"/>
      <c r="B115" s="61" t="s">
        <v>31</v>
      </c>
      <c r="C115" s="62"/>
      <c r="D115" s="63"/>
      <c r="E115" s="64"/>
      <c r="F115" s="69"/>
      <c r="G115" s="70"/>
      <c r="H115" s="71"/>
      <c r="I115" s="72">
        <f t="shared" si="21"/>
        <v>481149.9683119298</v>
      </c>
      <c r="J115" s="118">
        <f>-H114</f>
        <v>-11057.21</v>
      </c>
      <c r="K115" s="72">
        <f t="shared" si="21"/>
        <v>-94332.05164526313</v>
      </c>
      <c r="M115" s="112">
        <f t="shared" si="21"/>
        <v>1021.0399999999998</v>
      </c>
      <c r="N115" s="70"/>
      <c r="O115" s="71">
        <f t="shared" si="12"/>
        <v>0</v>
      </c>
      <c r="P115" s="72">
        <f t="shared" si="13"/>
        <v>-481149.9683119298</v>
      </c>
      <c r="Q115" s="71">
        <f t="shared" si="14"/>
        <v>11057.21</v>
      </c>
      <c r="R115" s="72">
        <f t="shared" si="15"/>
        <v>94332.05164526313</v>
      </c>
      <c r="S115" s="72">
        <f t="shared" si="19"/>
        <v>-386817.9166666666</v>
      </c>
      <c r="T115" s="71">
        <f t="shared" si="16"/>
        <v>0</v>
      </c>
      <c r="U115" s="72">
        <f t="shared" si="17"/>
        <v>-1021.0399999999998</v>
      </c>
      <c r="V115" s="73"/>
    </row>
    <row r="116" spans="1:22" ht="15.75">
      <c r="A116" s="85">
        <v>38230</v>
      </c>
      <c r="B116" s="61" t="s">
        <v>29</v>
      </c>
      <c r="C116" s="62"/>
      <c r="D116" s="63"/>
      <c r="E116" s="64"/>
      <c r="F116" s="69"/>
      <c r="G116" s="70"/>
      <c r="H116" s="71"/>
      <c r="I116" s="72">
        <f t="shared" si="21"/>
        <v>481149.9683119298</v>
      </c>
      <c r="J116" s="118">
        <f>+$M$295</f>
        <v>12878.916666666666</v>
      </c>
      <c r="K116" s="72">
        <f t="shared" si="21"/>
        <v>-81453.13497859646</v>
      </c>
      <c r="L116" s="71">
        <f>+ROUND(K115*$F$304*(A116-A113)/365,2)</f>
        <v>-580.85</v>
      </c>
      <c r="M116" s="112">
        <f t="shared" si="21"/>
        <v>440.1899999999998</v>
      </c>
      <c r="N116" s="70"/>
      <c r="O116" s="71">
        <f t="shared" si="12"/>
        <v>0</v>
      </c>
      <c r="P116" s="72">
        <f t="shared" si="13"/>
        <v>-481149.9683119298</v>
      </c>
      <c r="Q116" s="71">
        <f t="shared" si="14"/>
        <v>-12878.916666666666</v>
      </c>
      <c r="R116" s="72">
        <f t="shared" si="15"/>
        <v>81453.13497859646</v>
      </c>
      <c r="S116" s="72">
        <f t="shared" si="19"/>
        <v>-399696.8333333333</v>
      </c>
      <c r="T116" s="71">
        <f t="shared" si="16"/>
        <v>580.85</v>
      </c>
      <c r="U116" s="72">
        <f t="shared" si="17"/>
        <v>-440.1899999999998</v>
      </c>
      <c r="V116" s="73"/>
    </row>
    <row r="117" spans="1:22" ht="15.75">
      <c r="A117" s="85"/>
      <c r="B117" s="61" t="s">
        <v>30</v>
      </c>
      <c r="C117" s="62"/>
      <c r="D117" s="63"/>
      <c r="E117" s="64"/>
      <c r="F117" s="69"/>
      <c r="G117" s="70"/>
      <c r="H117" s="71">
        <f>+'[1]Total Billings (L.2.1)'!D59</f>
        <v>14239.84</v>
      </c>
      <c r="I117" s="72">
        <f t="shared" si="21"/>
        <v>495389.8083119298</v>
      </c>
      <c r="J117" s="118"/>
      <c r="K117" s="72">
        <f t="shared" si="21"/>
        <v>-81453.13497859646</v>
      </c>
      <c r="L117" s="111"/>
      <c r="M117" s="112">
        <f t="shared" si="21"/>
        <v>440.1899999999998</v>
      </c>
      <c r="N117" s="70"/>
      <c r="O117" s="71">
        <f t="shared" si="12"/>
        <v>-14239.84</v>
      </c>
      <c r="P117" s="72">
        <f t="shared" si="13"/>
        <v>-495389.8083119298</v>
      </c>
      <c r="Q117" s="71">
        <f t="shared" si="14"/>
        <v>0</v>
      </c>
      <c r="R117" s="72">
        <f t="shared" si="15"/>
        <v>81453.13497859646</v>
      </c>
      <c r="S117" s="72">
        <f t="shared" si="19"/>
        <v>-413936.67333333334</v>
      </c>
      <c r="T117" s="71">
        <f t="shared" si="16"/>
        <v>0</v>
      </c>
      <c r="U117" s="72">
        <f t="shared" si="17"/>
        <v>-440.1899999999998</v>
      </c>
      <c r="V117" s="73"/>
    </row>
    <row r="118" spans="1:22" ht="15.75">
      <c r="A118" s="85"/>
      <c r="B118" s="61" t="s">
        <v>31</v>
      </c>
      <c r="C118" s="62"/>
      <c r="D118" s="63"/>
      <c r="E118" s="64"/>
      <c r="F118" s="69"/>
      <c r="G118" s="70"/>
      <c r="H118" s="71"/>
      <c r="I118" s="72">
        <f t="shared" si="21"/>
        <v>495389.8083119298</v>
      </c>
      <c r="J118" s="118">
        <f>-H117</f>
        <v>-14239.84</v>
      </c>
      <c r="K118" s="72">
        <f t="shared" si="21"/>
        <v>-95692.97497859645</v>
      </c>
      <c r="M118" s="112">
        <f t="shared" si="21"/>
        <v>440.1899999999998</v>
      </c>
      <c r="N118" s="70"/>
      <c r="O118" s="71">
        <f t="shared" si="12"/>
        <v>0</v>
      </c>
      <c r="P118" s="72">
        <f t="shared" si="13"/>
        <v>-495389.8083119298</v>
      </c>
      <c r="Q118" s="71">
        <f t="shared" si="14"/>
        <v>14239.84</v>
      </c>
      <c r="R118" s="72">
        <f t="shared" si="15"/>
        <v>95692.97497859645</v>
      </c>
      <c r="S118" s="72">
        <f t="shared" si="19"/>
        <v>-399696.8333333334</v>
      </c>
      <c r="T118" s="71">
        <f t="shared" si="16"/>
        <v>0</v>
      </c>
      <c r="U118" s="72">
        <f t="shared" si="17"/>
        <v>-440.1899999999998</v>
      </c>
      <c r="V118" s="73"/>
    </row>
    <row r="119" spans="1:22" ht="15.75">
      <c r="A119" s="85">
        <v>38260</v>
      </c>
      <c r="B119" s="61" t="s">
        <v>29</v>
      </c>
      <c r="C119" s="62"/>
      <c r="D119" s="63"/>
      <c r="E119" s="64"/>
      <c r="F119" s="69"/>
      <c r="G119" s="70"/>
      <c r="H119" s="71"/>
      <c r="I119" s="72">
        <f t="shared" si="21"/>
        <v>495389.8083119298</v>
      </c>
      <c r="J119" s="118">
        <f>+$M$295</f>
        <v>12878.916666666666</v>
      </c>
      <c r="K119" s="72">
        <f t="shared" si="21"/>
        <v>-82814.05831192978</v>
      </c>
      <c r="L119" s="71">
        <f>+ROUND(K118*$F$304*(A119-A116)/365,2)</f>
        <v>-570.23</v>
      </c>
      <c r="M119" s="112">
        <f t="shared" si="21"/>
        <v>-130.0400000000002</v>
      </c>
      <c r="N119" s="70"/>
      <c r="O119" s="71">
        <f t="shared" si="12"/>
        <v>0</v>
      </c>
      <c r="P119" s="72">
        <f t="shared" si="13"/>
        <v>-495389.8083119298</v>
      </c>
      <c r="Q119" s="71">
        <f t="shared" si="14"/>
        <v>-12878.916666666666</v>
      </c>
      <c r="R119" s="72">
        <f t="shared" si="15"/>
        <v>82814.05831192978</v>
      </c>
      <c r="S119" s="72">
        <f t="shared" si="19"/>
        <v>-412575.75</v>
      </c>
      <c r="T119" s="71">
        <f t="shared" si="16"/>
        <v>570.23</v>
      </c>
      <c r="U119" s="72">
        <f t="shared" si="17"/>
        <v>130.0400000000002</v>
      </c>
      <c r="V119" s="73"/>
    </row>
    <row r="120" spans="1:22" ht="15.75">
      <c r="A120" s="85"/>
      <c r="B120" s="61" t="s">
        <v>30</v>
      </c>
      <c r="C120" s="62"/>
      <c r="D120" s="63"/>
      <c r="E120" s="64"/>
      <c r="F120" s="69"/>
      <c r="G120" s="70"/>
      <c r="H120" s="71">
        <f>+'[1]Total Billings (L.2.1)'!D60</f>
        <v>12483.49</v>
      </c>
      <c r="I120" s="72">
        <f t="shared" si="21"/>
        <v>507873.2983119298</v>
      </c>
      <c r="J120" s="118"/>
      <c r="K120" s="72">
        <f t="shared" si="21"/>
        <v>-82814.05831192978</v>
      </c>
      <c r="L120" s="111"/>
      <c r="M120" s="112">
        <f t="shared" si="21"/>
        <v>-130.0400000000002</v>
      </c>
      <c r="N120" s="70"/>
      <c r="O120" s="71">
        <f t="shared" si="12"/>
        <v>-12483.49</v>
      </c>
      <c r="P120" s="72">
        <f t="shared" si="13"/>
        <v>-507873.2983119298</v>
      </c>
      <c r="Q120" s="71">
        <f t="shared" si="14"/>
        <v>0</v>
      </c>
      <c r="R120" s="72">
        <f t="shared" si="15"/>
        <v>82814.05831192978</v>
      </c>
      <c r="S120" s="72">
        <f t="shared" si="19"/>
        <v>-425059.24</v>
      </c>
      <c r="T120" s="71">
        <f t="shared" si="16"/>
        <v>0</v>
      </c>
      <c r="U120" s="72">
        <f t="shared" si="17"/>
        <v>130.0400000000002</v>
      </c>
      <c r="V120" s="73"/>
    </row>
    <row r="121" spans="1:22" ht="15.75">
      <c r="A121" s="86"/>
      <c r="B121" s="87" t="s">
        <v>31</v>
      </c>
      <c r="C121" s="88"/>
      <c r="D121" s="89"/>
      <c r="E121" s="90"/>
      <c r="F121" s="91"/>
      <c r="G121" s="70"/>
      <c r="H121" s="92"/>
      <c r="I121" s="93">
        <f t="shared" si="21"/>
        <v>507873.2983119298</v>
      </c>
      <c r="J121" s="95">
        <f>-H120</f>
        <v>-12483.49</v>
      </c>
      <c r="K121" s="93">
        <f t="shared" si="21"/>
        <v>-95297.54831192979</v>
      </c>
      <c r="L121" s="113"/>
      <c r="M121" s="114">
        <f t="shared" si="21"/>
        <v>-130.0400000000002</v>
      </c>
      <c r="N121" s="70"/>
      <c r="O121" s="92">
        <f t="shared" si="12"/>
        <v>0</v>
      </c>
      <c r="P121" s="93">
        <f t="shared" si="13"/>
        <v>-507873.2983119298</v>
      </c>
      <c r="Q121" s="92">
        <f t="shared" si="14"/>
        <v>12483.49</v>
      </c>
      <c r="R121" s="93">
        <f t="shared" si="15"/>
        <v>95297.54831192979</v>
      </c>
      <c r="S121" s="93">
        <f t="shared" si="19"/>
        <v>-412575.75</v>
      </c>
      <c r="T121" s="92">
        <f t="shared" si="16"/>
        <v>0</v>
      </c>
      <c r="U121" s="93">
        <f t="shared" si="17"/>
        <v>130.0400000000002</v>
      </c>
      <c r="V121" s="73"/>
    </row>
    <row r="122" spans="1:27" ht="15.75">
      <c r="A122" s="124">
        <v>38291</v>
      </c>
      <c r="B122" s="61" t="s">
        <v>29</v>
      </c>
      <c r="C122" s="62"/>
      <c r="D122" s="63"/>
      <c r="E122" s="64"/>
      <c r="F122" s="69"/>
      <c r="G122" s="70"/>
      <c r="H122" s="118"/>
      <c r="I122" s="72">
        <f t="shared" si="21"/>
        <v>507873.2983119298</v>
      </c>
      <c r="J122" s="118">
        <f>+$M$295</f>
        <v>12878.916666666666</v>
      </c>
      <c r="K122" s="72">
        <f t="shared" si="21"/>
        <v>-82418.63164526311</v>
      </c>
      <c r="L122" s="71">
        <f>+ROUND(K121*$F$304*(A122-A119)/365,2)</f>
        <v>-586.8</v>
      </c>
      <c r="M122" s="112">
        <f t="shared" si="21"/>
        <v>-716.8400000000001</v>
      </c>
      <c r="N122" s="70"/>
      <c r="O122" s="71">
        <f t="shared" si="12"/>
        <v>0</v>
      </c>
      <c r="P122" s="72">
        <f t="shared" si="13"/>
        <v>-507873.2983119298</v>
      </c>
      <c r="Q122" s="71">
        <f t="shared" si="14"/>
        <v>-12878.916666666666</v>
      </c>
      <c r="R122" s="72">
        <f t="shared" si="15"/>
        <v>82418.63164526311</v>
      </c>
      <c r="S122" s="72">
        <f t="shared" si="19"/>
        <v>-425454.6666666667</v>
      </c>
      <c r="T122" s="71">
        <f t="shared" si="16"/>
        <v>586.8</v>
      </c>
      <c r="U122" s="72">
        <f t="shared" si="17"/>
        <v>716.8400000000001</v>
      </c>
      <c r="V122" s="125"/>
      <c r="W122" s="126"/>
      <c r="X122" s="126"/>
      <c r="Y122" s="126"/>
      <c r="Z122" s="126"/>
      <c r="AA122" s="126"/>
    </row>
    <row r="123" spans="1:22" ht="15.75">
      <c r="A123" s="85"/>
      <c r="B123" s="61" t="s">
        <v>30</v>
      </c>
      <c r="C123" s="62"/>
      <c r="D123" s="63"/>
      <c r="E123" s="64"/>
      <c r="F123" s="69"/>
      <c r="G123" s="70"/>
      <c r="H123" s="71">
        <f>+'[1]Total Billings (L.2.1)'!D61</f>
        <v>13888.32</v>
      </c>
      <c r="I123" s="72">
        <f aca="true" t="shared" si="22" ref="I123:M138">+I122+H123</f>
        <v>521761.6183119298</v>
      </c>
      <c r="J123" s="118"/>
      <c r="K123" s="72">
        <f t="shared" si="22"/>
        <v>-82418.63164526311</v>
      </c>
      <c r="L123" s="111"/>
      <c r="M123" s="112">
        <f t="shared" si="22"/>
        <v>-716.8400000000001</v>
      </c>
      <c r="N123" s="70"/>
      <c r="O123" s="71">
        <f t="shared" si="12"/>
        <v>-13888.32</v>
      </c>
      <c r="P123" s="72">
        <f t="shared" si="13"/>
        <v>-521761.6183119298</v>
      </c>
      <c r="Q123" s="71">
        <f t="shared" si="14"/>
        <v>0</v>
      </c>
      <c r="R123" s="72">
        <f t="shared" si="15"/>
        <v>82418.63164526311</v>
      </c>
      <c r="S123" s="72">
        <f t="shared" si="19"/>
        <v>-439342.9866666667</v>
      </c>
      <c r="T123" s="71">
        <f t="shared" si="16"/>
        <v>0</v>
      </c>
      <c r="U123" s="72">
        <f t="shared" si="17"/>
        <v>716.8400000000001</v>
      </c>
      <c r="V123" s="73"/>
    </row>
    <row r="124" spans="1:22" ht="15.75">
      <c r="A124" s="85"/>
      <c r="B124" s="61" t="s">
        <v>31</v>
      </c>
      <c r="C124" s="62"/>
      <c r="D124" s="63"/>
      <c r="E124" s="64"/>
      <c r="F124" s="69"/>
      <c r="G124" s="70"/>
      <c r="H124" s="71"/>
      <c r="I124" s="72">
        <f t="shared" si="22"/>
        <v>521761.6183119298</v>
      </c>
      <c r="J124" s="118">
        <f>-H123</f>
        <v>-13888.32</v>
      </c>
      <c r="K124" s="72">
        <f t="shared" si="22"/>
        <v>-96306.95164526312</v>
      </c>
      <c r="M124" s="112">
        <f t="shared" si="22"/>
        <v>-716.8400000000001</v>
      </c>
      <c r="N124" s="70"/>
      <c r="O124" s="71">
        <f t="shared" si="12"/>
        <v>0</v>
      </c>
      <c r="P124" s="72">
        <f t="shared" si="13"/>
        <v>-521761.6183119298</v>
      </c>
      <c r="Q124" s="71">
        <f t="shared" si="14"/>
        <v>13888.32</v>
      </c>
      <c r="R124" s="72">
        <f t="shared" si="15"/>
        <v>96306.95164526312</v>
      </c>
      <c r="S124" s="72">
        <f t="shared" si="19"/>
        <v>-425454.6666666667</v>
      </c>
      <c r="T124" s="71">
        <f t="shared" si="16"/>
        <v>0</v>
      </c>
      <c r="U124" s="72">
        <f t="shared" si="17"/>
        <v>716.8400000000001</v>
      </c>
      <c r="V124" s="73"/>
    </row>
    <row r="125" spans="1:22" ht="15.75">
      <c r="A125" s="85">
        <v>38321</v>
      </c>
      <c r="B125" s="61" t="s">
        <v>29</v>
      </c>
      <c r="C125" s="62"/>
      <c r="D125" s="63"/>
      <c r="E125" s="64"/>
      <c r="F125" s="69"/>
      <c r="G125" s="70"/>
      <c r="H125" s="71"/>
      <c r="I125" s="72">
        <f t="shared" si="22"/>
        <v>521761.6183119298</v>
      </c>
      <c r="J125" s="118">
        <f>+$M$295</f>
        <v>12878.916666666666</v>
      </c>
      <c r="K125" s="72">
        <f t="shared" si="22"/>
        <v>-83428.03497859645</v>
      </c>
      <c r="L125" s="71">
        <f>+ROUND(K124*$F$304*(A125-A122)/365,2)</f>
        <v>-573.88</v>
      </c>
      <c r="M125" s="112">
        <f t="shared" si="22"/>
        <v>-1290.7200000000003</v>
      </c>
      <c r="N125" s="70"/>
      <c r="O125" s="71">
        <f t="shared" si="12"/>
        <v>0</v>
      </c>
      <c r="P125" s="72">
        <f t="shared" si="13"/>
        <v>-521761.6183119298</v>
      </c>
      <c r="Q125" s="71">
        <f t="shared" si="14"/>
        <v>-12878.916666666666</v>
      </c>
      <c r="R125" s="72">
        <f t="shared" si="15"/>
        <v>83428.03497859645</v>
      </c>
      <c r="S125" s="72">
        <f t="shared" si="19"/>
        <v>-438333.5833333334</v>
      </c>
      <c r="T125" s="71">
        <f t="shared" si="16"/>
        <v>573.88</v>
      </c>
      <c r="U125" s="72">
        <f t="shared" si="17"/>
        <v>1290.7200000000003</v>
      </c>
      <c r="V125" s="73"/>
    </row>
    <row r="126" spans="1:22" ht="15.75">
      <c r="A126" s="85"/>
      <c r="B126" s="61" t="s">
        <v>30</v>
      </c>
      <c r="C126" s="62"/>
      <c r="D126" s="63"/>
      <c r="E126" s="64"/>
      <c r="F126" s="69"/>
      <c r="G126" s="70"/>
      <c r="H126" s="71">
        <f>+'[1]Total Billings (L.2.1)'!D62</f>
        <v>11894.68</v>
      </c>
      <c r="I126" s="72">
        <f t="shared" si="22"/>
        <v>533656.2983119298</v>
      </c>
      <c r="J126" s="118"/>
      <c r="K126" s="72">
        <f t="shared" si="22"/>
        <v>-83428.03497859645</v>
      </c>
      <c r="L126" s="111"/>
      <c r="M126" s="112">
        <f t="shared" si="22"/>
        <v>-1290.7200000000003</v>
      </c>
      <c r="N126" s="70"/>
      <c r="O126" s="71">
        <f t="shared" si="12"/>
        <v>-11894.68</v>
      </c>
      <c r="P126" s="72">
        <f t="shared" si="13"/>
        <v>-533656.2983119298</v>
      </c>
      <c r="Q126" s="71">
        <f t="shared" si="14"/>
        <v>0</v>
      </c>
      <c r="R126" s="72">
        <f t="shared" si="15"/>
        <v>83428.03497859645</v>
      </c>
      <c r="S126" s="72">
        <f t="shared" si="19"/>
        <v>-450228.26333333337</v>
      </c>
      <c r="T126" s="71">
        <f t="shared" si="16"/>
        <v>0</v>
      </c>
      <c r="U126" s="72">
        <f t="shared" si="17"/>
        <v>1290.7200000000003</v>
      </c>
      <c r="V126" s="73"/>
    </row>
    <row r="127" spans="1:22" ht="15.75">
      <c r="A127" s="85"/>
      <c r="B127" s="61" t="s">
        <v>31</v>
      </c>
      <c r="C127" s="62"/>
      <c r="D127" s="63"/>
      <c r="E127" s="64"/>
      <c r="F127" s="69"/>
      <c r="G127" s="70"/>
      <c r="H127" s="71"/>
      <c r="I127" s="72">
        <f t="shared" si="22"/>
        <v>533656.2983119298</v>
      </c>
      <c r="J127" s="118">
        <f>-H126</f>
        <v>-11894.68</v>
      </c>
      <c r="K127" s="72">
        <f t="shared" si="22"/>
        <v>-95322.71497859646</v>
      </c>
      <c r="M127" s="112">
        <f t="shared" si="22"/>
        <v>-1290.7200000000003</v>
      </c>
      <c r="N127" s="70"/>
      <c r="O127" s="71">
        <f t="shared" si="12"/>
        <v>0</v>
      </c>
      <c r="P127" s="72">
        <f t="shared" si="13"/>
        <v>-533656.2983119298</v>
      </c>
      <c r="Q127" s="71">
        <f t="shared" si="14"/>
        <v>11894.68</v>
      </c>
      <c r="R127" s="72">
        <f t="shared" si="15"/>
        <v>95322.71497859646</v>
      </c>
      <c r="S127" s="72">
        <f t="shared" si="19"/>
        <v>-438333.5833333334</v>
      </c>
      <c r="T127" s="71">
        <f t="shared" si="16"/>
        <v>0</v>
      </c>
      <c r="U127" s="72">
        <f t="shared" si="17"/>
        <v>1290.7200000000003</v>
      </c>
      <c r="V127" s="73"/>
    </row>
    <row r="128" spans="1:22" ht="15.75">
      <c r="A128" s="85">
        <v>38352</v>
      </c>
      <c r="B128" s="65" t="s">
        <v>29</v>
      </c>
      <c r="C128" s="62"/>
      <c r="D128" s="63"/>
      <c r="E128" s="64"/>
      <c r="F128" s="69"/>
      <c r="G128" s="70"/>
      <c r="H128" s="71"/>
      <c r="I128" s="72">
        <f t="shared" si="22"/>
        <v>533656.2983119298</v>
      </c>
      <c r="J128" s="118">
        <f>+$M$295</f>
        <v>12878.916666666666</v>
      </c>
      <c r="K128" s="72">
        <f t="shared" si="22"/>
        <v>-82443.79831192979</v>
      </c>
      <c r="L128" s="71">
        <f>+ROUND(K127*$F$304*(A128-A125)/365,2)</f>
        <v>-586.95</v>
      </c>
      <c r="M128" s="112">
        <f t="shared" si="22"/>
        <v>-1877.6700000000003</v>
      </c>
      <c r="N128" s="70"/>
      <c r="O128" s="71">
        <f t="shared" si="12"/>
        <v>0</v>
      </c>
      <c r="P128" s="72">
        <f t="shared" si="13"/>
        <v>-533656.2983119298</v>
      </c>
      <c r="Q128" s="71">
        <f t="shared" si="14"/>
        <v>-12878.916666666666</v>
      </c>
      <c r="R128" s="72">
        <f t="shared" si="15"/>
        <v>82443.79831192979</v>
      </c>
      <c r="S128" s="72">
        <f t="shared" si="19"/>
        <v>-451212.5</v>
      </c>
      <c r="T128" s="71">
        <f t="shared" si="16"/>
        <v>586.95</v>
      </c>
      <c r="U128" s="72">
        <f t="shared" si="17"/>
        <v>1877.6700000000003</v>
      </c>
      <c r="V128" s="73"/>
    </row>
    <row r="129" spans="1:22" ht="15.75">
      <c r="A129" s="85"/>
      <c r="B129" s="61" t="s">
        <v>30</v>
      </c>
      <c r="C129" s="62"/>
      <c r="D129" s="63"/>
      <c r="E129" s="64"/>
      <c r="F129" s="69"/>
      <c r="G129" s="70"/>
      <c r="H129" s="71">
        <f>+'[1]Total Billings (L.2.1)'!D63</f>
        <v>13259.609999999999</v>
      </c>
      <c r="I129" s="72">
        <f t="shared" si="22"/>
        <v>546915.9083119298</v>
      </c>
      <c r="J129" s="118"/>
      <c r="K129" s="72">
        <f t="shared" si="22"/>
        <v>-82443.79831192979</v>
      </c>
      <c r="L129" s="111"/>
      <c r="M129" s="112">
        <f t="shared" si="22"/>
        <v>-1877.6700000000003</v>
      </c>
      <c r="N129" s="70"/>
      <c r="O129" s="71">
        <f t="shared" si="12"/>
        <v>-13259.609999999999</v>
      </c>
      <c r="P129" s="72">
        <f t="shared" si="13"/>
        <v>-546915.9083119298</v>
      </c>
      <c r="Q129" s="71">
        <f t="shared" si="14"/>
        <v>0</v>
      </c>
      <c r="R129" s="72">
        <f t="shared" si="15"/>
        <v>82443.79831192979</v>
      </c>
      <c r="S129" s="72">
        <f t="shared" si="19"/>
        <v>-464472.11</v>
      </c>
      <c r="T129" s="71">
        <f t="shared" si="16"/>
        <v>0</v>
      </c>
      <c r="U129" s="72">
        <f t="shared" si="17"/>
        <v>1877.6700000000003</v>
      </c>
      <c r="V129" s="73"/>
    </row>
    <row r="130" spans="1:22" ht="15.75">
      <c r="A130" s="85"/>
      <c r="B130" s="61" t="s">
        <v>31</v>
      </c>
      <c r="C130" s="62"/>
      <c r="D130" s="63"/>
      <c r="E130" s="64"/>
      <c r="F130" s="69"/>
      <c r="G130" s="70"/>
      <c r="H130" s="71"/>
      <c r="I130" s="72">
        <f t="shared" si="22"/>
        <v>546915.9083119298</v>
      </c>
      <c r="J130" s="118">
        <f>-H129</f>
        <v>-13259.609999999999</v>
      </c>
      <c r="K130" s="72">
        <f t="shared" si="22"/>
        <v>-95703.40831192979</v>
      </c>
      <c r="M130" s="112">
        <f t="shared" si="22"/>
        <v>-1877.6700000000003</v>
      </c>
      <c r="N130" s="70"/>
      <c r="O130" s="71">
        <f t="shared" si="12"/>
        <v>0</v>
      </c>
      <c r="P130" s="72">
        <f t="shared" si="13"/>
        <v>-546915.9083119298</v>
      </c>
      <c r="Q130" s="71">
        <f t="shared" si="14"/>
        <v>13259.609999999999</v>
      </c>
      <c r="R130" s="72">
        <f t="shared" si="15"/>
        <v>95703.40831192979</v>
      </c>
      <c r="S130" s="72">
        <f t="shared" si="19"/>
        <v>-451212.5</v>
      </c>
      <c r="T130" s="71">
        <f t="shared" si="16"/>
        <v>0</v>
      </c>
      <c r="U130" s="72">
        <f t="shared" si="17"/>
        <v>1877.6700000000003</v>
      </c>
      <c r="V130" s="73"/>
    </row>
    <row r="131" spans="1:22" ht="15.75">
      <c r="A131" s="85"/>
      <c r="B131" s="61" t="s">
        <v>43</v>
      </c>
      <c r="C131" s="62"/>
      <c r="D131" s="63"/>
      <c r="E131" s="64"/>
      <c r="F131" s="69"/>
      <c r="G131" s="70"/>
      <c r="H131" s="71">
        <f>+'[1]Total Billings (L.2.1)'!D64</f>
        <v>-17110.05</v>
      </c>
      <c r="I131" s="72">
        <f t="shared" si="22"/>
        <v>529805.8583119297</v>
      </c>
      <c r="J131" s="118"/>
      <c r="K131" s="72">
        <f t="shared" si="22"/>
        <v>-95703.40831192979</v>
      </c>
      <c r="L131" s="123"/>
      <c r="M131" s="112">
        <f t="shared" si="22"/>
        <v>-1877.6700000000003</v>
      </c>
      <c r="N131" s="70"/>
      <c r="O131" s="71">
        <f>-H131</f>
        <v>17110.05</v>
      </c>
      <c r="P131" s="72">
        <f t="shared" si="13"/>
        <v>-529805.8583119297</v>
      </c>
      <c r="Q131" s="71">
        <f>-J131</f>
        <v>0</v>
      </c>
      <c r="R131" s="72">
        <f t="shared" si="15"/>
        <v>95703.40831192979</v>
      </c>
      <c r="S131" s="72">
        <f>+R131+P131</f>
        <v>-434102.44999999995</v>
      </c>
      <c r="T131" s="71">
        <f t="shared" si="16"/>
        <v>0</v>
      </c>
      <c r="U131" s="72">
        <f t="shared" si="17"/>
        <v>1877.6700000000003</v>
      </c>
      <c r="V131" s="73"/>
    </row>
    <row r="132" spans="1:22" ht="15.75">
      <c r="A132" s="85"/>
      <c r="B132" s="61" t="s">
        <v>39</v>
      </c>
      <c r="C132" s="62"/>
      <c r="D132" s="63"/>
      <c r="E132" s="64"/>
      <c r="F132" s="69"/>
      <c r="G132" s="70"/>
      <c r="H132" s="71"/>
      <c r="I132" s="72">
        <f t="shared" si="22"/>
        <v>529805.8583119297</v>
      </c>
      <c r="J132" s="118">
        <f>-H131</f>
        <v>17110.05</v>
      </c>
      <c r="K132" s="72">
        <f t="shared" si="22"/>
        <v>-78593.35831192978</v>
      </c>
      <c r="L132" s="123"/>
      <c r="M132" s="112">
        <f t="shared" si="22"/>
        <v>-1877.6700000000003</v>
      </c>
      <c r="N132" s="70"/>
      <c r="O132" s="71">
        <f>-H132</f>
        <v>0</v>
      </c>
      <c r="P132" s="72">
        <f t="shared" si="13"/>
        <v>-529805.8583119297</v>
      </c>
      <c r="Q132" s="71">
        <f>-J132</f>
        <v>-17110.05</v>
      </c>
      <c r="R132" s="72">
        <f t="shared" si="15"/>
        <v>78593.35831192978</v>
      </c>
      <c r="S132" s="72">
        <f>+R132+P132</f>
        <v>-451212.49999999994</v>
      </c>
      <c r="T132" s="71">
        <f t="shared" si="16"/>
        <v>0</v>
      </c>
      <c r="U132" s="72">
        <f t="shared" si="17"/>
        <v>1877.6700000000003</v>
      </c>
      <c r="V132" s="73"/>
    </row>
    <row r="133" spans="1:22" ht="15.75">
      <c r="A133" s="85"/>
      <c r="B133" s="61" t="s">
        <v>44</v>
      </c>
      <c r="C133" s="62"/>
      <c r="D133" s="63"/>
      <c r="E133" s="64"/>
      <c r="F133" s="69"/>
      <c r="G133" s="70"/>
      <c r="H133" s="71">
        <f>+'[1]Total Billings (L.2.1)'!D65</f>
        <v>13247.949999999999</v>
      </c>
      <c r="I133" s="72">
        <f t="shared" si="22"/>
        <v>543053.8083119297</v>
      </c>
      <c r="J133" s="118"/>
      <c r="K133" s="72">
        <f t="shared" si="22"/>
        <v>-78593.35831192978</v>
      </c>
      <c r="L133" s="111"/>
      <c r="M133" s="112">
        <f t="shared" si="22"/>
        <v>-1877.6700000000003</v>
      </c>
      <c r="N133" s="70"/>
      <c r="O133" s="71">
        <f t="shared" si="12"/>
        <v>-13247.949999999999</v>
      </c>
      <c r="P133" s="72">
        <f t="shared" si="13"/>
        <v>-543053.8083119297</v>
      </c>
      <c r="Q133" s="71">
        <f t="shared" si="14"/>
        <v>0</v>
      </c>
      <c r="R133" s="72">
        <f t="shared" si="15"/>
        <v>78593.35831192978</v>
      </c>
      <c r="S133" s="72">
        <f t="shared" si="19"/>
        <v>-464460.4499999999</v>
      </c>
      <c r="T133" s="71">
        <f t="shared" si="16"/>
        <v>0</v>
      </c>
      <c r="U133" s="72">
        <f t="shared" si="17"/>
        <v>1877.6700000000003</v>
      </c>
      <c r="V133" s="73"/>
    </row>
    <row r="134" spans="1:22" ht="15.75">
      <c r="A134" s="85"/>
      <c r="B134" s="61" t="s">
        <v>34</v>
      </c>
      <c r="C134" s="62"/>
      <c r="D134" s="63"/>
      <c r="E134" s="64"/>
      <c r="F134" s="69"/>
      <c r="G134" s="70"/>
      <c r="H134" s="71"/>
      <c r="I134" s="72">
        <f t="shared" si="22"/>
        <v>543053.8083119297</v>
      </c>
      <c r="J134" s="118">
        <f>-H133</f>
        <v>-13247.949999999999</v>
      </c>
      <c r="K134" s="72">
        <f t="shared" si="22"/>
        <v>-91841.30831192978</v>
      </c>
      <c r="L134" s="71"/>
      <c r="M134" s="72">
        <f t="shared" si="22"/>
        <v>-1877.6700000000003</v>
      </c>
      <c r="N134" s="70"/>
      <c r="O134" s="71">
        <f t="shared" si="12"/>
        <v>0</v>
      </c>
      <c r="P134" s="72">
        <f t="shared" si="13"/>
        <v>-543053.8083119297</v>
      </c>
      <c r="Q134" s="71">
        <f t="shared" si="14"/>
        <v>13247.949999999999</v>
      </c>
      <c r="R134" s="72">
        <f t="shared" si="15"/>
        <v>91841.30831192978</v>
      </c>
      <c r="S134" s="72">
        <f t="shared" si="19"/>
        <v>-451212.4999999999</v>
      </c>
      <c r="T134" s="71">
        <f t="shared" si="16"/>
        <v>0</v>
      </c>
      <c r="U134" s="72">
        <f t="shared" si="17"/>
        <v>1877.6700000000003</v>
      </c>
      <c r="V134" s="73"/>
    </row>
    <row r="135" spans="1:22" ht="15.75">
      <c r="A135" s="97"/>
      <c r="B135" s="119"/>
      <c r="C135" s="99">
        <f>+J94+J97+J100+J103+J106+J109+J113+J116+J119+J122+J125+J128</f>
        <v>166318.5</v>
      </c>
      <c r="D135" s="100">
        <f>+J112</f>
        <v>-52056</v>
      </c>
      <c r="E135" s="101">
        <f>-(I135-I92)</f>
        <v>-167531.17999999988</v>
      </c>
      <c r="F135" s="120">
        <f>+M135-M92</f>
        <v>-4969.6</v>
      </c>
      <c r="G135" s="70"/>
      <c r="H135" s="103"/>
      <c r="I135" s="104">
        <f t="shared" si="22"/>
        <v>543053.8083119297</v>
      </c>
      <c r="J135" s="103"/>
      <c r="K135" s="104">
        <f t="shared" si="22"/>
        <v>-91841.30831192978</v>
      </c>
      <c r="L135" s="103"/>
      <c r="M135" s="104">
        <f t="shared" si="22"/>
        <v>-1877.6700000000003</v>
      </c>
      <c r="N135" s="70"/>
      <c r="O135" s="103">
        <f t="shared" si="12"/>
        <v>0</v>
      </c>
      <c r="P135" s="104">
        <f t="shared" si="13"/>
        <v>-543053.8083119297</v>
      </c>
      <c r="Q135" s="103">
        <f t="shared" si="14"/>
        <v>0</v>
      </c>
      <c r="R135" s="104">
        <f t="shared" si="15"/>
        <v>91841.30831192978</v>
      </c>
      <c r="S135" s="104">
        <f t="shared" si="19"/>
        <v>-451212.4999999999</v>
      </c>
      <c r="T135" s="103">
        <f t="shared" si="16"/>
        <v>0</v>
      </c>
      <c r="U135" s="104">
        <f t="shared" si="17"/>
        <v>1877.6700000000003</v>
      </c>
      <c r="V135" s="73"/>
    </row>
    <row r="136" spans="1:22" ht="15.75">
      <c r="A136" s="60" t="s">
        <v>45</v>
      </c>
      <c r="B136" s="61"/>
      <c r="C136" s="62"/>
      <c r="D136" s="63"/>
      <c r="E136" s="64"/>
      <c r="F136" s="69"/>
      <c r="G136" s="70"/>
      <c r="H136" s="71"/>
      <c r="I136" s="72">
        <f t="shared" si="22"/>
        <v>543053.8083119297</v>
      </c>
      <c r="J136" s="118"/>
      <c r="K136" s="72">
        <f t="shared" si="22"/>
        <v>-91841.30831192978</v>
      </c>
      <c r="L136" s="111"/>
      <c r="M136" s="112">
        <f t="shared" si="22"/>
        <v>-1877.6700000000003</v>
      </c>
      <c r="N136" s="70"/>
      <c r="O136" s="71">
        <f t="shared" si="12"/>
        <v>0</v>
      </c>
      <c r="P136" s="72">
        <f t="shared" si="13"/>
        <v>-543053.8083119297</v>
      </c>
      <c r="Q136" s="71">
        <f t="shared" si="14"/>
        <v>0</v>
      </c>
      <c r="R136" s="72">
        <f t="shared" si="15"/>
        <v>91841.30831192978</v>
      </c>
      <c r="S136" s="72">
        <f t="shared" si="19"/>
        <v>-451212.4999999999</v>
      </c>
      <c r="T136" s="71">
        <f t="shared" si="16"/>
        <v>0</v>
      </c>
      <c r="U136" s="72">
        <f t="shared" si="17"/>
        <v>1877.6700000000003</v>
      </c>
      <c r="V136" s="73"/>
    </row>
    <row r="137" spans="1:22" ht="15.75">
      <c r="A137" s="85">
        <v>38383</v>
      </c>
      <c r="B137" s="65" t="s">
        <v>29</v>
      </c>
      <c r="C137" s="62"/>
      <c r="D137" s="63"/>
      <c r="E137" s="64"/>
      <c r="F137" s="69"/>
      <c r="G137" s="70"/>
      <c r="H137" s="71"/>
      <c r="I137" s="72">
        <f t="shared" si="22"/>
        <v>543053.8083119297</v>
      </c>
      <c r="J137" s="118">
        <f>+$M$295</f>
        <v>12878.916666666666</v>
      </c>
      <c r="K137" s="72">
        <f t="shared" si="22"/>
        <v>-78962.39164526311</v>
      </c>
      <c r="L137" s="71">
        <f>+ROUND(K136*$F$304*(A137-A128)/365,2)</f>
        <v>-565.52</v>
      </c>
      <c r="M137" s="112">
        <f t="shared" si="22"/>
        <v>-2443.1900000000005</v>
      </c>
      <c r="N137" s="70"/>
      <c r="O137" s="71">
        <f t="shared" si="12"/>
        <v>0</v>
      </c>
      <c r="P137" s="72">
        <f aca="true" t="shared" si="23" ref="P137:P200">+P136+O137</f>
        <v>-543053.8083119297</v>
      </c>
      <c r="Q137" s="71">
        <f t="shared" si="14"/>
        <v>-12878.916666666666</v>
      </c>
      <c r="R137" s="72">
        <f aca="true" t="shared" si="24" ref="R137:R200">+R136+Q137</f>
        <v>78962.39164526311</v>
      </c>
      <c r="S137" s="72">
        <f t="shared" si="19"/>
        <v>-464091.41666666657</v>
      </c>
      <c r="T137" s="71">
        <f aca="true" t="shared" si="25" ref="T137:T200">-L137</f>
        <v>565.52</v>
      </c>
      <c r="U137" s="72">
        <f aca="true" t="shared" si="26" ref="U137:U200">+U136+T137</f>
        <v>2443.1900000000005</v>
      </c>
      <c r="V137" s="73"/>
    </row>
    <row r="138" spans="1:22" ht="15.75">
      <c r="A138" s="85"/>
      <c r="B138" s="61" t="s">
        <v>30</v>
      </c>
      <c r="C138" s="62"/>
      <c r="D138" s="63"/>
      <c r="E138" s="64"/>
      <c r="F138" s="69"/>
      <c r="G138" s="70"/>
      <c r="H138" s="71">
        <f>+'[1]Total Billings (L.2.1)'!D74</f>
        <v>13466.140000000001</v>
      </c>
      <c r="I138" s="72">
        <f t="shared" si="22"/>
        <v>556519.9483119297</v>
      </c>
      <c r="J138" s="118"/>
      <c r="K138" s="72">
        <f t="shared" si="22"/>
        <v>-78962.39164526311</v>
      </c>
      <c r="L138" s="123"/>
      <c r="M138" s="112">
        <f t="shared" si="22"/>
        <v>-2443.1900000000005</v>
      </c>
      <c r="N138" s="70"/>
      <c r="O138" s="71">
        <f t="shared" si="12"/>
        <v>-13466.140000000001</v>
      </c>
      <c r="P138" s="72">
        <f t="shared" si="23"/>
        <v>-556519.9483119297</v>
      </c>
      <c r="Q138" s="71">
        <f t="shared" si="14"/>
        <v>0</v>
      </c>
      <c r="R138" s="72">
        <f t="shared" si="24"/>
        <v>78962.39164526311</v>
      </c>
      <c r="S138" s="72">
        <f t="shared" si="19"/>
        <v>-477557.5566666666</v>
      </c>
      <c r="T138" s="71">
        <f t="shared" si="25"/>
        <v>0</v>
      </c>
      <c r="U138" s="72">
        <f t="shared" si="26"/>
        <v>2443.1900000000005</v>
      </c>
      <c r="V138" s="73"/>
    </row>
    <row r="139" spans="1:22" ht="15.75">
      <c r="A139" s="85"/>
      <c r="B139" s="61" t="s">
        <v>31</v>
      </c>
      <c r="C139" s="62"/>
      <c r="D139" s="63"/>
      <c r="E139" s="64"/>
      <c r="F139" s="69"/>
      <c r="G139" s="70"/>
      <c r="H139" s="71"/>
      <c r="I139" s="72">
        <f aca="true" t="shared" si="27" ref="I139:M154">+I138+H139</f>
        <v>556519.9483119297</v>
      </c>
      <c r="J139" s="118">
        <f>-H138</f>
        <v>-13466.140000000001</v>
      </c>
      <c r="K139" s="72">
        <f t="shared" si="27"/>
        <v>-92428.53164526311</v>
      </c>
      <c r="M139" s="112">
        <f t="shared" si="27"/>
        <v>-2443.1900000000005</v>
      </c>
      <c r="N139" s="70"/>
      <c r="O139" s="71">
        <f aca="true" t="shared" si="28" ref="O139:O203">-H139</f>
        <v>0</v>
      </c>
      <c r="P139" s="72">
        <f t="shared" si="23"/>
        <v>-556519.9483119297</v>
      </c>
      <c r="Q139" s="71">
        <f aca="true" t="shared" si="29" ref="Q139:Q203">-J139</f>
        <v>13466.140000000001</v>
      </c>
      <c r="R139" s="72">
        <f t="shared" si="24"/>
        <v>92428.53164526311</v>
      </c>
      <c r="S139" s="72">
        <f aca="true" t="shared" si="30" ref="S139:S204">+R139+P139</f>
        <v>-464091.4166666666</v>
      </c>
      <c r="T139" s="71">
        <f t="shared" si="25"/>
        <v>0</v>
      </c>
      <c r="U139" s="72">
        <f t="shared" si="26"/>
        <v>2443.1900000000005</v>
      </c>
      <c r="V139" s="73"/>
    </row>
    <row r="140" spans="1:22" ht="15.75">
      <c r="A140" s="85">
        <v>38411</v>
      </c>
      <c r="B140" s="65" t="s">
        <v>29</v>
      </c>
      <c r="C140" s="62"/>
      <c r="D140" s="63"/>
      <c r="E140" s="64"/>
      <c r="F140" s="69"/>
      <c r="G140" s="70"/>
      <c r="H140" s="71"/>
      <c r="I140" s="72">
        <f t="shared" si="27"/>
        <v>556519.9483119297</v>
      </c>
      <c r="J140" s="118">
        <f>+$M$295</f>
        <v>12878.916666666666</v>
      </c>
      <c r="K140" s="72">
        <f t="shared" si="27"/>
        <v>-79549.61497859644</v>
      </c>
      <c r="L140" s="71">
        <f>+ROUND(K139*$F$304*(A140-A137)/365,2)</f>
        <v>-514.05</v>
      </c>
      <c r="M140" s="112">
        <f t="shared" si="27"/>
        <v>-2957.2400000000007</v>
      </c>
      <c r="N140" s="70"/>
      <c r="O140" s="71">
        <f t="shared" si="28"/>
        <v>0</v>
      </c>
      <c r="P140" s="72">
        <f t="shared" si="23"/>
        <v>-556519.9483119297</v>
      </c>
      <c r="Q140" s="71">
        <f t="shared" si="29"/>
        <v>-12878.916666666666</v>
      </c>
      <c r="R140" s="72">
        <f t="shared" si="24"/>
        <v>79549.61497859644</v>
      </c>
      <c r="S140" s="72">
        <f t="shared" si="30"/>
        <v>-476970.33333333326</v>
      </c>
      <c r="T140" s="71">
        <f t="shared" si="25"/>
        <v>514.05</v>
      </c>
      <c r="U140" s="72">
        <f t="shared" si="26"/>
        <v>2957.2400000000007</v>
      </c>
      <c r="V140" s="73"/>
    </row>
    <row r="141" spans="1:22" ht="15.75">
      <c r="A141" s="85"/>
      <c r="B141" s="61" t="s">
        <v>30</v>
      </c>
      <c r="C141" s="62"/>
      <c r="D141" s="63"/>
      <c r="E141" s="64"/>
      <c r="F141" s="69"/>
      <c r="G141" s="70"/>
      <c r="H141" s="71">
        <f>+'[1]Total Billings (L.2.1)'!D75</f>
        <v>14315.140000000001</v>
      </c>
      <c r="I141" s="72">
        <f t="shared" si="27"/>
        <v>570835.0883119297</v>
      </c>
      <c r="J141" s="118"/>
      <c r="K141" s="72">
        <f t="shared" si="27"/>
        <v>-79549.61497859644</v>
      </c>
      <c r="L141" s="123"/>
      <c r="M141" s="112">
        <f t="shared" si="27"/>
        <v>-2957.2400000000007</v>
      </c>
      <c r="N141" s="70"/>
      <c r="O141" s="71">
        <f t="shared" si="28"/>
        <v>-14315.140000000001</v>
      </c>
      <c r="P141" s="72">
        <f t="shared" si="23"/>
        <v>-570835.0883119297</v>
      </c>
      <c r="Q141" s="71">
        <f t="shared" si="29"/>
        <v>0</v>
      </c>
      <c r="R141" s="72">
        <f t="shared" si="24"/>
        <v>79549.61497859644</v>
      </c>
      <c r="S141" s="72">
        <f t="shared" si="30"/>
        <v>-491285.47333333327</v>
      </c>
      <c r="T141" s="71">
        <f t="shared" si="25"/>
        <v>0</v>
      </c>
      <c r="U141" s="72">
        <f t="shared" si="26"/>
        <v>2957.2400000000007</v>
      </c>
      <c r="V141" s="73"/>
    </row>
    <row r="142" spans="1:22" ht="15.75">
      <c r="A142" s="85"/>
      <c r="B142" s="61" t="s">
        <v>31</v>
      </c>
      <c r="C142" s="62"/>
      <c r="D142" s="63"/>
      <c r="E142" s="64"/>
      <c r="F142" s="69"/>
      <c r="G142" s="70"/>
      <c r="H142" s="71"/>
      <c r="I142" s="72">
        <f t="shared" si="27"/>
        <v>570835.0883119297</v>
      </c>
      <c r="J142" s="71">
        <f>-H141</f>
        <v>-14315.140000000001</v>
      </c>
      <c r="K142" s="72">
        <f t="shared" si="27"/>
        <v>-93864.75497859644</v>
      </c>
      <c r="M142" s="112">
        <f t="shared" si="27"/>
        <v>-2957.2400000000007</v>
      </c>
      <c r="N142" s="70"/>
      <c r="O142" s="71">
        <f t="shared" si="28"/>
        <v>0</v>
      </c>
      <c r="P142" s="72">
        <f t="shared" si="23"/>
        <v>-570835.0883119297</v>
      </c>
      <c r="Q142" s="71">
        <f t="shared" si="29"/>
        <v>14315.140000000001</v>
      </c>
      <c r="R142" s="72">
        <f t="shared" si="24"/>
        <v>93864.75497859644</v>
      </c>
      <c r="S142" s="72">
        <f t="shared" si="30"/>
        <v>-476970.33333333326</v>
      </c>
      <c r="T142" s="71">
        <f t="shared" si="25"/>
        <v>0</v>
      </c>
      <c r="U142" s="72">
        <f t="shared" si="26"/>
        <v>2957.2400000000007</v>
      </c>
      <c r="V142" s="73"/>
    </row>
    <row r="143" spans="1:22" ht="15.75">
      <c r="A143" s="85">
        <v>38442</v>
      </c>
      <c r="B143" s="65" t="s">
        <v>29</v>
      </c>
      <c r="C143" s="62"/>
      <c r="D143" s="63"/>
      <c r="E143" s="64"/>
      <c r="F143" s="69"/>
      <c r="G143" s="70"/>
      <c r="H143" s="71"/>
      <c r="I143" s="72">
        <f t="shared" si="27"/>
        <v>570835.0883119297</v>
      </c>
      <c r="J143" s="118">
        <f>+$M$295</f>
        <v>12878.916666666666</v>
      </c>
      <c r="K143" s="72">
        <f t="shared" si="27"/>
        <v>-80985.83831192977</v>
      </c>
      <c r="L143" s="71">
        <f>+ROUND(K142*$F$304*(A143-A140)/365,2)</f>
        <v>-577.98</v>
      </c>
      <c r="M143" s="112">
        <f t="shared" si="27"/>
        <v>-3535.2200000000007</v>
      </c>
      <c r="N143" s="70"/>
      <c r="O143" s="71">
        <f t="shared" si="28"/>
        <v>0</v>
      </c>
      <c r="P143" s="72">
        <f t="shared" si="23"/>
        <v>-570835.0883119297</v>
      </c>
      <c r="Q143" s="71">
        <f t="shared" si="29"/>
        <v>-12878.916666666666</v>
      </c>
      <c r="R143" s="72">
        <f t="shared" si="24"/>
        <v>80985.83831192977</v>
      </c>
      <c r="S143" s="72">
        <f t="shared" si="30"/>
        <v>-489849.24999999994</v>
      </c>
      <c r="T143" s="71">
        <f t="shared" si="25"/>
        <v>577.98</v>
      </c>
      <c r="U143" s="72">
        <f t="shared" si="26"/>
        <v>3535.2200000000007</v>
      </c>
      <c r="V143" s="73"/>
    </row>
    <row r="144" spans="1:22" ht="15.75">
      <c r="A144" s="85"/>
      <c r="B144" s="61" t="s">
        <v>30</v>
      </c>
      <c r="C144" s="62"/>
      <c r="D144" s="63"/>
      <c r="E144" s="64"/>
      <c r="F144" s="69"/>
      <c r="G144" s="70"/>
      <c r="H144" s="71">
        <f>+'[1]Total Billings (L.2.1)'!D76</f>
        <v>14863.83</v>
      </c>
      <c r="I144" s="72">
        <f t="shared" si="27"/>
        <v>585698.9183119297</v>
      </c>
      <c r="J144" s="71"/>
      <c r="K144" s="72">
        <f t="shared" si="27"/>
        <v>-80985.83831192977</v>
      </c>
      <c r="L144" s="123"/>
      <c r="M144" s="112">
        <f t="shared" si="27"/>
        <v>-3535.2200000000007</v>
      </c>
      <c r="N144" s="70"/>
      <c r="O144" s="71">
        <f t="shared" si="28"/>
        <v>-14863.83</v>
      </c>
      <c r="P144" s="72">
        <f t="shared" si="23"/>
        <v>-585698.9183119297</v>
      </c>
      <c r="Q144" s="71">
        <f t="shared" si="29"/>
        <v>0</v>
      </c>
      <c r="R144" s="72">
        <f t="shared" si="24"/>
        <v>80985.83831192977</v>
      </c>
      <c r="S144" s="72">
        <f t="shared" si="30"/>
        <v>-504713.0799999999</v>
      </c>
      <c r="T144" s="71">
        <f t="shared" si="25"/>
        <v>0</v>
      </c>
      <c r="U144" s="72">
        <f t="shared" si="26"/>
        <v>3535.2200000000007</v>
      </c>
      <c r="V144" s="73"/>
    </row>
    <row r="145" spans="1:22" ht="15.75">
      <c r="A145" s="86"/>
      <c r="B145" s="87" t="s">
        <v>31</v>
      </c>
      <c r="C145" s="88"/>
      <c r="D145" s="89"/>
      <c r="E145" s="90"/>
      <c r="F145" s="91"/>
      <c r="G145" s="70"/>
      <c r="H145" s="92"/>
      <c r="I145" s="93">
        <f t="shared" si="27"/>
        <v>585698.9183119297</v>
      </c>
      <c r="J145" s="92">
        <f>-H144</f>
        <v>-14863.83</v>
      </c>
      <c r="K145" s="93">
        <f t="shared" si="27"/>
        <v>-95849.66831192977</v>
      </c>
      <c r="L145" s="113"/>
      <c r="M145" s="114">
        <f t="shared" si="27"/>
        <v>-3535.2200000000007</v>
      </c>
      <c r="N145" s="70"/>
      <c r="O145" s="92">
        <f t="shared" si="28"/>
        <v>0</v>
      </c>
      <c r="P145" s="93">
        <f t="shared" si="23"/>
        <v>-585698.9183119297</v>
      </c>
      <c r="Q145" s="92">
        <f t="shared" si="29"/>
        <v>14863.83</v>
      </c>
      <c r="R145" s="93">
        <f t="shared" si="24"/>
        <v>95849.66831192977</v>
      </c>
      <c r="S145" s="93">
        <f t="shared" si="30"/>
        <v>-489849.2499999999</v>
      </c>
      <c r="T145" s="92">
        <f t="shared" si="25"/>
        <v>0</v>
      </c>
      <c r="U145" s="93">
        <f t="shared" si="26"/>
        <v>3535.2200000000007</v>
      </c>
      <c r="V145" s="73"/>
    </row>
    <row r="146" spans="1:22" ht="15.75">
      <c r="A146" s="85">
        <v>38472</v>
      </c>
      <c r="B146" s="61" t="s">
        <v>46</v>
      </c>
      <c r="C146" s="62"/>
      <c r="D146" s="63"/>
      <c r="E146" s="64"/>
      <c r="F146" s="69"/>
      <c r="G146" s="70"/>
      <c r="H146" s="71"/>
      <c r="I146" s="72">
        <f t="shared" si="27"/>
        <v>585698.9183119297</v>
      </c>
      <c r="J146" s="118">
        <f>+$M$300</f>
        <v>7886.833333333333</v>
      </c>
      <c r="K146" s="72">
        <f t="shared" si="27"/>
        <v>-87962.83497859644</v>
      </c>
      <c r="L146" s="71">
        <f>+ROUND(K145*$F$304*(A146-A143)/365,2)</f>
        <v>-571.16</v>
      </c>
      <c r="M146" s="112">
        <f t="shared" si="27"/>
        <v>-4106.380000000001</v>
      </c>
      <c r="N146" s="70"/>
      <c r="O146" s="71">
        <f t="shared" si="28"/>
        <v>0</v>
      </c>
      <c r="P146" s="72">
        <f t="shared" si="23"/>
        <v>-585698.9183119297</v>
      </c>
      <c r="Q146" s="71">
        <f t="shared" si="29"/>
        <v>-7886.833333333333</v>
      </c>
      <c r="R146" s="72">
        <f t="shared" si="24"/>
        <v>87962.83497859644</v>
      </c>
      <c r="S146" s="72">
        <f t="shared" si="30"/>
        <v>-497736.08333333326</v>
      </c>
      <c r="T146" s="71">
        <f t="shared" si="25"/>
        <v>571.16</v>
      </c>
      <c r="U146" s="72">
        <f t="shared" si="26"/>
        <v>4106.380000000001</v>
      </c>
      <c r="V146" s="73"/>
    </row>
    <row r="147" spans="1:22" ht="15.75">
      <c r="A147" s="85"/>
      <c r="B147" s="61" t="s">
        <v>30</v>
      </c>
      <c r="C147" s="62"/>
      <c r="D147" s="63"/>
      <c r="E147" s="64"/>
      <c r="F147" s="69"/>
      <c r="G147" s="70"/>
      <c r="H147" s="71">
        <f>+'[1]Total Billings (L.2.1)'!D77</f>
        <v>12861.78</v>
      </c>
      <c r="I147" s="72">
        <f t="shared" si="27"/>
        <v>598560.6983119297</v>
      </c>
      <c r="J147" s="71"/>
      <c r="K147" s="72">
        <f t="shared" si="27"/>
        <v>-87962.83497859644</v>
      </c>
      <c r="L147" s="111"/>
      <c r="M147" s="112">
        <f t="shared" si="27"/>
        <v>-4106.380000000001</v>
      </c>
      <c r="N147" s="70"/>
      <c r="O147" s="71">
        <f t="shared" si="28"/>
        <v>-12861.78</v>
      </c>
      <c r="P147" s="72">
        <f t="shared" si="23"/>
        <v>-598560.6983119297</v>
      </c>
      <c r="Q147" s="71">
        <f t="shared" si="29"/>
        <v>0</v>
      </c>
      <c r="R147" s="72">
        <f t="shared" si="24"/>
        <v>87962.83497859644</v>
      </c>
      <c r="S147" s="72">
        <f t="shared" si="30"/>
        <v>-510597.8633333333</v>
      </c>
      <c r="T147" s="71">
        <f t="shared" si="25"/>
        <v>0</v>
      </c>
      <c r="U147" s="72">
        <f t="shared" si="26"/>
        <v>4106.380000000001</v>
      </c>
      <c r="V147" s="73"/>
    </row>
    <row r="148" spans="1:22" ht="15.75">
      <c r="A148" s="85"/>
      <c r="B148" s="61" t="s">
        <v>31</v>
      </c>
      <c r="C148" s="62"/>
      <c r="D148" s="63"/>
      <c r="E148" s="64"/>
      <c r="F148" s="69"/>
      <c r="G148" s="70"/>
      <c r="H148" s="71"/>
      <c r="I148" s="72">
        <f t="shared" si="27"/>
        <v>598560.6983119297</v>
      </c>
      <c r="J148" s="71">
        <f>-H147</f>
        <v>-12861.78</v>
      </c>
      <c r="K148" s="72">
        <f t="shared" si="27"/>
        <v>-100824.61497859644</v>
      </c>
      <c r="M148" s="112">
        <f t="shared" si="27"/>
        <v>-4106.380000000001</v>
      </c>
      <c r="N148" s="70"/>
      <c r="O148" s="71">
        <f t="shared" si="28"/>
        <v>0</v>
      </c>
      <c r="P148" s="72">
        <f t="shared" si="23"/>
        <v>-598560.6983119297</v>
      </c>
      <c r="Q148" s="71">
        <f t="shared" si="29"/>
        <v>12861.78</v>
      </c>
      <c r="R148" s="72">
        <f t="shared" si="24"/>
        <v>100824.61497859644</v>
      </c>
      <c r="S148" s="72">
        <f t="shared" si="30"/>
        <v>-497736.08333333326</v>
      </c>
      <c r="T148" s="71">
        <f t="shared" si="25"/>
        <v>0</v>
      </c>
      <c r="U148" s="72">
        <f t="shared" si="26"/>
        <v>4106.380000000001</v>
      </c>
      <c r="V148" s="73"/>
    </row>
    <row r="149" spans="1:22" ht="15.75">
      <c r="A149" s="85">
        <v>38503</v>
      </c>
      <c r="B149" s="61" t="s">
        <v>46</v>
      </c>
      <c r="C149" s="62"/>
      <c r="D149" s="63"/>
      <c r="E149" s="64"/>
      <c r="F149" s="69"/>
      <c r="G149" s="70"/>
      <c r="H149" s="71"/>
      <c r="I149" s="72">
        <f t="shared" si="27"/>
        <v>598560.6983119297</v>
      </c>
      <c r="J149" s="118">
        <f>+$M$300</f>
        <v>7886.833333333333</v>
      </c>
      <c r="K149" s="72">
        <f t="shared" si="27"/>
        <v>-92937.78164526311</v>
      </c>
      <c r="L149" s="71">
        <f>+ROUND(K148*$F$304*(A149-A146)/365,2)</f>
        <v>-620.83</v>
      </c>
      <c r="M149" s="112">
        <f t="shared" si="27"/>
        <v>-4727.210000000001</v>
      </c>
      <c r="N149" s="70"/>
      <c r="O149" s="71">
        <f t="shared" si="28"/>
        <v>0</v>
      </c>
      <c r="P149" s="72">
        <f t="shared" si="23"/>
        <v>-598560.6983119297</v>
      </c>
      <c r="Q149" s="71">
        <f t="shared" si="29"/>
        <v>-7886.833333333333</v>
      </c>
      <c r="R149" s="72">
        <f t="shared" si="24"/>
        <v>92937.78164526311</v>
      </c>
      <c r="S149" s="72">
        <f t="shared" si="30"/>
        <v>-505622.9166666666</v>
      </c>
      <c r="T149" s="71">
        <f t="shared" si="25"/>
        <v>620.83</v>
      </c>
      <c r="U149" s="72">
        <f t="shared" si="26"/>
        <v>4727.210000000001</v>
      </c>
      <c r="V149" s="73"/>
    </row>
    <row r="150" spans="1:22" ht="15.75">
      <c r="A150" s="85"/>
      <c r="B150" s="61" t="s">
        <v>30</v>
      </c>
      <c r="C150" s="62"/>
      <c r="D150" s="63"/>
      <c r="E150" s="64"/>
      <c r="F150" s="69"/>
      <c r="G150" s="70"/>
      <c r="H150" s="71">
        <f>+'[1]Total Billings (L.2.1)'!D78</f>
        <v>7197.34</v>
      </c>
      <c r="I150" s="72">
        <f t="shared" si="27"/>
        <v>605758.0383119297</v>
      </c>
      <c r="J150" s="71"/>
      <c r="K150" s="72">
        <f t="shared" si="27"/>
        <v>-92937.78164526311</v>
      </c>
      <c r="L150" s="111"/>
      <c r="M150" s="112">
        <f t="shared" si="27"/>
        <v>-4727.210000000001</v>
      </c>
      <c r="N150" s="70"/>
      <c r="O150" s="71">
        <f t="shared" si="28"/>
        <v>-7197.34</v>
      </c>
      <c r="P150" s="72">
        <f t="shared" si="23"/>
        <v>-605758.0383119297</v>
      </c>
      <c r="Q150" s="71">
        <f t="shared" si="29"/>
        <v>0</v>
      </c>
      <c r="R150" s="72">
        <f t="shared" si="24"/>
        <v>92937.78164526311</v>
      </c>
      <c r="S150" s="72">
        <f t="shared" si="30"/>
        <v>-512820.2566666666</v>
      </c>
      <c r="T150" s="71">
        <f t="shared" si="25"/>
        <v>0</v>
      </c>
      <c r="U150" s="72">
        <f t="shared" si="26"/>
        <v>4727.210000000001</v>
      </c>
      <c r="V150" s="73"/>
    </row>
    <row r="151" spans="1:22" ht="15.75">
      <c r="A151" s="85"/>
      <c r="B151" s="61" t="s">
        <v>31</v>
      </c>
      <c r="C151" s="62"/>
      <c r="D151" s="63"/>
      <c r="E151" s="64"/>
      <c r="F151" s="69"/>
      <c r="G151" s="70"/>
      <c r="H151" s="71"/>
      <c r="I151" s="72">
        <f t="shared" si="27"/>
        <v>605758.0383119297</v>
      </c>
      <c r="J151" s="71">
        <f>-H150</f>
        <v>-7197.34</v>
      </c>
      <c r="K151" s="72">
        <f t="shared" si="27"/>
        <v>-100135.1216452631</v>
      </c>
      <c r="M151" s="112">
        <f t="shared" si="27"/>
        <v>-4727.210000000001</v>
      </c>
      <c r="N151" s="70"/>
      <c r="O151" s="71">
        <f t="shared" si="28"/>
        <v>0</v>
      </c>
      <c r="P151" s="72">
        <f t="shared" si="23"/>
        <v>-605758.0383119297</v>
      </c>
      <c r="Q151" s="71">
        <f t="shared" si="29"/>
        <v>7197.34</v>
      </c>
      <c r="R151" s="72">
        <f t="shared" si="24"/>
        <v>100135.1216452631</v>
      </c>
      <c r="S151" s="72">
        <f t="shared" si="30"/>
        <v>-505622.91666666657</v>
      </c>
      <c r="T151" s="71">
        <f t="shared" si="25"/>
        <v>0</v>
      </c>
      <c r="U151" s="72">
        <f t="shared" si="26"/>
        <v>4727.210000000001</v>
      </c>
      <c r="V151" s="73"/>
    </row>
    <row r="152" spans="1:22" ht="15.75">
      <c r="A152" s="85">
        <v>38533</v>
      </c>
      <c r="B152" s="61" t="s">
        <v>46</v>
      </c>
      <c r="C152" s="62"/>
      <c r="D152" s="63"/>
      <c r="E152" s="64"/>
      <c r="F152" s="69"/>
      <c r="G152" s="70"/>
      <c r="H152" s="71"/>
      <c r="I152" s="72">
        <f t="shared" si="27"/>
        <v>605758.0383119297</v>
      </c>
      <c r="J152" s="118">
        <f>+$M$300</f>
        <v>7886.833333333333</v>
      </c>
      <c r="K152" s="72">
        <f t="shared" si="27"/>
        <v>-92248.28831192978</v>
      </c>
      <c r="L152" s="71">
        <f>+ROUND(K151*$F$304*(A152-A149)/365,2)</f>
        <v>-596.7</v>
      </c>
      <c r="M152" s="112">
        <f t="shared" si="27"/>
        <v>-5323.910000000001</v>
      </c>
      <c r="N152" s="70"/>
      <c r="O152" s="71">
        <f t="shared" si="28"/>
        <v>0</v>
      </c>
      <c r="P152" s="72">
        <f t="shared" si="23"/>
        <v>-605758.0383119297</v>
      </c>
      <c r="Q152" s="71">
        <f t="shared" si="29"/>
        <v>-7886.833333333333</v>
      </c>
      <c r="R152" s="72">
        <f t="shared" si="24"/>
        <v>92248.28831192978</v>
      </c>
      <c r="S152" s="72">
        <f t="shared" si="30"/>
        <v>-513509.7499999999</v>
      </c>
      <c r="T152" s="71">
        <f t="shared" si="25"/>
        <v>596.7</v>
      </c>
      <c r="U152" s="72">
        <f t="shared" si="26"/>
        <v>5323.910000000001</v>
      </c>
      <c r="V152" s="73"/>
    </row>
    <row r="153" spans="1:22" ht="15.75">
      <c r="A153" s="85"/>
      <c r="B153" s="61" t="s">
        <v>30</v>
      </c>
      <c r="C153" s="62"/>
      <c r="D153" s="63"/>
      <c r="E153" s="64"/>
      <c r="F153" s="69"/>
      <c r="G153" s="70"/>
      <c r="H153" s="71">
        <f>+'[1]Total Billings (L.2.1)'!D79</f>
        <v>6281.47</v>
      </c>
      <c r="I153" s="72">
        <f t="shared" si="27"/>
        <v>612039.5083119296</v>
      </c>
      <c r="J153" s="118"/>
      <c r="K153" s="72">
        <f t="shared" si="27"/>
        <v>-92248.28831192978</v>
      </c>
      <c r="L153" s="111"/>
      <c r="M153" s="112">
        <f t="shared" si="27"/>
        <v>-5323.910000000001</v>
      </c>
      <c r="N153" s="70"/>
      <c r="O153" s="71">
        <f t="shared" si="28"/>
        <v>-6281.47</v>
      </c>
      <c r="P153" s="72">
        <f t="shared" si="23"/>
        <v>-612039.5083119296</v>
      </c>
      <c r="Q153" s="71">
        <f t="shared" si="29"/>
        <v>0</v>
      </c>
      <c r="R153" s="72">
        <f t="shared" si="24"/>
        <v>92248.28831192978</v>
      </c>
      <c r="S153" s="72">
        <f t="shared" si="30"/>
        <v>-519791.21999999986</v>
      </c>
      <c r="T153" s="71">
        <f t="shared" si="25"/>
        <v>0</v>
      </c>
      <c r="U153" s="72">
        <f t="shared" si="26"/>
        <v>5323.910000000001</v>
      </c>
      <c r="V153" s="73"/>
    </row>
    <row r="154" spans="1:22" ht="15.75">
      <c r="A154" s="85"/>
      <c r="B154" s="61" t="s">
        <v>31</v>
      </c>
      <c r="C154" s="62"/>
      <c r="D154" s="63"/>
      <c r="E154" s="64"/>
      <c r="F154" s="69"/>
      <c r="G154" s="70"/>
      <c r="H154" s="71"/>
      <c r="I154" s="72">
        <f t="shared" si="27"/>
        <v>612039.5083119296</v>
      </c>
      <c r="J154" s="118">
        <f>-H153</f>
        <v>-6281.47</v>
      </c>
      <c r="K154" s="72">
        <f t="shared" si="27"/>
        <v>-98529.75831192978</v>
      </c>
      <c r="L154" s="20"/>
      <c r="M154" s="112">
        <f t="shared" si="27"/>
        <v>-5323.910000000001</v>
      </c>
      <c r="N154" s="70"/>
      <c r="O154" s="71">
        <f t="shared" si="28"/>
        <v>0</v>
      </c>
      <c r="P154" s="72">
        <f t="shared" si="23"/>
        <v>-612039.5083119296</v>
      </c>
      <c r="Q154" s="71">
        <f t="shared" si="29"/>
        <v>6281.47</v>
      </c>
      <c r="R154" s="72">
        <f t="shared" si="24"/>
        <v>98529.75831192978</v>
      </c>
      <c r="S154" s="72">
        <f t="shared" si="30"/>
        <v>-513509.7499999999</v>
      </c>
      <c r="T154" s="71">
        <f t="shared" si="25"/>
        <v>0</v>
      </c>
      <c r="U154" s="72">
        <f t="shared" si="26"/>
        <v>5323.910000000001</v>
      </c>
      <c r="V154" s="73"/>
    </row>
    <row r="155" spans="1:22" ht="15.75">
      <c r="A155" s="86"/>
      <c r="B155" s="94" t="s">
        <v>47</v>
      </c>
      <c r="C155" s="88"/>
      <c r="D155" s="89"/>
      <c r="E155" s="90"/>
      <c r="F155" s="91"/>
      <c r="G155" s="70"/>
      <c r="H155" s="95"/>
      <c r="I155" s="96">
        <f aca="true" t="shared" si="31" ref="I155:M170">+I154+H155</f>
        <v>612039.5083119296</v>
      </c>
      <c r="J155" s="95">
        <v>-52056</v>
      </c>
      <c r="K155" s="96">
        <f t="shared" si="31"/>
        <v>-150585.75831192976</v>
      </c>
      <c r="L155" s="116"/>
      <c r="M155" s="114">
        <f t="shared" si="31"/>
        <v>-5323.910000000001</v>
      </c>
      <c r="N155" s="70"/>
      <c r="O155" s="92">
        <f t="shared" si="28"/>
        <v>0</v>
      </c>
      <c r="P155" s="93">
        <f t="shared" si="23"/>
        <v>-612039.5083119296</v>
      </c>
      <c r="Q155" s="92">
        <f t="shared" si="29"/>
        <v>52056</v>
      </c>
      <c r="R155" s="93">
        <f t="shared" si="24"/>
        <v>150585.75831192976</v>
      </c>
      <c r="S155" s="93">
        <f t="shared" si="30"/>
        <v>-461453.7499999999</v>
      </c>
      <c r="T155" s="92">
        <f t="shared" si="25"/>
        <v>0</v>
      </c>
      <c r="U155" s="93">
        <f t="shared" si="26"/>
        <v>5323.910000000001</v>
      </c>
      <c r="V155" s="73"/>
    </row>
    <row r="156" spans="1:22" ht="15.75">
      <c r="A156" s="85">
        <v>38564</v>
      </c>
      <c r="B156" s="61" t="s">
        <v>46</v>
      </c>
      <c r="C156" s="62"/>
      <c r="D156" s="63"/>
      <c r="E156" s="64"/>
      <c r="F156" s="69"/>
      <c r="G156" s="70"/>
      <c r="H156" s="71"/>
      <c r="I156" s="72">
        <f t="shared" si="31"/>
        <v>612039.5083119296</v>
      </c>
      <c r="J156" s="118">
        <f>+$M$300</f>
        <v>7886.833333333333</v>
      </c>
      <c r="K156" s="72">
        <f t="shared" si="31"/>
        <v>-142698.92497859642</v>
      </c>
      <c r="L156" s="71">
        <f>+ROUND(K155*$F$304*(A156-A152)/365,2)</f>
        <v>-927.24</v>
      </c>
      <c r="M156" s="112">
        <f t="shared" si="31"/>
        <v>-6251.150000000001</v>
      </c>
      <c r="N156" s="70"/>
      <c r="O156" s="71">
        <f t="shared" si="28"/>
        <v>0</v>
      </c>
      <c r="P156" s="72">
        <f t="shared" si="23"/>
        <v>-612039.5083119296</v>
      </c>
      <c r="Q156" s="71">
        <f t="shared" si="29"/>
        <v>-7886.833333333333</v>
      </c>
      <c r="R156" s="72">
        <f t="shared" si="24"/>
        <v>142698.92497859642</v>
      </c>
      <c r="S156" s="72">
        <f t="shared" si="30"/>
        <v>-469340.58333333326</v>
      </c>
      <c r="T156" s="71">
        <f t="shared" si="25"/>
        <v>927.24</v>
      </c>
      <c r="U156" s="72">
        <f t="shared" si="26"/>
        <v>6251.150000000001</v>
      </c>
      <c r="V156" s="73"/>
    </row>
    <row r="157" spans="1:22" ht="15.75">
      <c r="A157" s="85"/>
      <c r="B157" s="61" t="s">
        <v>30</v>
      </c>
      <c r="C157" s="62"/>
      <c r="D157" s="63"/>
      <c r="E157" s="64"/>
      <c r="F157" s="69"/>
      <c r="G157" s="70"/>
      <c r="H157" s="71">
        <f>+'[1]Total Billings (L.2.1)'!D80</f>
        <v>9524.460000000001</v>
      </c>
      <c r="I157" s="72">
        <f t="shared" si="31"/>
        <v>621563.9683119296</v>
      </c>
      <c r="J157" s="71"/>
      <c r="K157" s="72">
        <f t="shared" si="31"/>
        <v>-142698.92497859642</v>
      </c>
      <c r="L157" s="111"/>
      <c r="M157" s="112">
        <f t="shared" si="31"/>
        <v>-6251.150000000001</v>
      </c>
      <c r="N157" s="70"/>
      <c r="O157" s="71">
        <f t="shared" si="28"/>
        <v>-9524.460000000001</v>
      </c>
      <c r="P157" s="72">
        <f t="shared" si="23"/>
        <v>-621563.9683119296</v>
      </c>
      <c r="Q157" s="71">
        <f t="shared" si="29"/>
        <v>0</v>
      </c>
      <c r="R157" s="72">
        <f t="shared" si="24"/>
        <v>142698.92497859642</v>
      </c>
      <c r="S157" s="72">
        <f t="shared" si="30"/>
        <v>-478865.0433333332</v>
      </c>
      <c r="T157" s="71">
        <f t="shared" si="25"/>
        <v>0</v>
      </c>
      <c r="U157" s="72">
        <f t="shared" si="26"/>
        <v>6251.150000000001</v>
      </c>
      <c r="V157" s="73"/>
    </row>
    <row r="158" spans="1:22" ht="15.75">
      <c r="A158" s="85"/>
      <c r="B158" s="61" t="s">
        <v>31</v>
      </c>
      <c r="C158" s="62"/>
      <c r="D158" s="63"/>
      <c r="E158" s="64"/>
      <c r="F158" s="69"/>
      <c r="G158" s="70"/>
      <c r="H158" s="71"/>
      <c r="I158" s="72">
        <f t="shared" si="31"/>
        <v>621563.9683119296</v>
      </c>
      <c r="J158" s="71">
        <f>-H157</f>
        <v>-9524.460000000001</v>
      </c>
      <c r="K158" s="72">
        <f t="shared" si="31"/>
        <v>-152223.3849785964</v>
      </c>
      <c r="M158" s="112">
        <f t="shared" si="31"/>
        <v>-6251.150000000001</v>
      </c>
      <c r="N158" s="70"/>
      <c r="O158" s="71">
        <f t="shared" si="28"/>
        <v>0</v>
      </c>
      <c r="P158" s="72">
        <f t="shared" si="23"/>
        <v>-621563.9683119296</v>
      </c>
      <c r="Q158" s="71">
        <f t="shared" si="29"/>
        <v>9524.460000000001</v>
      </c>
      <c r="R158" s="72">
        <f t="shared" si="24"/>
        <v>152223.3849785964</v>
      </c>
      <c r="S158" s="72">
        <f t="shared" si="30"/>
        <v>-469340.5833333332</v>
      </c>
      <c r="T158" s="71">
        <f t="shared" si="25"/>
        <v>0</v>
      </c>
      <c r="U158" s="72">
        <f t="shared" si="26"/>
        <v>6251.150000000001</v>
      </c>
      <c r="V158" s="73"/>
    </row>
    <row r="159" spans="1:22" ht="15.75">
      <c r="A159" s="85">
        <v>38595</v>
      </c>
      <c r="B159" s="61" t="s">
        <v>46</v>
      </c>
      <c r="C159" s="62"/>
      <c r="D159" s="63"/>
      <c r="E159" s="64"/>
      <c r="F159" s="69"/>
      <c r="G159" s="70"/>
      <c r="H159" s="71"/>
      <c r="I159" s="72">
        <f t="shared" si="31"/>
        <v>621563.9683119296</v>
      </c>
      <c r="J159" s="118">
        <f>+$M$300</f>
        <v>7886.833333333333</v>
      </c>
      <c r="K159" s="72">
        <f t="shared" si="31"/>
        <v>-144336.55164526307</v>
      </c>
      <c r="L159" s="71">
        <f>+ROUND(K158*$F$304*(A159-A156)/365,2)</f>
        <v>-937.32</v>
      </c>
      <c r="M159" s="112">
        <f t="shared" si="31"/>
        <v>-7188.47</v>
      </c>
      <c r="N159" s="70"/>
      <c r="O159" s="71">
        <f t="shared" si="28"/>
        <v>0</v>
      </c>
      <c r="P159" s="72">
        <f t="shared" si="23"/>
        <v>-621563.9683119296</v>
      </c>
      <c r="Q159" s="71">
        <f t="shared" si="29"/>
        <v>-7886.833333333333</v>
      </c>
      <c r="R159" s="72">
        <f t="shared" si="24"/>
        <v>144336.55164526307</v>
      </c>
      <c r="S159" s="72">
        <f t="shared" si="30"/>
        <v>-477227.4166666665</v>
      </c>
      <c r="T159" s="71">
        <f t="shared" si="25"/>
        <v>937.32</v>
      </c>
      <c r="U159" s="72">
        <f t="shared" si="26"/>
        <v>7188.47</v>
      </c>
      <c r="V159" s="73"/>
    </row>
    <row r="160" spans="1:22" ht="15.75">
      <c r="A160" s="85"/>
      <c r="B160" s="61" t="s">
        <v>30</v>
      </c>
      <c r="C160" s="62"/>
      <c r="D160" s="63"/>
      <c r="E160" s="64"/>
      <c r="F160" s="69"/>
      <c r="G160" s="70"/>
      <c r="H160" s="71">
        <f>+'[1]Total Billings (L.2.1)'!D81</f>
        <v>10508.249999999998</v>
      </c>
      <c r="I160" s="72">
        <f t="shared" si="31"/>
        <v>632072.2183119296</v>
      </c>
      <c r="J160" s="71"/>
      <c r="K160" s="72">
        <f t="shared" si="31"/>
        <v>-144336.55164526307</v>
      </c>
      <c r="L160" s="111"/>
      <c r="M160" s="112">
        <f t="shared" si="31"/>
        <v>-7188.47</v>
      </c>
      <c r="N160" s="70"/>
      <c r="O160" s="71">
        <f t="shared" si="28"/>
        <v>-10508.249999999998</v>
      </c>
      <c r="P160" s="72">
        <f t="shared" si="23"/>
        <v>-632072.2183119296</v>
      </c>
      <c r="Q160" s="71">
        <f t="shared" si="29"/>
        <v>0</v>
      </c>
      <c r="R160" s="72">
        <f t="shared" si="24"/>
        <v>144336.55164526307</v>
      </c>
      <c r="S160" s="72">
        <f t="shared" si="30"/>
        <v>-487735.6666666665</v>
      </c>
      <c r="T160" s="71">
        <f t="shared" si="25"/>
        <v>0</v>
      </c>
      <c r="U160" s="72">
        <f t="shared" si="26"/>
        <v>7188.47</v>
      </c>
      <c r="V160" s="73"/>
    </row>
    <row r="161" spans="1:22" ht="15.75">
      <c r="A161" s="85"/>
      <c r="B161" s="61" t="s">
        <v>31</v>
      </c>
      <c r="C161" s="62"/>
      <c r="D161" s="63"/>
      <c r="E161" s="64"/>
      <c r="F161" s="69"/>
      <c r="G161" s="70"/>
      <c r="H161" s="71"/>
      <c r="I161" s="72">
        <f t="shared" si="31"/>
        <v>632072.2183119296</v>
      </c>
      <c r="J161" s="71">
        <f>-H160</f>
        <v>-10508.249999999998</v>
      </c>
      <c r="K161" s="72">
        <f t="shared" si="31"/>
        <v>-154844.80164526307</v>
      </c>
      <c r="M161" s="112">
        <f t="shared" si="31"/>
        <v>-7188.47</v>
      </c>
      <c r="N161" s="70"/>
      <c r="O161" s="71">
        <f t="shared" si="28"/>
        <v>0</v>
      </c>
      <c r="P161" s="72">
        <f t="shared" si="23"/>
        <v>-632072.2183119296</v>
      </c>
      <c r="Q161" s="71">
        <f t="shared" si="29"/>
        <v>10508.249999999998</v>
      </c>
      <c r="R161" s="72">
        <f t="shared" si="24"/>
        <v>154844.80164526307</v>
      </c>
      <c r="S161" s="72">
        <f t="shared" si="30"/>
        <v>-477227.4166666665</v>
      </c>
      <c r="T161" s="71">
        <f t="shared" si="25"/>
        <v>0</v>
      </c>
      <c r="U161" s="72">
        <f t="shared" si="26"/>
        <v>7188.47</v>
      </c>
      <c r="V161" s="73"/>
    </row>
    <row r="162" spans="1:22" ht="15.75">
      <c r="A162" s="85">
        <v>38625</v>
      </c>
      <c r="B162" s="61" t="s">
        <v>46</v>
      </c>
      <c r="C162" s="62"/>
      <c r="D162" s="63"/>
      <c r="E162" s="64"/>
      <c r="F162" s="69"/>
      <c r="G162" s="70"/>
      <c r="H162" s="71"/>
      <c r="I162" s="72">
        <f t="shared" si="31"/>
        <v>632072.2183119296</v>
      </c>
      <c r="J162" s="118">
        <f>+$M$300</f>
        <v>7886.833333333333</v>
      </c>
      <c r="K162" s="72">
        <f t="shared" si="31"/>
        <v>-146957.96831192973</v>
      </c>
      <c r="L162" s="71">
        <f>+ROUND(K161*$F$304*(A162-A159)/365,2)</f>
        <v>-922.71</v>
      </c>
      <c r="M162" s="112">
        <f t="shared" si="31"/>
        <v>-8111.18</v>
      </c>
      <c r="N162" s="70"/>
      <c r="O162" s="71">
        <f t="shared" si="28"/>
        <v>0</v>
      </c>
      <c r="P162" s="72">
        <f t="shared" si="23"/>
        <v>-632072.2183119296</v>
      </c>
      <c r="Q162" s="71">
        <f t="shared" si="29"/>
        <v>-7886.833333333333</v>
      </c>
      <c r="R162" s="72">
        <f t="shared" si="24"/>
        <v>146957.96831192973</v>
      </c>
      <c r="S162" s="72">
        <f t="shared" si="30"/>
        <v>-485114.2499999999</v>
      </c>
      <c r="T162" s="71">
        <f t="shared" si="25"/>
        <v>922.71</v>
      </c>
      <c r="U162" s="72">
        <f t="shared" si="26"/>
        <v>8111.18</v>
      </c>
      <c r="V162" s="73"/>
    </row>
    <row r="163" spans="1:22" ht="15.75">
      <c r="A163" s="85"/>
      <c r="B163" s="61" t="s">
        <v>30</v>
      </c>
      <c r="C163" s="62"/>
      <c r="D163" s="63"/>
      <c r="E163" s="64"/>
      <c r="F163" s="69"/>
      <c r="G163" s="70"/>
      <c r="H163" s="71">
        <f>+'[1]Total Billings (L.2.1)'!D82</f>
        <v>7693.63</v>
      </c>
      <c r="I163" s="72">
        <f t="shared" si="31"/>
        <v>639765.8483119296</v>
      </c>
      <c r="J163" s="71"/>
      <c r="K163" s="72">
        <f t="shared" si="31"/>
        <v>-146957.96831192973</v>
      </c>
      <c r="L163" s="111"/>
      <c r="M163" s="112">
        <f t="shared" si="31"/>
        <v>-8111.18</v>
      </c>
      <c r="N163" s="70"/>
      <c r="O163" s="71">
        <f t="shared" si="28"/>
        <v>-7693.63</v>
      </c>
      <c r="P163" s="72">
        <f t="shared" si="23"/>
        <v>-639765.8483119296</v>
      </c>
      <c r="Q163" s="71">
        <f t="shared" si="29"/>
        <v>0</v>
      </c>
      <c r="R163" s="72">
        <f t="shared" si="24"/>
        <v>146957.96831192973</v>
      </c>
      <c r="S163" s="72">
        <f t="shared" si="30"/>
        <v>-492807.8799999999</v>
      </c>
      <c r="T163" s="71">
        <f t="shared" si="25"/>
        <v>0</v>
      </c>
      <c r="U163" s="72">
        <f t="shared" si="26"/>
        <v>8111.18</v>
      </c>
      <c r="V163" s="73"/>
    </row>
    <row r="164" spans="1:22" ht="15.75">
      <c r="A164" s="86"/>
      <c r="B164" s="87" t="s">
        <v>31</v>
      </c>
      <c r="C164" s="88"/>
      <c r="D164" s="89"/>
      <c r="E164" s="90"/>
      <c r="F164" s="91"/>
      <c r="G164" s="70"/>
      <c r="H164" s="92"/>
      <c r="I164" s="93">
        <f t="shared" si="31"/>
        <v>639765.8483119296</v>
      </c>
      <c r="J164" s="92">
        <f>-H163</f>
        <v>-7693.63</v>
      </c>
      <c r="K164" s="93">
        <f t="shared" si="31"/>
        <v>-154651.59831192973</v>
      </c>
      <c r="L164" s="113"/>
      <c r="M164" s="114">
        <f t="shared" si="31"/>
        <v>-8111.18</v>
      </c>
      <c r="N164" s="70"/>
      <c r="O164" s="92">
        <f t="shared" si="28"/>
        <v>0</v>
      </c>
      <c r="P164" s="93">
        <f t="shared" si="23"/>
        <v>-639765.8483119296</v>
      </c>
      <c r="Q164" s="92">
        <f t="shared" si="29"/>
        <v>7693.63</v>
      </c>
      <c r="R164" s="93">
        <f t="shared" si="24"/>
        <v>154651.59831192973</v>
      </c>
      <c r="S164" s="93">
        <f t="shared" si="30"/>
        <v>-485114.2499999999</v>
      </c>
      <c r="T164" s="92">
        <f t="shared" si="25"/>
        <v>0</v>
      </c>
      <c r="U164" s="93">
        <f t="shared" si="26"/>
        <v>8111.18</v>
      </c>
      <c r="V164" s="73"/>
    </row>
    <row r="165" spans="1:22" ht="15.75">
      <c r="A165" s="85">
        <v>38656</v>
      </c>
      <c r="B165" s="61" t="s">
        <v>46</v>
      </c>
      <c r="C165" s="62"/>
      <c r="D165" s="63"/>
      <c r="E165" s="64"/>
      <c r="F165" s="69"/>
      <c r="G165" s="70"/>
      <c r="H165" s="71"/>
      <c r="I165" s="72">
        <f t="shared" si="31"/>
        <v>639765.8483119296</v>
      </c>
      <c r="J165" s="118">
        <f>+$M$300</f>
        <v>7886.833333333333</v>
      </c>
      <c r="K165" s="72">
        <f t="shared" si="31"/>
        <v>-146764.7649785964</v>
      </c>
      <c r="L165" s="71">
        <f>+ROUND(K164*$F$304*(A165-A162)/365,2)</f>
        <v>-952.27</v>
      </c>
      <c r="M165" s="112">
        <f t="shared" si="31"/>
        <v>-9063.45</v>
      </c>
      <c r="N165" s="70"/>
      <c r="O165" s="71">
        <f t="shared" si="28"/>
        <v>0</v>
      </c>
      <c r="P165" s="72">
        <f t="shared" si="23"/>
        <v>-639765.8483119296</v>
      </c>
      <c r="Q165" s="71">
        <f t="shared" si="29"/>
        <v>-7886.833333333333</v>
      </c>
      <c r="R165" s="72">
        <f t="shared" si="24"/>
        <v>146764.7649785964</v>
      </c>
      <c r="S165" s="72">
        <f t="shared" si="30"/>
        <v>-493001.08333333326</v>
      </c>
      <c r="T165" s="71">
        <f t="shared" si="25"/>
        <v>952.27</v>
      </c>
      <c r="U165" s="72">
        <f t="shared" si="26"/>
        <v>9063.45</v>
      </c>
      <c r="V165" s="73"/>
    </row>
    <row r="166" spans="1:22" ht="15.75">
      <c r="A166" s="85"/>
      <c r="B166" s="61" t="s">
        <v>30</v>
      </c>
      <c r="C166" s="62"/>
      <c r="D166" s="63"/>
      <c r="E166" s="64"/>
      <c r="F166" s="69"/>
      <c r="G166" s="70"/>
      <c r="H166" s="71">
        <f>+'[1]Total Billings (L.2.1)'!D83</f>
        <v>8097.02</v>
      </c>
      <c r="I166" s="72">
        <f t="shared" si="31"/>
        <v>647862.8683119296</v>
      </c>
      <c r="J166" s="71"/>
      <c r="K166" s="72">
        <f t="shared" si="31"/>
        <v>-146764.7649785964</v>
      </c>
      <c r="L166" s="111"/>
      <c r="M166" s="112">
        <f t="shared" si="31"/>
        <v>-9063.45</v>
      </c>
      <c r="N166" s="70"/>
      <c r="O166" s="71">
        <f t="shared" si="28"/>
        <v>-8097.02</v>
      </c>
      <c r="P166" s="72">
        <f t="shared" si="23"/>
        <v>-647862.8683119296</v>
      </c>
      <c r="Q166" s="71">
        <f t="shared" si="29"/>
        <v>0</v>
      </c>
      <c r="R166" s="72">
        <f t="shared" si="24"/>
        <v>146764.7649785964</v>
      </c>
      <c r="S166" s="72">
        <f t="shared" si="30"/>
        <v>-501098.1033333333</v>
      </c>
      <c r="T166" s="71">
        <f t="shared" si="25"/>
        <v>0</v>
      </c>
      <c r="U166" s="72">
        <f t="shared" si="26"/>
        <v>9063.45</v>
      </c>
      <c r="V166" s="73"/>
    </row>
    <row r="167" spans="1:22" ht="15.75">
      <c r="A167" s="85"/>
      <c r="B167" s="61" t="s">
        <v>31</v>
      </c>
      <c r="C167" s="62"/>
      <c r="D167" s="63"/>
      <c r="E167" s="64"/>
      <c r="F167" s="69"/>
      <c r="G167" s="70"/>
      <c r="H167" s="71"/>
      <c r="I167" s="72">
        <f t="shared" si="31"/>
        <v>647862.8683119296</v>
      </c>
      <c r="J167" s="71">
        <f>-H166</f>
        <v>-8097.02</v>
      </c>
      <c r="K167" s="72">
        <f t="shared" si="31"/>
        <v>-154861.78497859638</v>
      </c>
      <c r="M167" s="112">
        <f t="shared" si="31"/>
        <v>-9063.45</v>
      </c>
      <c r="N167" s="70"/>
      <c r="O167" s="71">
        <f t="shared" si="28"/>
        <v>0</v>
      </c>
      <c r="P167" s="72">
        <f t="shared" si="23"/>
        <v>-647862.8683119296</v>
      </c>
      <c r="Q167" s="71">
        <f t="shared" si="29"/>
        <v>8097.02</v>
      </c>
      <c r="R167" s="72">
        <f t="shared" si="24"/>
        <v>154861.78497859638</v>
      </c>
      <c r="S167" s="72">
        <f t="shared" si="30"/>
        <v>-493001.08333333326</v>
      </c>
      <c r="T167" s="71">
        <f t="shared" si="25"/>
        <v>0</v>
      </c>
      <c r="U167" s="72">
        <f t="shared" si="26"/>
        <v>9063.45</v>
      </c>
      <c r="V167" s="73"/>
    </row>
    <row r="168" spans="1:22" ht="15.75">
      <c r="A168" s="85">
        <v>38686</v>
      </c>
      <c r="B168" s="61" t="s">
        <v>46</v>
      </c>
      <c r="C168" s="62"/>
      <c r="D168" s="63"/>
      <c r="E168" s="64"/>
      <c r="F168" s="69"/>
      <c r="G168" s="70"/>
      <c r="H168" s="71"/>
      <c r="I168" s="72">
        <f t="shared" si="31"/>
        <v>647862.8683119296</v>
      </c>
      <c r="J168" s="118">
        <f>+$M$300</f>
        <v>7886.833333333333</v>
      </c>
      <c r="K168" s="72">
        <f t="shared" si="31"/>
        <v>-146974.95164526303</v>
      </c>
      <c r="L168" s="71">
        <f>+ROUND(K167*$F$304*(A168-A165)/365,2)</f>
        <v>-922.81</v>
      </c>
      <c r="M168" s="112">
        <f t="shared" si="31"/>
        <v>-9986.26</v>
      </c>
      <c r="N168" s="70"/>
      <c r="O168" s="71">
        <f t="shared" si="28"/>
        <v>0</v>
      </c>
      <c r="P168" s="72">
        <f t="shared" si="23"/>
        <v>-647862.8683119296</v>
      </c>
      <c r="Q168" s="71">
        <f t="shared" si="29"/>
        <v>-7886.833333333333</v>
      </c>
      <c r="R168" s="72">
        <f t="shared" si="24"/>
        <v>146974.95164526303</v>
      </c>
      <c r="S168" s="72">
        <f t="shared" si="30"/>
        <v>-500887.9166666666</v>
      </c>
      <c r="T168" s="71">
        <f t="shared" si="25"/>
        <v>922.81</v>
      </c>
      <c r="U168" s="72">
        <f t="shared" si="26"/>
        <v>9986.26</v>
      </c>
      <c r="V168" s="73"/>
    </row>
    <row r="169" spans="1:22" ht="15.75">
      <c r="A169" s="85"/>
      <c r="B169" s="61" t="s">
        <v>30</v>
      </c>
      <c r="C169" s="62"/>
      <c r="D169" s="63"/>
      <c r="E169" s="64"/>
      <c r="F169" s="69"/>
      <c r="G169" s="70"/>
      <c r="H169" s="71">
        <f>+'[1]Total Billings (L.2.1)'!D84</f>
        <v>7145.7300000000005</v>
      </c>
      <c r="I169" s="72">
        <f t="shared" si="31"/>
        <v>655008.5983119296</v>
      </c>
      <c r="J169" s="71"/>
      <c r="K169" s="72">
        <f t="shared" si="31"/>
        <v>-146974.95164526303</v>
      </c>
      <c r="L169" s="111"/>
      <c r="M169" s="112">
        <f t="shared" si="31"/>
        <v>-9986.26</v>
      </c>
      <c r="N169" s="70"/>
      <c r="O169" s="71">
        <f t="shared" si="28"/>
        <v>-7145.7300000000005</v>
      </c>
      <c r="P169" s="72">
        <f t="shared" si="23"/>
        <v>-655008.5983119296</v>
      </c>
      <c r="Q169" s="71">
        <f t="shared" si="29"/>
        <v>0</v>
      </c>
      <c r="R169" s="72">
        <f t="shared" si="24"/>
        <v>146974.95164526303</v>
      </c>
      <c r="S169" s="72">
        <f t="shared" si="30"/>
        <v>-508033.6466666666</v>
      </c>
      <c r="T169" s="71">
        <f t="shared" si="25"/>
        <v>0</v>
      </c>
      <c r="U169" s="72">
        <f t="shared" si="26"/>
        <v>9986.26</v>
      </c>
      <c r="V169" s="73"/>
    </row>
    <row r="170" spans="1:22" ht="15.75">
      <c r="A170" s="85"/>
      <c r="B170" s="61" t="s">
        <v>31</v>
      </c>
      <c r="C170" s="62"/>
      <c r="D170" s="63"/>
      <c r="E170" s="64"/>
      <c r="F170" s="69"/>
      <c r="G170" s="70"/>
      <c r="H170" s="71"/>
      <c r="I170" s="72">
        <f t="shared" si="31"/>
        <v>655008.5983119296</v>
      </c>
      <c r="J170" s="71">
        <f>-H169</f>
        <v>-7145.7300000000005</v>
      </c>
      <c r="K170" s="72">
        <f t="shared" si="31"/>
        <v>-154120.68164526304</v>
      </c>
      <c r="M170" s="112">
        <f t="shared" si="31"/>
        <v>-9986.26</v>
      </c>
      <c r="N170" s="70"/>
      <c r="O170" s="71">
        <f t="shared" si="28"/>
        <v>0</v>
      </c>
      <c r="P170" s="72">
        <f t="shared" si="23"/>
        <v>-655008.5983119296</v>
      </c>
      <c r="Q170" s="71">
        <f t="shared" si="29"/>
        <v>7145.7300000000005</v>
      </c>
      <c r="R170" s="72">
        <f t="shared" si="24"/>
        <v>154120.68164526304</v>
      </c>
      <c r="S170" s="72">
        <f t="shared" si="30"/>
        <v>-500887.91666666657</v>
      </c>
      <c r="T170" s="71">
        <f t="shared" si="25"/>
        <v>0</v>
      </c>
      <c r="U170" s="72">
        <f t="shared" si="26"/>
        <v>9986.26</v>
      </c>
      <c r="V170" s="73"/>
    </row>
    <row r="171" spans="1:22" ht="15.75">
      <c r="A171" s="85">
        <v>38717</v>
      </c>
      <c r="B171" s="61" t="s">
        <v>46</v>
      </c>
      <c r="C171" s="62"/>
      <c r="D171" s="63"/>
      <c r="E171" s="64"/>
      <c r="F171" s="69"/>
      <c r="G171" s="70"/>
      <c r="H171" s="71"/>
      <c r="I171" s="72">
        <f aca="true" t="shared" si="32" ref="I171:M186">+I170+H171</f>
        <v>655008.5983119296</v>
      </c>
      <c r="J171" s="118">
        <f>+$M$300</f>
        <v>7886.833333333333</v>
      </c>
      <c r="K171" s="72">
        <f t="shared" si="32"/>
        <v>-146233.8483119297</v>
      </c>
      <c r="L171" s="71">
        <f>+ROUND(K170*$F$304*(A171-A168)/365,2)</f>
        <v>-949</v>
      </c>
      <c r="M171" s="112">
        <f t="shared" si="32"/>
        <v>-10935.26</v>
      </c>
      <c r="N171" s="70"/>
      <c r="O171" s="71">
        <f t="shared" si="28"/>
        <v>0</v>
      </c>
      <c r="P171" s="72">
        <f t="shared" si="23"/>
        <v>-655008.5983119296</v>
      </c>
      <c r="Q171" s="71">
        <f t="shared" si="29"/>
        <v>-7886.833333333333</v>
      </c>
      <c r="R171" s="72">
        <f t="shared" si="24"/>
        <v>146233.8483119297</v>
      </c>
      <c r="S171" s="72">
        <f t="shared" si="30"/>
        <v>-508774.7499999999</v>
      </c>
      <c r="T171" s="71">
        <f t="shared" si="25"/>
        <v>949</v>
      </c>
      <c r="U171" s="72">
        <f t="shared" si="26"/>
        <v>10935.26</v>
      </c>
      <c r="V171" s="73"/>
    </row>
    <row r="172" spans="1:22" ht="15.75">
      <c r="A172" s="85"/>
      <c r="B172" s="61" t="s">
        <v>30</v>
      </c>
      <c r="C172" s="62"/>
      <c r="D172" s="63"/>
      <c r="E172" s="64"/>
      <c r="F172" s="69"/>
      <c r="G172" s="70"/>
      <c r="H172" s="71">
        <f>+'[1]Total Billings (L.2.1)'!D85</f>
        <v>7124.54</v>
      </c>
      <c r="I172" s="72">
        <f t="shared" si="32"/>
        <v>662133.1383119297</v>
      </c>
      <c r="J172" s="71"/>
      <c r="K172" s="72">
        <f t="shared" si="32"/>
        <v>-146233.8483119297</v>
      </c>
      <c r="L172" s="111"/>
      <c r="M172" s="112">
        <f t="shared" si="32"/>
        <v>-10935.26</v>
      </c>
      <c r="N172" s="70"/>
      <c r="O172" s="71">
        <f t="shared" si="28"/>
        <v>-7124.54</v>
      </c>
      <c r="P172" s="72">
        <f t="shared" si="23"/>
        <v>-662133.1383119297</v>
      </c>
      <c r="Q172" s="71">
        <f t="shared" si="29"/>
        <v>0</v>
      </c>
      <c r="R172" s="72">
        <f t="shared" si="24"/>
        <v>146233.8483119297</v>
      </c>
      <c r="S172" s="72">
        <f t="shared" si="30"/>
        <v>-515899.2899999999</v>
      </c>
      <c r="T172" s="71">
        <f t="shared" si="25"/>
        <v>0</v>
      </c>
      <c r="U172" s="72">
        <f t="shared" si="26"/>
        <v>10935.26</v>
      </c>
      <c r="V172" s="73"/>
    </row>
    <row r="173" spans="1:22" ht="15.75">
      <c r="A173" s="85"/>
      <c r="B173" s="61" t="s">
        <v>31</v>
      </c>
      <c r="C173" s="62"/>
      <c r="D173" s="63"/>
      <c r="E173" s="64"/>
      <c r="F173" s="69"/>
      <c r="G173" s="70"/>
      <c r="H173" s="71"/>
      <c r="I173" s="72">
        <f t="shared" si="32"/>
        <v>662133.1383119297</v>
      </c>
      <c r="J173" s="71">
        <f>-H172</f>
        <v>-7124.54</v>
      </c>
      <c r="K173" s="72">
        <f t="shared" si="32"/>
        <v>-153358.3883119297</v>
      </c>
      <c r="M173" s="112">
        <f t="shared" si="32"/>
        <v>-10935.26</v>
      </c>
      <c r="N173" s="70"/>
      <c r="O173" s="71">
        <f t="shared" si="28"/>
        <v>0</v>
      </c>
      <c r="P173" s="72">
        <f t="shared" si="23"/>
        <v>-662133.1383119297</v>
      </c>
      <c r="Q173" s="71">
        <f t="shared" si="29"/>
        <v>7124.54</v>
      </c>
      <c r="R173" s="72">
        <f t="shared" si="24"/>
        <v>153358.3883119297</v>
      </c>
      <c r="S173" s="72">
        <f t="shared" si="30"/>
        <v>-508774.74999999994</v>
      </c>
      <c r="T173" s="71">
        <f t="shared" si="25"/>
        <v>0</v>
      </c>
      <c r="U173" s="72">
        <f t="shared" si="26"/>
        <v>10935.26</v>
      </c>
      <c r="V173" s="73"/>
    </row>
    <row r="174" spans="1:22" ht="15.75">
      <c r="A174" s="85"/>
      <c r="B174" s="61" t="s">
        <v>48</v>
      </c>
      <c r="C174" s="62"/>
      <c r="D174" s="63"/>
      <c r="E174" s="64"/>
      <c r="F174" s="69"/>
      <c r="G174" s="70"/>
      <c r="H174" s="71">
        <f>+'[1]Total Billings (L.2.1)'!D86</f>
        <v>-13247.949999999999</v>
      </c>
      <c r="I174" s="72">
        <f t="shared" si="32"/>
        <v>648885.1883119297</v>
      </c>
      <c r="J174" s="71"/>
      <c r="K174" s="72">
        <f t="shared" si="32"/>
        <v>-153358.3883119297</v>
      </c>
      <c r="L174" s="123"/>
      <c r="M174" s="112">
        <f t="shared" si="32"/>
        <v>-10935.26</v>
      </c>
      <c r="N174" s="70"/>
      <c r="O174" s="71">
        <f>-H174</f>
        <v>13247.949999999999</v>
      </c>
      <c r="P174" s="72">
        <f t="shared" si="23"/>
        <v>-648885.1883119297</v>
      </c>
      <c r="Q174" s="71">
        <f>-J174</f>
        <v>0</v>
      </c>
      <c r="R174" s="72">
        <f t="shared" si="24"/>
        <v>153358.3883119297</v>
      </c>
      <c r="S174" s="72">
        <f>+R174+P174</f>
        <v>-495526.8</v>
      </c>
      <c r="T174" s="71">
        <f t="shared" si="25"/>
        <v>0</v>
      </c>
      <c r="U174" s="72">
        <f t="shared" si="26"/>
        <v>10935.26</v>
      </c>
      <c r="V174" s="73"/>
    </row>
    <row r="175" spans="1:22" ht="15.75">
      <c r="A175" s="85"/>
      <c r="B175" s="61" t="s">
        <v>39</v>
      </c>
      <c r="C175" s="62"/>
      <c r="D175" s="63"/>
      <c r="E175" s="64"/>
      <c r="F175" s="69"/>
      <c r="G175" s="70"/>
      <c r="H175" s="71"/>
      <c r="I175" s="72">
        <f t="shared" si="32"/>
        <v>648885.1883119297</v>
      </c>
      <c r="J175" s="118">
        <f>-H174</f>
        <v>13247.949999999999</v>
      </c>
      <c r="K175" s="72">
        <f t="shared" si="32"/>
        <v>-140110.4383119297</v>
      </c>
      <c r="L175" s="123"/>
      <c r="M175" s="112">
        <f t="shared" si="32"/>
        <v>-10935.26</v>
      </c>
      <c r="N175" s="70"/>
      <c r="O175" s="71">
        <f>-H175</f>
        <v>0</v>
      </c>
      <c r="P175" s="72">
        <f t="shared" si="23"/>
        <v>-648885.1883119297</v>
      </c>
      <c r="Q175" s="71">
        <f>-J175</f>
        <v>-13247.949999999999</v>
      </c>
      <c r="R175" s="72">
        <f t="shared" si="24"/>
        <v>140110.4383119297</v>
      </c>
      <c r="S175" s="72">
        <f>+R175+P175</f>
        <v>-508774.75</v>
      </c>
      <c r="T175" s="71">
        <f t="shared" si="25"/>
        <v>0</v>
      </c>
      <c r="U175" s="72">
        <f t="shared" si="26"/>
        <v>10935.26</v>
      </c>
      <c r="V175" s="73"/>
    </row>
    <row r="176" spans="1:22" ht="15.75">
      <c r="A176" s="85"/>
      <c r="B176" s="61" t="s">
        <v>49</v>
      </c>
      <c r="C176" s="62"/>
      <c r="D176" s="63"/>
      <c r="E176" s="64"/>
      <c r="F176" s="69"/>
      <c r="G176" s="70"/>
      <c r="H176" s="127">
        <f>+'[1]Total Billings (L.2.1)'!D87</f>
        <v>8980.449999999999</v>
      </c>
      <c r="I176" s="72">
        <f t="shared" si="32"/>
        <v>657865.6383119297</v>
      </c>
      <c r="J176" s="118"/>
      <c r="K176" s="72">
        <f t="shared" si="32"/>
        <v>-140110.4383119297</v>
      </c>
      <c r="L176" s="71"/>
      <c r="M176" s="72">
        <f t="shared" si="32"/>
        <v>-10935.26</v>
      </c>
      <c r="N176" s="70"/>
      <c r="O176" s="71">
        <f aca="true" t="shared" si="33" ref="O176:O183">-H176</f>
        <v>-8980.449999999999</v>
      </c>
      <c r="P176" s="72">
        <f t="shared" si="23"/>
        <v>-657865.6383119297</v>
      </c>
      <c r="Q176" s="71">
        <f aca="true" t="shared" si="34" ref="Q176:Q183">-J176</f>
        <v>0</v>
      </c>
      <c r="R176" s="72">
        <f t="shared" si="24"/>
        <v>140110.4383119297</v>
      </c>
      <c r="S176" s="72">
        <f aca="true" t="shared" si="35" ref="S176:S183">+R176+P176</f>
        <v>-517755.19999999995</v>
      </c>
      <c r="T176" s="71">
        <f t="shared" si="25"/>
        <v>0</v>
      </c>
      <c r="U176" s="72">
        <f t="shared" si="26"/>
        <v>10935.26</v>
      </c>
      <c r="V176" s="73"/>
    </row>
    <row r="177" spans="1:22" ht="15.75">
      <c r="A177" s="85"/>
      <c r="B177" s="61" t="s">
        <v>34</v>
      </c>
      <c r="C177" s="62"/>
      <c r="D177" s="63"/>
      <c r="E177" s="64"/>
      <c r="F177" s="69"/>
      <c r="G177" s="70"/>
      <c r="H177" s="127"/>
      <c r="I177" s="72">
        <f t="shared" si="32"/>
        <v>657865.6383119297</v>
      </c>
      <c r="J177" s="71">
        <f>-H176</f>
        <v>-8980.449999999999</v>
      </c>
      <c r="K177" s="72">
        <f t="shared" si="32"/>
        <v>-149090.8883119297</v>
      </c>
      <c r="L177" s="71"/>
      <c r="M177" s="72">
        <f t="shared" si="32"/>
        <v>-10935.26</v>
      </c>
      <c r="N177" s="70"/>
      <c r="O177" s="71">
        <f t="shared" si="33"/>
        <v>0</v>
      </c>
      <c r="P177" s="72">
        <f t="shared" si="23"/>
        <v>-657865.6383119297</v>
      </c>
      <c r="Q177" s="71">
        <f t="shared" si="34"/>
        <v>8980.449999999999</v>
      </c>
      <c r="R177" s="72">
        <f t="shared" si="24"/>
        <v>149090.8883119297</v>
      </c>
      <c r="S177" s="72">
        <f t="shared" si="35"/>
        <v>-508774.74999999994</v>
      </c>
      <c r="T177" s="71">
        <f t="shared" si="25"/>
        <v>0</v>
      </c>
      <c r="U177" s="72">
        <f t="shared" si="26"/>
        <v>10935.26</v>
      </c>
      <c r="V177" s="73"/>
    </row>
    <row r="178" spans="1:22" ht="15.75">
      <c r="A178" s="97"/>
      <c r="B178" s="119"/>
      <c r="C178" s="99">
        <f>+J137+J140+J143+J146+J149+J152+J156+J159+J162+J165+J168+J171</f>
        <v>109618.24999999999</v>
      </c>
      <c r="D178" s="100">
        <f>+J155</f>
        <v>-52056</v>
      </c>
      <c r="E178" s="101">
        <f>-(+I178-I135)</f>
        <v>-114811.82999999996</v>
      </c>
      <c r="F178" s="120">
        <f>+M178-M135</f>
        <v>-9057.59</v>
      </c>
      <c r="G178" s="70"/>
      <c r="H178" s="103"/>
      <c r="I178" s="104">
        <f t="shared" si="32"/>
        <v>657865.6383119297</v>
      </c>
      <c r="J178" s="103"/>
      <c r="K178" s="104">
        <f t="shared" si="32"/>
        <v>-149090.8883119297</v>
      </c>
      <c r="L178" s="103"/>
      <c r="M178" s="104">
        <f t="shared" si="32"/>
        <v>-10935.26</v>
      </c>
      <c r="N178" s="70"/>
      <c r="O178" s="103">
        <f t="shared" si="33"/>
        <v>0</v>
      </c>
      <c r="P178" s="104">
        <f t="shared" si="23"/>
        <v>-657865.6383119297</v>
      </c>
      <c r="Q178" s="103">
        <f t="shared" si="34"/>
        <v>0</v>
      </c>
      <c r="R178" s="104">
        <f t="shared" si="24"/>
        <v>149090.8883119297</v>
      </c>
      <c r="S178" s="104">
        <f t="shared" si="35"/>
        <v>-508774.74999999994</v>
      </c>
      <c r="T178" s="103">
        <f t="shared" si="25"/>
        <v>0</v>
      </c>
      <c r="U178" s="104">
        <f t="shared" si="26"/>
        <v>10935.26</v>
      </c>
      <c r="V178" s="73"/>
    </row>
    <row r="179" spans="1:22" ht="15.75">
      <c r="A179" s="60" t="s">
        <v>50</v>
      </c>
      <c r="B179" s="61"/>
      <c r="C179" s="62"/>
      <c r="D179" s="63"/>
      <c r="E179" s="64"/>
      <c r="F179" s="69"/>
      <c r="G179" s="70"/>
      <c r="H179" s="127"/>
      <c r="I179" s="72">
        <f t="shared" si="32"/>
        <v>657865.6383119297</v>
      </c>
      <c r="J179" s="71"/>
      <c r="K179" s="72">
        <f t="shared" si="32"/>
        <v>-149090.8883119297</v>
      </c>
      <c r="L179" s="128"/>
      <c r="M179" s="72">
        <f t="shared" si="32"/>
        <v>-10935.26</v>
      </c>
      <c r="N179" s="70"/>
      <c r="O179" s="71">
        <f t="shared" si="33"/>
        <v>0</v>
      </c>
      <c r="P179" s="72">
        <f t="shared" si="23"/>
        <v>-657865.6383119297</v>
      </c>
      <c r="Q179" s="71">
        <f t="shared" si="34"/>
        <v>0</v>
      </c>
      <c r="R179" s="72">
        <f t="shared" si="24"/>
        <v>149090.8883119297</v>
      </c>
      <c r="S179" s="72">
        <f t="shared" si="35"/>
        <v>-508774.74999999994</v>
      </c>
      <c r="T179" s="71">
        <f t="shared" si="25"/>
        <v>0</v>
      </c>
      <c r="U179" s="72">
        <f t="shared" si="26"/>
        <v>10935.26</v>
      </c>
      <c r="V179" s="73"/>
    </row>
    <row r="180" spans="1:22" ht="15.75">
      <c r="A180" s="85">
        <v>38748</v>
      </c>
      <c r="B180" s="61" t="s">
        <v>46</v>
      </c>
      <c r="C180" s="62"/>
      <c r="D180" s="63"/>
      <c r="E180" s="64"/>
      <c r="F180" s="69"/>
      <c r="G180" s="70"/>
      <c r="H180" s="118"/>
      <c r="I180" s="72">
        <f t="shared" si="32"/>
        <v>657865.6383119297</v>
      </c>
      <c r="J180" s="118">
        <f>+$M$300</f>
        <v>7886.833333333333</v>
      </c>
      <c r="K180" s="72">
        <f t="shared" si="32"/>
        <v>-141204.05497859637</v>
      </c>
      <c r="L180" s="71">
        <f>+ROUND(K179*$F$304*(A180-A171)/365,2)</f>
        <v>-918.03</v>
      </c>
      <c r="M180" s="112">
        <f t="shared" si="32"/>
        <v>-11853.29</v>
      </c>
      <c r="N180" s="70"/>
      <c r="O180" s="71">
        <f t="shared" si="33"/>
        <v>0</v>
      </c>
      <c r="P180" s="72">
        <f t="shared" si="23"/>
        <v>-657865.6383119297</v>
      </c>
      <c r="Q180" s="71">
        <f t="shared" si="34"/>
        <v>-7886.833333333333</v>
      </c>
      <c r="R180" s="72">
        <f t="shared" si="24"/>
        <v>141204.05497859637</v>
      </c>
      <c r="S180" s="72">
        <f t="shared" si="35"/>
        <v>-516661.58333333326</v>
      </c>
      <c r="T180" s="71">
        <f t="shared" si="25"/>
        <v>918.03</v>
      </c>
      <c r="U180" s="72">
        <f t="shared" si="26"/>
        <v>11853.29</v>
      </c>
      <c r="V180" s="73"/>
    </row>
    <row r="181" spans="1:22" ht="15.75">
      <c r="A181" s="85"/>
      <c r="B181" s="61" t="s">
        <v>30</v>
      </c>
      <c r="C181" s="62"/>
      <c r="D181" s="63"/>
      <c r="E181" s="64"/>
      <c r="F181" s="69"/>
      <c r="G181" s="70"/>
      <c r="H181" s="118">
        <f>+'[1]Total Billings (L.2.1)'!D95</f>
        <v>8595.509999999998</v>
      </c>
      <c r="I181" s="72">
        <f t="shared" si="32"/>
        <v>666461.1483119297</v>
      </c>
      <c r="J181" s="71"/>
      <c r="K181" s="72">
        <f t="shared" si="32"/>
        <v>-141204.05497859637</v>
      </c>
      <c r="L181" s="111"/>
      <c r="M181" s="112">
        <f t="shared" si="32"/>
        <v>-11853.29</v>
      </c>
      <c r="N181" s="70"/>
      <c r="O181" s="71">
        <f t="shared" si="33"/>
        <v>-8595.509999999998</v>
      </c>
      <c r="P181" s="72">
        <f t="shared" si="23"/>
        <v>-666461.1483119297</v>
      </c>
      <c r="Q181" s="71">
        <f t="shared" si="34"/>
        <v>0</v>
      </c>
      <c r="R181" s="72">
        <f t="shared" si="24"/>
        <v>141204.05497859637</v>
      </c>
      <c r="S181" s="72">
        <f t="shared" si="35"/>
        <v>-525257.0933333333</v>
      </c>
      <c r="T181" s="71">
        <f t="shared" si="25"/>
        <v>0</v>
      </c>
      <c r="U181" s="72">
        <f t="shared" si="26"/>
        <v>11853.29</v>
      </c>
      <c r="V181" s="73"/>
    </row>
    <row r="182" spans="1:22" ht="15.75">
      <c r="A182" s="85"/>
      <c r="B182" s="61" t="s">
        <v>31</v>
      </c>
      <c r="C182" s="62"/>
      <c r="D182" s="63"/>
      <c r="E182" s="64"/>
      <c r="F182" s="69"/>
      <c r="G182" s="70"/>
      <c r="H182" s="118"/>
      <c r="I182" s="72">
        <f t="shared" si="32"/>
        <v>666461.1483119297</v>
      </c>
      <c r="J182" s="118">
        <f>-H181</f>
        <v>-8595.509999999998</v>
      </c>
      <c r="K182" s="72">
        <f t="shared" si="32"/>
        <v>-149799.56497859638</v>
      </c>
      <c r="M182" s="112">
        <f t="shared" si="32"/>
        <v>-11853.29</v>
      </c>
      <c r="N182" s="70"/>
      <c r="O182" s="71">
        <f t="shared" si="33"/>
        <v>0</v>
      </c>
      <c r="P182" s="72">
        <f t="shared" si="23"/>
        <v>-666461.1483119297</v>
      </c>
      <c r="Q182" s="71">
        <f t="shared" si="34"/>
        <v>8595.509999999998</v>
      </c>
      <c r="R182" s="72">
        <f t="shared" si="24"/>
        <v>149799.56497859638</v>
      </c>
      <c r="S182" s="72">
        <f t="shared" si="35"/>
        <v>-516661.58333333326</v>
      </c>
      <c r="T182" s="71">
        <f t="shared" si="25"/>
        <v>0</v>
      </c>
      <c r="U182" s="72">
        <f t="shared" si="26"/>
        <v>11853.29</v>
      </c>
      <c r="V182" s="73"/>
    </row>
    <row r="183" spans="1:22" ht="15.75">
      <c r="A183" s="85">
        <v>38776</v>
      </c>
      <c r="B183" s="61" t="s">
        <v>46</v>
      </c>
      <c r="C183" s="62"/>
      <c r="D183" s="63"/>
      <c r="E183" s="64"/>
      <c r="F183" s="69"/>
      <c r="G183" s="70"/>
      <c r="H183" s="118"/>
      <c r="I183" s="72">
        <f t="shared" si="32"/>
        <v>666461.1483119297</v>
      </c>
      <c r="J183" s="118">
        <f>+$M$300</f>
        <v>7886.833333333333</v>
      </c>
      <c r="K183" s="72">
        <f t="shared" si="32"/>
        <v>-141912.73164526303</v>
      </c>
      <c r="L183" s="71">
        <f>+ROUND(K182*$F$304*(A183-A180)/365,2)</f>
        <v>-833.13</v>
      </c>
      <c r="M183" s="112">
        <f t="shared" si="32"/>
        <v>-12686.42</v>
      </c>
      <c r="N183" s="70"/>
      <c r="O183" s="71">
        <f t="shared" si="33"/>
        <v>0</v>
      </c>
      <c r="P183" s="72">
        <f t="shared" si="23"/>
        <v>-666461.1483119297</v>
      </c>
      <c r="Q183" s="71">
        <f t="shared" si="34"/>
        <v>-7886.833333333333</v>
      </c>
      <c r="R183" s="72">
        <f t="shared" si="24"/>
        <v>141912.73164526303</v>
      </c>
      <c r="S183" s="72">
        <f t="shared" si="35"/>
        <v>-524548.4166666666</v>
      </c>
      <c r="T183" s="71">
        <f t="shared" si="25"/>
        <v>833.13</v>
      </c>
      <c r="U183" s="72">
        <f t="shared" si="26"/>
        <v>12686.42</v>
      </c>
      <c r="V183" s="73"/>
    </row>
    <row r="184" spans="1:22" ht="15.75">
      <c r="A184" s="85"/>
      <c r="B184" s="61" t="s">
        <v>30</v>
      </c>
      <c r="C184" s="62"/>
      <c r="D184" s="63"/>
      <c r="E184" s="64"/>
      <c r="F184" s="69"/>
      <c r="G184" s="70"/>
      <c r="H184" s="118">
        <f>+'[1]Total Billings (L.2.1)'!D96</f>
        <v>8806.810000000003</v>
      </c>
      <c r="I184" s="72">
        <f t="shared" si="32"/>
        <v>675267.9583119297</v>
      </c>
      <c r="J184" s="118"/>
      <c r="K184" s="72">
        <f t="shared" si="32"/>
        <v>-141912.73164526303</v>
      </c>
      <c r="L184" s="111"/>
      <c r="M184" s="112">
        <f t="shared" si="32"/>
        <v>-12686.42</v>
      </c>
      <c r="N184" s="70"/>
      <c r="O184" s="71">
        <f t="shared" si="28"/>
        <v>-8806.810000000003</v>
      </c>
      <c r="P184" s="72">
        <f t="shared" si="23"/>
        <v>-675267.9583119297</v>
      </c>
      <c r="Q184" s="71">
        <f t="shared" si="29"/>
        <v>0</v>
      </c>
      <c r="R184" s="72">
        <f t="shared" si="24"/>
        <v>141912.73164526303</v>
      </c>
      <c r="S184" s="72">
        <f t="shared" si="30"/>
        <v>-533355.2266666667</v>
      </c>
      <c r="T184" s="71">
        <f t="shared" si="25"/>
        <v>0</v>
      </c>
      <c r="U184" s="72">
        <f t="shared" si="26"/>
        <v>12686.42</v>
      </c>
      <c r="V184" s="73"/>
    </row>
    <row r="185" spans="1:22" ht="15.75">
      <c r="A185" s="85"/>
      <c r="B185" s="61" t="s">
        <v>31</v>
      </c>
      <c r="C185" s="62"/>
      <c r="D185" s="63"/>
      <c r="E185" s="64"/>
      <c r="F185" s="69"/>
      <c r="G185" s="70"/>
      <c r="H185" s="118"/>
      <c r="I185" s="72">
        <f t="shared" si="32"/>
        <v>675267.9583119297</v>
      </c>
      <c r="J185" s="118">
        <f>-H184</f>
        <v>-8806.810000000003</v>
      </c>
      <c r="K185" s="72">
        <f t="shared" si="32"/>
        <v>-150719.54164526303</v>
      </c>
      <c r="M185" s="112">
        <f t="shared" si="32"/>
        <v>-12686.42</v>
      </c>
      <c r="N185" s="70"/>
      <c r="O185" s="71">
        <f t="shared" si="28"/>
        <v>0</v>
      </c>
      <c r="P185" s="72">
        <f t="shared" si="23"/>
        <v>-675267.9583119297</v>
      </c>
      <c r="Q185" s="71">
        <f t="shared" si="29"/>
        <v>8806.810000000003</v>
      </c>
      <c r="R185" s="72">
        <f t="shared" si="24"/>
        <v>150719.54164526303</v>
      </c>
      <c r="S185" s="72">
        <f t="shared" si="30"/>
        <v>-524548.4166666667</v>
      </c>
      <c r="T185" s="71">
        <f t="shared" si="25"/>
        <v>0</v>
      </c>
      <c r="U185" s="72">
        <f t="shared" si="26"/>
        <v>12686.42</v>
      </c>
      <c r="V185" s="73"/>
    </row>
    <row r="186" spans="1:22" ht="15.75">
      <c r="A186" s="85">
        <v>38807</v>
      </c>
      <c r="B186" s="61" t="s">
        <v>46</v>
      </c>
      <c r="C186" s="62"/>
      <c r="D186" s="63"/>
      <c r="E186" s="64"/>
      <c r="F186" s="69"/>
      <c r="G186" s="70"/>
      <c r="H186" s="118"/>
      <c r="I186" s="72">
        <f t="shared" si="32"/>
        <v>675267.9583119297</v>
      </c>
      <c r="J186" s="118">
        <f>+$M$300</f>
        <v>7886.833333333333</v>
      </c>
      <c r="K186" s="72">
        <f t="shared" si="32"/>
        <v>-142832.7083119297</v>
      </c>
      <c r="L186" s="71">
        <f>+ROUND(K185*$F$304*(A186-A183)/365,2)</f>
        <v>-928.06</v>
      </c>
      <c r="M186" s="112">
        <f t="shared" si="32"/>
        <v>-13614.48</v>
      </c>
      <c r="N186" s="70"/>
      <c r="O186" s="71">
        <f t="shared" si="28"/>
        <v>0</v>
      </c>
      <c r="P186" s="72">
        <f t="shared" si="23"/>
        <v>-675267.9583119297</v>
      </c>
      <c r="Q186" s="71">
        <f t="shared" si="29"/>
        <v>-7886.833333333333</v>
      </c>
      <c r="R186" s="72">
        <f t="shared" si="24"/>
        <v>142832.7083119297</v>
      </c>
      <c r="S186" s="72">
        <f t="shared" si="30"/>
        <v>-532435.25</v>
      </c>
      <c r="T186" s="71">
        <f t="shared" si="25"/>
        <v>928.06</v>
      </c>
      <c r="U186" s="72">
        <f t="shared" si="26"/>
        <v>13614.48</v>
      </c>
      <c r="V186" s="73"/>
    </row>
    <row r="187" spans="1:22" ht="15.75">
      <c r="A187" s="85"/>
      <c r="B187" s="61" t="s">
        <v>30</v>
      </c>
      <c r="C187" s="62"/>
      <c r="D187" s="63"/>
      <c r="E187" s="64"/>
      <c r="F187" s="69"/>
      <c r="G187" s="70"/>
      <c r="H187" s="118">
        <f>+'[1]Total Billings (L.2.1)'!D97</f>
        <v>8615.06</v>
      </c>
      <c r="I187" s="72">
        <f aca="true" t="shared" si="36" ref="I187:M202">+I186+H187</f>
        <v>683883.0183119298</v>
      </c>
      <c r="J187" s="118"/>
      <c r="K187" s="72">
        <f t="shared" si="36"/>
        <v>-142832.7083119297</v>
      </c>
      <c r="L187" s="111"/>
      <c r="M187" s="112">
        <f t="shared" si="36"/>
        <v>-13614.48</v>
      </c>
      <c r="N187" s="70"/>
      <c r="O187" s="71">
        <f t="shared" si="28"/>
        <v>-8615.06</v>
      </c>
      <c r="P187" s="72">
        <f t="shared" si="23"/>
        <v>-683883.0183119298</v>
      </c>
      <c r="Q187" s="71">
        <f t="shared" si="29"/>
        <v>0</v>
      </c>
      <c r="R187" s="72">
        <f t="shared" si="24"/>
        <v>142832.7083119297</v>
      </c>
      <c r="S187" s="72">
        <f t="shared" si="30"/>
        <v>-541050.31</v>
      </c>
      <c r="T187" s="71">
        <f t="shared" si="25"/>
        <v>0</v>
      </c>
      <c r="U187" s="72">
        <f t="shared" si="26"/>
        <v>13614.48</v>
      </c>
      <c r="V187" s="73"/>
    </row>
    <row r="188" spans="1:22" ht="15.75">
      <c r="A188" s="86"/>
      <c r="B188" s="87" t="s">
        <v>31</v>
      </c>
      <c r="C188" s="88"/>
      <c r="D188" s="89"/>
      <c r="E188" s="90"/>
      <c r="F188" s="91"/>
      <c r="G188" s="70"/>
      <c r="H188" s="95"/>
      <c r="I188" s="93">
        <f t="shared" si="36"/>
        <v>683883.0183119298</v>
      </c>
      <c r="J188" s="95">
        <f>-H187</f>
        <v>-8615.06</v>
      </c>
      <c r="K188" s="93">
        <f t="shared" si="36"/>
        <v>-151447.76831192969</v>
      </c>
      <c r="L188" s="113"/>
      <c r="M188" s="114">
        <f t="shared" si="36"/>
        <v>-13614.48</v>
      </c>
      <c r="N188" s="70"/>
      <c r="O188" s="92">
        <f t="shared" si="28"/>
        <v>0</v>
      </c>
      <c r="P188" s="93">
        <f t="shared" si="23"/>
        <v>-683883.0183119298</v>
      </c>
      <c r="Q188" s="92">
        <f t="shared" si="29"/>
        <v>8615.06</v>
      </c>
      <c r="R188" s="93">
        <f t="shared" si="24"/>
        <v>151447.76831192969</v>
      </c>
      <c r="S188" s="93">
        <f t="shared" si="30"/>
        <v>-532435.2500000001</v>
      </c>
      <c r="T188" s="92">
        <f t="shared" si="25"/>
        <v>0</v>
      </c>
      <c r="U188" s="93">
        <f t="shared" si="26"/>
        <v>13614.48</v>
      </c>
      <c r="V188" s="73"/>
    </row>
    <row r="189" spans="1:22" ht="15.75">
      <c r="A189" s="85">
        <v>38837</v>
      </c>
      <c r="B189" s="61" t="s">
        <v>46</v>
      </c>
      <c r="C189" s="62"/>
      <c r="D189" s="63"/>
      <c r="E189" s="64"/>
      <c r="F189" s="69"/>
      <c r="G189" s="70"/>
      <c r="H189" s="118"/>
      <c r="I189" s="72">
        <f t="shared" si="36"/>
        <v>683883.0183119298</v>
      </c>
      <c r="J189" s="118">
        <f>+$M$300</f>
        <v>7886.833333333333</v>
      </c>
      <c r="K189" s="72">
        <f t="shared" si="36"/>
        <v>-143560.93497859634</v>
      </c>
      <c r="L189" s="71">
        <f>+ROUND(K188*$F$304*(A189-A186)/365,2)</f>
        <v>-902.46</v>
      </c>
      <c r="M189" s="112">
        <f t="shared" si="36"/>
        <v>-14516.939999999999</v>
      </c>
      <c r="N189" s="70"/>
      <c r="O189" s="71">
        <f t="shared" si="28"/>
        <v>0</v>
      </c>
      <c r="P189" s="72">
        <f t="shared" si="23"/>
        <v>-683883.0183119298</v>
      </c>
      <c r="Q189" s="71">
        <f t="shared" si="29"/>
        <v>-7886.833333333333</v>
      </c>
      <c r="R189" s="72">
        <f t="shared" si="24"/>
        <v>143560.93497859634</v>
      </c>
      <c r="S189" s="72">
        <f t="shared" si="30"/>
        <v>-540322.0833333335</v>
      </c>
      <c r="T189" s="71">
        <f t="shared" si="25"/>
        <v>902.46</v>
      </c>
      <c r="U189" s="72">
        <f t="shared" si="26"/>
        <v>14516.939999999999</v>
      </c>
      <c r="V189" s="73"/>
    </row>
    <row r="190" spans="1:22" ht="15.75">
      <c r="A190" s="85"/>
      <c r="B190" s="61" t="s">
        <v>51</v>
      </c>
      <c r="C190" s="62"/>
      <c r="D190" s="63"/>
      <c r="E190" s="64"/>
      <c r="F190" s="69"/>
      <c r="G190" s="70"/>
      <c r="H190" s="118">
        <f>+'[1]Total Billings (L.2.1)'!D98</f>
        <v>6703.519999999999</v>
      </c>
      <c r="I190" s="72">
        <f t="shared" si="36"/>
        <v>690586.5383119298</v>
      </c>
      <c r="J190" s="118"/>
      <c r="K190" s="72">
        <f t="shared" si="36"/>
        <v>-143560.93497859634</v>
      </c>
      <c r="L190" s="111"/>
      <c r="M190" s="112">
        <f t="shared" si="36"/>
        <v>-14516.939999999999</v>
      </c>
      <c r="N190" s="70"/>
      <c r="O190" s="71">
        <f t="shared" si="28"/>
        <v>-6703.519999999999</v>
      </c>
      <c r="P190" s="72">
        <f t="shared" si="23"/>
        <v>-690586.5383119298</v>
      </c>
      <c r="Q190" s="71">
        <f t="shared" si="29"/>
        <v>0</v>
      </c>
      <c r="R190" s="72">
        <f t="shared" si="24"/>
        <v>143560.93497859634</v>
      </c>
      <c r="S190" s="72">
        <f t="shared" si="30"/>
        <v>-547025.6033333335</v>
      </c>
      <c r="T190" s="71">
        <f t="shared" si="25"/>
        <v>0</v>
      </c>
      <c r="U190" s="72">
        <f t="shared" si="26"/>
        <v>14516.939999999999</v>
      </c>
      <c r="V190" s="73"/>
    </row>
    <row r="191" spans="1:22" ht="15.75">
      <c r="A191" s="85"/>
      <c r="B191" s="61" t="s">
        <v>31</v>
      </c>
      <c r="C191" s="62"/>
      <c r="D191" s="63"/>
      <c r="E191" s="64"/>
      <c r="F191" s="69"/>
      <c r="G191" s="70"/>
      <c r="H191" s="118"/>
      <c r="I191" s="72">
        <f t="shared" si="36"/>
        <v>690586.5383119298</v>
      </c>
      <c r="J191" s="118">
        <f>-H190</f>
        <v>-6703.519999999999</v>
      </c>
      <c r="K191" s="72">
        <f t="shared" si="36"/>
        <v>-150264.45497859633</v>
      </c>
      <c r="L191" s="20"/>
      <c r="M191" s="112">
        <f t="shared" si="36"/>
        <v>-14516.939999999999</v>
      </c>
      <c r="N191" s="70"/>
      <c r="O191" s="71">
        <f t="shared" si="28"/>
        <v>0</v>
      </c>
      <c r="P191" s="72">
        <f t="shared" si="23"/>
        <v>-690586.5383119298</v>
      </c>
      <c r="Q191" s="71">
        <f t="shared" si="29"/>
        <v>6703.519999999999</v>
      </c>
      <c r="R191" s="72">
        <f t="shared" si="24"/>
        <v>150264.45497859633</v>
      </c>
      <c r="S191" s="72">
        <f t="shared" si="30"/>
        <v>-540322.0833333335</v>
      </c>
      <c r="T191" s="71">
        <f t="shared" si="25"/>
        <v>0</v>
      </c>
      <c r="U191" s="72">
        <f t="shared" si="26"/>
        <v>14516.939999999999</v>
      </c>
      <c r="V191" s="73"/>
    </row>
    <row r="192" spans="1:22" s="126" customFormat="1" ht="15.75">
      <c r="A192" s="85"/>
      <c r="B192" s="61" t="s">
        <v>52</v>
      </c>
      <c r="C192" s="62"/>
      <c r="D192" s="63"/>
      <c r="E192" s="64"/>
      <c r="F192" s="69"/>
      <c r="G192" s="70"/>
      <c r="H192" s="118">
        <f>+'[1]Total Billings (L.2.1)'!D99</f>
        <v>-8980.449999999999</v>
      </c>
      <c r="I192" s="72">
        <f t="shared" si="36"/>
        <v>681606.0883119298</v>
      </c>
      <c r="J192" s="118"/>
      <c r="K192" s="72">
        <f t="shared" si="36"/>
        <v>-150264.45497859633</v>
      </c>
      <c r="L192" s="129"/>
      <c r="M192" s="112">
        <f t="shared" si="36"/>
        <v>-14516.939999999999</v>
      </c>
      <c r="N192" s="70"/>
      <c r="O192" s="71">
        <f t="shared" si="28"/>
        <v>8980.449999999999</v>
      </c>
      <c r="P192" s="72">
        <f t="shared" si="23"/>
        <v>-681606.0883119298</v>
      </c>
      <c r="Q192" s="71">
        <f t="shared" si="29"/>
        <v>0</v>
      </c>
      <c r="R192" s="72">
        <f t="shared" si="24"/>
        <v>150264.45497859633</v>
      </c>
      <c r="S192" s="72">
        <f t="shared" si="30"/>
        <v>-531341.6333333335</v>
      </c>
      <c r="T192" s="71">
        <f t="shared" si="25"/>
        <v>0</v>
      </c>
      <c r="U192" s="72">
        <f t="shared" si="26"/>
        <v>14516.939999999999</v>
      </c>
      <c r="V192" s="125"/>
    </row>
    <row r="193" spans="1:22" ht="15.75">
      <c r="A193" s="85"/>
      <c r="B193" s="61" t="s">
        <v>39</v>
      </c>
      <c r="C193" s="62"/>
      <c r="D193" s="63"/>
      <c r="E193" s="64"/>
      <c r="F193" s="69"/>
      <c r="G193" s="70"/>
      <c r="H193" s="118"/>
      <c r="I193" s="72">
        <f t="shared" si="36"/>
        <v>681606.0883119298</v>
      </c>
      <c r="J193" s="118">
        <f>-H192</f>
        <v>8980.449999999999</v>
      </c>
      <c r="K193" s="72">
        <f t="shared" si="36"/>
        <v>-141284.00497859632</v>
      </c>
      <c r="L193" s="111"/>
      <c r="M193" s="112">
        <f t="shared" si="36"/>
        <v>-14516.939999999999</v>
      </c>
      <c r="N193" s="70"/>
      <c r="O193" s="71">
        <f t="shared" si="28"/>
        <v>0</v>
      </c>
      <c r="P193" s="72">
        <f t="shared" si="23"/>
        <v>-681606.0883119298</v>
      </c>
      <c r="Q193" s="71">
        <f t="shared" si="29"/>
        <v>-8980.449999999999</v>
      </c>
      <c r="R193" s="72">
        <f t="shared" si="24"/>
        <v>141284.00497859632</v>
      </c>
      <c r="S193" s="72">
        <f t="shared" si="30"/>
        <v>-540322.0833333335</v>
      </c>
      <c r="T193" s="71">
        <f t="shared" si="25"/>
        <v>0</v>
      </c>
      <c r="U193" s="72">
        <f t="shared" si="26"/>
        <v>14516.939999999999</v>
      </c>
      <c r="V193" s="73"/>
    </row>
    <row r="194" spans="1:22" s="126" customFormat="1" ht="15.75">
      <c r="A194" s="85"/>
      <c r="B194" s="61" t="s">
        <v>53</v>
      </c>
      <c r="C194" s="62"/>
      <c r="D194" s="63"/>
      <c r="E194" s="64"/>
      <c r="F194" s="69"/>
      <c r="G194" s="70"/>
      <c r="H194" s="118">
        <f>+'[1]Total Billings (L.2.1)'!D113</f>
        <v>7049.0599999999995</v>
      </c>
      <c r="I194" s="72">
        <f t="shared" si="36"/>
        <v>688655.1483119299</v>
      </c>
      <c r="J194" s="118"/>
      <c r="K194" s="72">
        <f t="shared" si="36"/>
        <v>-141284.00497859632</v>
      </c>
      <c r="L194" s="129"/>
      <c r="M194" s="112">
        <f t="shared" si="36"/>
        <v>-14516.939999999999</v>
      </c>
      <c r="N194" s="70"/>
      <c r="O194" s="71">
        <f t="shared" si="28"/>
        <v>-7049.0599999999995</v>
      </c>
      <c r="P194" s="72">
        <f t="shared" si="23"/>
        <v>-688655.1483119299</v>
      </c>
      <c r="Q194" s="71">
        <f t="shared" si="29"/>
        <v>0</v>
      </c>
      <c r="R194" s="72">
        <f t="shared" si="24"/>
        <v>141284.00497859632</v>
      </c>
      <c r="S194" s="72">
        <f t="shared" si="30"/>
        <v>-547371.1433333335</v>
      </c>
      <c r="T194" s="71">
        <f t="shared" si="25"/>
        <v>0</v>
      </c>
      <c r="U194" s="72">
        <f t="shared" si="26"/>
        <v>14516.939999999999</v>
      </c>
      <c r="V194" s="125"/>
    </row>
    <row r="195" spans="1:22" ht="15.75">
      <c r="A195" s="85"/>
      <c r="B195" s="61" t="s">
        <v>34</v>
      </c>
      <c r="C195" s="62"/>
      <c r="D195" s="63"/>
      <c r="E195" s="64"/>
      <c r="F195" s="69"/>
      <c r="G195" s="70"/>
      <c r="H195" s="118"/>
      <c r="I195" s="72">
        <f t="shared" si="36"/>
        <v>688655.1483119299</v>
      </c>
      <c r="J195" s="118">
        <f>-H194</f>
        <v>-7049.0599999999995</v>
      </c>
      <c r="K195" s="72">
        <f t="shared" si="36"/>
        <v>-148333.06497859632</v>
      </c>
      <c r="L195" s="111"/>
      <c r="M195" s="112">
        <f t="shared" si="36"/>
        <v>-14516.939999999999</v>
      </c>
      <c r="N195" s="70"/>
      <c r="O195" s="71">
        <f t="shared" si="28"/>
        <v>0</v>
      </c>
      <c r="P195" s="72">
        <f t="shared" si="23"/>
        <v>-688655.1483119299</v>
      </c>
      <c r="Q195" s="71">
        <f t="shared" si="29"/>
        <v>7049.0599999999995</v>
      </c>
      <c r="R195" s="72">
        <f t="shared" si="24"/>
        <v>148333.06497859632</v>
      </c>
      <c r="S195" s="72">
        <f t="shared" si="30"/>
        <v>-540322.0833333336</v>
      </c>
      <c r="T195" s="71">
        <f t="shared" si="25"/>
        <v>0</v>
      </c>
      <c r="U195" s="72">
        <f t="shared" si="26"/>
        <v>14516.939999999999</v>
      </c>
      <c r="V195" s="73"/>
    </row>
    <row r="196" spans="1:22" ht="15.75">
      <c r="A196" s="130"/>
      <c r="B196" s="131" t="s">
        <v>54</v>
      </c>
      <c r="C196" s="132">
        <f>+J180+J183+J186+J189</f>
        <v>31547.333333333332</v>
      </c>
      <c r="D196" s="133">
        <f>+J196</f>
        <v>0</v>
      </c>
      <c r="E196" s="134">
        <f>-(+I196-I178)</f>
        <v>-30789.510000000242</v>
      </c>
      <c r="F196" s="135">
        <f>+M196-M178</f>
        <v>-3581.6799999999985</v>
      </c>
      <c r="G196" s="136"/>
      <c r="H196" s="137"/>
      <c r="I196" s="138">
        <f t="shared" si="36"/>
        <v>688655.1483119299</v>
      </c>
      <c r="J196" s="137">
        <v>0</v>
      </c>
      <c r="K196" s="138">
        <f t="shared" si="36"/>
        <v>-148333.06497859632</v>
      </c>
      <c r="L196" s="139"/>
      <c r="M196" s="140">
        <f t="shared" si="36"/>
        <v>-14516.939999999999</v>
      </c>
      <c r="N196" s="136"/>
      <c r="O196" s="141">
        <f t="shared" si="28"/>
        <v>0</v>
      </c>
      <c r="P196" s="142">
        <f t="shared" si="23"/>
        <v>-688655.1483119299</v>
      </c>
      <c r="Q196" s="141">
        <f t="shared" si="29"/>
        <v>0</v>
      </c>
      <c r="R196" s="142">
        <f t="shared" si="24"/>
        <v>148333.06497859632</v>
      </c>
      <c r="S196" s="142">
        <f t="shared" si="30"/>
        <v>-540322.0833333336</v>
      </c>
      <c r="T196" s="141">
        <f t="shared" si="25"/>
        <v>0</v>
      </c>
      <c r="U196" s="142">
        <f t="shared" si="26"/>
        <v>14516.939999999999</v>
      </c>
      <c r="V196" s="73"/>
    </row>
    <row r="197" spans="1:22" ht="15.75">
      <c r="A197" s="85">
        <v>38868</v>
      </c>
      <c r="B197" s="61" t="s">
        <v>55</v>
      </c>
      <c r="C197" s="62"/>
      <c r="D197" s="63"/>
      <c r="E197" s="64"/>
      <c r="F197" s="69"/>
      <c r="G197" s="70"/>
      <c r="H197" s="118"/>
      <c r="I197" s="72">
        <f t="shared" si="36"/>
        <v>688655.1483119299</v>
      </c>
      <c r="J197" s="118"/>
      <c r="K197" s="72">
        <f t="shared" si="36"/>
        <v>-148333.06497859632</v>
      </c>
      <c r="L197" s="71">
        <f>+ROUND(K196*$F$305*(A197-A189)/365,2)</f>
        <v>-521.56</v>
      </c>
      <c r="M197" s="112">
        <f t="shared" si="36"/>
        <v>-15038.499999999998</v>
      </c>
      <c r="N197" s="70"/>
      <c r="O197" s="71">
        <f t="shared" si="28"/>
        <v>0</v>
      </c>
      <c r="P197" s="72">
        <f t="shared" si="23"/>
        <v>-688655.1483119299</v>
      </c>
      <c r="Q197" s="71">
        <f t="shared" si="29"/>
        <v>0</v>
      </c>
      <c r="R197" s="72">
        <f t="shared" si="24"/>
        <v>148333.06497859632</v>
      </c>
      <c r="S197" s="72">
        <f t="shared" si="30"/>
        <v>-540322.0833333336</v>
      </c>
      <c r="T197" s="71">
        <f t="shared" si="25"/>
        <v>521.56</v>
      </c>
      <c r="U197" s="72">
        <f t="shared" si="26"/>
        <v>15038.499999999998</v>
      </c>
      <c r="V197" s="73"/>
    </row>
    <row r="198" spans="1:22" ht="15.75">
      <c r="A198" s="85"/>
      <c r="B198" s="61" t="s">
        <v>56</v>
      </c>
      <c r="C198" s="62"/>
      <c r="D198" s="63"/>
      <c r="E198" s="64"/>
      <c r="F198" s="69"/>
      <c r="G198" s="70"/>
      <c r="H198" s="118"/>
      <c r="I198" s="72">
        <f t="shared" si="36"/>
        <v>688655.1483119299</v>
      </c>
      <c r="J198" s="118"/>
      <c r="K198" s="72">
        <f t="shared" si="36"/>
        <v>-148333.06497859632</v>
      </c>
      <c r="L198" s="111"/>
      <c r="M198" s="112">
        <f t="shared" si="36"/>
        <v>-15038.499999999998</v>
      </c>
      <c r="N198" s="70"/>
      <c r="O198" s="71">
        <f t="shared" si="28"/>
        <v>0</v>
      </c>
      <c r="P198" s="72">
        <f t="shared" si="23"/>
        <v>-688655.1483119299</v>
      </c>
      <c r="Q198" s="71">
        <f t="shared" si="29"/>
        <v>0</v>
      </c>
      <c r="R198" s="72">
        <f t="shared" si="24"/>
        <v>148333.06497859632</v>
      </c>
      <c r="S198" s="72">
        <f t="shared" si="30"/>
        <v>-540322.0833333336</v>
      </c>
      <c r="T198" s="71">
        <f t="shared" si="25"/>
        <v>0</v>
      </c>
      <c r="U198" s="72">
        <f t="shared" si="26"/>
        <v>15038.499999999998</v>
      </c>
      <c r="V198" s="73"/>
    </row>
    <row r="199" spans="1:22" ht="15.75">
      <c r="A199" s="85"/>
      <c r="B199" s="61" t="s">
        <v>31</v>
      </c>
      <c r="C199" s="62"/>
      <c r="D199" s="63"/>
      <c r="E199" s="64"/>
      <c r="F199" s="69"/>
      <c r="G199" s="70"/>
      <c r="H199" s="118"/>
      <c r="I199" s="72">
        <f t="shared" si="36"/>
        <v>688655.1483119299</v>
      </c>
      <c r="J199" s="118">
        <f>-H198</f>
        <v>0</v>
      </c>
      <c r="K199" s="72">
        <f t="shared" si="36"/>
        <v>-148333.06497859632</v>
      </c>
      <c r="M199" s="112">
        <f t="shared" si="36"/>
        <v>-15038.499999999998</v>
      </c>
      <c r="N199" s="70"/>
      <c r="O199" s="71">
        <f t="shared" si="28"/>
        <v>0</v>
      </c>
      <c r="P199" s="72">
        <f t="shared" si="23"/>
        <v>-688655.1483119299</v>
      </c>
      <c r="Q199" s="71">
        <f t="shared" si="29"/>
        <v>0</v>
      </c>
      <c r="R199" s="72">
        <f t="shared" si="24"/>
        <v>148333.06497859632</v>
      </c>
      <c r="S199" s="72">
        <f t="shared" si="30"/>
        <v>-540322.0833333336</v>
      </c>
      <c r="T199" s="71">
        <f t="shared" si="25"/>
        <v>0</v>
      </c>
      <c r="U199" s="72">
        <f t="shared" si="26"/>
        <v>15038.499999999998</v>
      </c>
      <c r="V199" s="73"/>
    </row>
    <row r="200" spans="1:22" ht="15.75">
      <c r="A200" s="85">
        <v>38898</v>
      </c>
      <c r="B200" s="61" t="s">
        <v>55</v>
      </c>
      <c r="C200" s="62"/>
      <c r="D200" s="63"/>
      <c r="E200" s="64"/>
      <c r="F200" s="69"/>
      <c r="G200" s="70"/>
      <c r="H200" s="118"/>
      <c r="I200" s="72">
        <f t="shared" si="36"/>
        <v>688655.1483119299</v>
      </c>
      <c r="J200" s="118"/>
      <c r="K200" s="72">
        <f t="shared" si="36"/>
        <v>-148333.06497859632</v>
      </c>
      <c r="L200" s="71">
        <f>+ROUND(K199*$F$305*(A200-A197)/365,2)</f>
        <v>-504.74</v>
      </c>
      <c r="M200" s="112">
        <f t="shared" si="36"/>
        <v>-15543.239999999998</v>
      </c>
      <c r="N200" s="70"/>
      <c r="O200" s="71">
        <f t="shared" si="28"/>
        <v>0</v>
      </c>
      <c r="P200" s="72">
        <f t="shared" si="23"/>
        <v>-688655.1483119299</v>
      </c>
      <c r="Q200" s="71">
        <f t="shared" si="29"/>
        <v>0</v>
      </c>
      <c r="R200" s="72">
        <f t="shared" si="24"/>
        <v>148333.06497859632</v>
      </c>
      <c r="S200" s="72">
        <f t="shared" si="30"/>
        <v>-540322.0833333336</v>
      </c>
      <c r="T200" s="71">
        <f t="shared" si="25"/>
        <v>504.74</v>
      </c>
      <c r="U200" s="72">
        <f t="shared" si="26"/>
        <v>15543.239999999998</v>
      </c>
      <c r="V200" s="73"/>
    </row>
    <row r="201" spans="1:22" ht="15.75">
      <c r="A201" s="85"/>
      <c r="B201" s="61" t="s">
        <v>56</v>
      </c>
      <c r="C201" s="62"/>
      <c r="D201" s="63"/>
      <c r="E201" s="64"/>
      <c r="F201" s="69"/>
      <c r="G201" s="70"/>
      <c r="H201" s="118"/>
      <c r="I201" s="72">
        <f>+I200+H201</f>
        <v>688655.1483119299</v>
      </c>
      <c r="J201" s="118"/>
      <c r="K201" s="72">
        <f>+K200+J201</f>
        <v>-148333.06497859632</v>
      </c>
      <c r="L201" s="111"/>
      <c r="M201" s="112">
        <f t="shared" si="36"/>
        <v>-15543.239999999998</v>
      </c>
      <c r="N201" s="70"/>
      <c r="O201" s="71">
        <f t="shared" si="28"/>
        <v>0</v>
      </c>
      <c r="P201" s="72">
        <f>+P200+O201</f>
        <v>-688655.1483119299</v>
      </c>
      <c r="Q201" s="71">
        <f t="shared" si="29"/>
        <v>0</v>
      </c>
      <c r="R201" s="72">
        <f>+R200+Q201</f>
        <v>148333.06497859632</v>
      </c>
      <c r="S201" s="72">
        <f t="shared" si="30"/>
        <v>-540322.0833333336</v>
      </c>
      <c r="T201" s="71">
        <f aca="true" t="shared" si="37" ref="T201:T264">-L201</f>
        <v>0</v>
      </c>
      <c r="U201" s="72">
        <f aca="true" t="shared" si="38" ref="U201:U264">+U200+T201</f>
        <v>15543.239999999998</v>
      </c>
      <c r="V201" s="73"/>
    </row>
    <row r="202" spans="1:22" ht="15.75">
      <c r="A202" s="86"/>
      <c r="B202" s="87" t="s">
        <v>31</v>
      </c>
      <c r="C202" s="88"/>
      <c r="D202" s="89"/>
      <c r="E202" s="90"/>
      <c r="F202" s="91"/>
      <c r="G202" s="70"/>
      <c r="H202" s="95"/>
      <c r="I202" s="93">
        <f aca="true" t="shared" si="39" ref="I202:K203">+I201+H202</f>
        <v>688655.1483119299</v>
      </c>
      <c r="J202" s="95">
        <f>-H201</f>
        <v>0</v>
      </c>
      <c r="K202" s="93">
        <f t="shared" si="39"/>
        <v>-148333.06497859632</v>
      </c>
      <c r="L202" s="116"/>
      <c r="M202" s="114">
        <f t="shared" si="36"/>
        <v>-15543.239999999998</v>
      </c>
      <c r="N202" s="70"/>
      <c r="O202" s="92">
        <f t="shared" si="28"/>
        <v>0</v>
      </c>
      <c r="P202" s="93">
        <f aca="true" t="shared" si="40" ref="P202:P265">+P201+O202</f>
        <v>-688655.1483119299</v>
      </c>
      <c r="Q202" s="92">
        <f t="shared" si="29"/>
        <v>0</v>
      </c>
      <c r="R202" s="93">
        <f aca="true" t="shared" si="41" ref="R202:R265">+R201+Q202</f>
        <v>148333.06497859632</v>
      </c>
      <c r="S202" s="93">
        <f t="shared" si="30"/>
        <v>-540322.0833333336</v>
      </c>
      <c r="T202" s="92">
        <f t="shared" si="37"/>
        <v>0</v>
      </c>
      <c r="U202" s="93">
        <f t="shared" si="38"/>
        <v>15543.239999999998</v>
      </c>
      <c r="V202" s="73"/>
    </row>
    <row r="203" spans="1:22" ht="15.75">
      <c r="A203" s="68">
        <v>38929</v>
      </c>
      <c r="B203" s="61" t="s">
        <v>55</v>
      </c>
      <c r="C203" s="62"/>
      <c r="D203" s="63"/>
      <c r="E203" s="64"/>
      <c r="F203" s="69"/>
      <c r="G203" s="70"/>
      <c r="H203" s="118"/>
      <c r="I203" s="72">
        <f t="shared" si="39"/>
        <v>688655.1483119299</v>
      </c>
      <c r="J203" s="118"/>
      <c r="K203" s="72">
        <f t="shared" si="39"/>
        <v>-148333.06497859632</v>
      </c>
      <c r="L203" s="71">
        <f>+ROUND(K202*$F$306*(A203-A200)/365,2)</f>
        <v>-578.26</v>
      </c>
      <c r="M203" s="112">
        <f aca="true" t="shared" si="42" ref="M203:M266">+M202+L203</f>
        <v>-16121.499999999998</v>
      </c>
      <c r="N203" s="70"/>
      <c r="O203" s="71">
        <f t="shared" si="28"/>
        <v>0</v>
      </c>
      <c r="P203" s="72">
        <f t="shared" si="40"/>
        <v>-688655.1483119299</v>
      </c>
      <c r="Q203" s="71">
        <f t="shared" si="29"/>
        <v>0</v>
      </c>
      <c r="R203" s="72">
        <f t="shared" si="41"/>
        <v>148333.06497859632</v>
      </c>
      <c r="S203" s="72">
        <f t="shared" si="30"/>
        <v>-540322.0833333336</v>
      </c>
      <c r="T203" s="71">
        <f t="shared" si="37"/>
        <v>578.26</v>
      </c>
      <c r="U203" s="72">
        <f t="shared" si="38"/>
        <v>16121.499999999998</v>
      </c>
      <c r="V203" s="73"/>
    </row>
    <row r="204" spans="1:22" ht="15.75">
      <c r="A204" s="68">
        <v>38960</v>
      </c>
      <c r="B204" s="61" t="s">
        <v>55</v>
      </c>
      <c r="C204" s="62"/>
      <c r="D204" s="63"/>
      <c r="E204" s="64"/>
      <c r="F204" s="69"/>
      <c r="G204" s="70"/>
      <c r="H204" s="118"/>
      <c r="I204" s="72">
        <f>+I203+H204</f>
        <v>688655.1483119299</v>
      </c>
      <c r="J204" s="118"/>
      <c r="K204" s="72">
        <f>+K203+J204</f>
        <v>-148333.06497859632</v>
      </c>
      <c r="L204" s="71">
        <f>+ROUND(K203*$F$306*(A204-A203)/365,2)</f>
        <v>-578.26</v>
      </c>
      <c r="M204" s="112">
        <f t="shared" si="42"/>
        <v>-16699.76</v>
      </c>
      <c r="N204" s="70"/>
      <c r="O204" s="71">
        <f aca="true" t="shared" si="43" ref="O204:O267">-H204</f>
        <v>0</v>
      </c>
      <c r="P204" s="72">
        <f t="shared" si="40"/>
        <v>-688655.1483119299</v>
      </c>
      <c r="Q204" s="71">
        <f aca="true" t="shared" si="44" ref="Q204:Q267">-J204</f>
        <v>0</v>
      </c>
      <c r="R204" s="72">
        <f t="shared" si="41"/>
        <v>148333.06497859632</v>
      </c>
      <c r="S204" s="72">
        <f t="shared" si="30"/>
        <v>-540322.0833333336</v>
      </c>
      <c r="T204" s="71">
        <f t="shared" si="37"/>
        <v>578.26</v>
      </c>
      <c r="U204" s="72">
        <f t="shared" si="38"/>
        <v>16699.76</v>
      </c>
      <c r="V204" s="73"/>
    </row>
    <row r="205" spans="1:22" ht="15.75">
      <c r="A205" s="143">
        <v>38990</v>
      </c>
      <c r="B205" s="87" t="s">
        <v>55</v>
      </c>
      <c r="C205" s="88"/>
      <c r="D205" s="89"/>
      <c r="E205" s="90"/>
      <c r="F205" s="91"/>
      <c r="G205" s="70"/>
      <c r="H205" s="95"/>
      <c r="I205" s="93">
        <f aca="true" t="shared" si="45" ref="I205:I268">+I204+H205</f>
        <v>688655.1483119299</v>
      </c>
      <c r="J205" s="95"/>
      <c r="K205" s="93">
        <f aca="true" t="shared" si="46" ref="K205:K268">+K204+J205</f>
        <v>-148333.06497859632</v>
      </c>
      <c r="L205" s="92">
        <f>+ROUND(K204*$F$306*(A205-A204)/365,2)</f>
        <v>-559.6</v>
      </c>
      <c r="M205" s="114">
        <f t="shared" si="42"/>
        <v>-17259.359999999997</v>
      </c>
      <c r="N205" s="70"/>
      <c r="O205" s="92">
        <f t="shared" si="43"/>
        <v>0</v>
      </c>
      <c r="P205" s="93">
        <f t="shared" si="40"/>
        <v>-688655.1483119299</v>
      </c>
      <c r="Q205" s="92">
        <f t="shared" si="44"/>
        <v>0</v>
      </c>
      <c r="R205" s="93">
        <f t="shared" si="41"/>
        <v>148333.06497859632</v>
      </c>
      <c r="S205" s="93">
        <f aca="true" t="shared" si="47" ref="S205:S268">+R205+P205</f>
        <v>-540322.0833333336</v>
      </c>
      <c r="T205" s="92">
        <f t="shared" si="37"/>
        <v>559.6</v>
      </c>
      <c r="U205" s="93">
        <f t="shared" si="38"/>
        <v>17259.359999999997</v>
      </c>
      <c r="V205" s="73"/>
    </row>
    <row r="206" spans="1:22" ht="15.75">
      <c r="A206" s="68">
        <v>39021</v>
      </c>
      <c r="B206" s="61" t="s">
        <v>55</v>
      </c>
      <c r="C206" s="62"/>
      <c r="D206" s="63"/>
      <c r="E206" s="64"/>
      <c r="F206" s="144" t="s">
        <v>57</v>
      </c>
      <c r="G206" s="70"/>
      <c r="H206" s="118"/>
      <c r="I206" s="72">
        <f t="shared" si="45"/>
        <v>688655.1483119299</v>
      </c>
      <c r="J206" s="118"/>
      <c r="K206" s="72">
        <f t="shared" si="46"/>
        <v>-148333.06497859632</v>
      </c>
      <c r="L206" s="71">
        <f>+ROUND(K205*$F$306*(A206-A205)/365,2)</f>
        <v>-578.26</v>
      </c>
      <c r="M206" s="112">
        <f t="shared" si="42"/>
        <v>-17837.619999999995</v>
      </c>
      <c r="N206" s="70"/>
      <c r="O206" s="71">
        <f t="shared" si="43"/>
        <v>0</v>
      </c>
      <c r="P206" s="72">
        <f t="shared" si="40"/>
        <v>-688655.1483119299</v>
      </c>
      <c r="Q206" s="71">
        <f t="shared" si="44"/>
        <v>0</v>
      </c>
      <c r="R206" s="72">
        <f t="shared" si="41"/>
        <v>148333.06497859632</v>
      </c>
      <c r="S206" s="72">
        <f t="shared" si="47"/>
        <v>-540322.0833333336</v>
      </c>
      <c r="T206" s="71">
        <f t="shared" si="37"/>
        <v>578.26</v>
      </c>
      <c r="U206" s="72">
        <f t="shared" si="38"/>
        <v>17837.619999999995</v>
      </c>
      <c r="V206" s="73"/>
    </row>
    <row r="207" spans="1:22" ht="15.75">
      <c r="A207" s="68">
        <v>39051</v>
      </c>
      <c r="B207" s="61" t="s">
        <v>55</v>
      </c>
      <c r="C207" s="62"/>
      <c r="D207" s="63"/>
      <c r="E207" s="64"/>
      <c r="F207" s="76">
        <f>+M209-M196</f>
        <v>-4458.539999999994</v>
      </c>
      <c r="G207" s="70"/>
      <c r="H207" s="71"/>
      <c r="I207" s="72">
        <f t="shared" si="45"/>
        <v>688655.1483119299</v>
      </c>
      <c r="J207" s="118"/>
      <c r="K207" s="72">
        <f t="shared" si="46"/>
        <v>-148333.06497859632</v>
      </c>
      <c r="L207" s="71">
        <f>+ROUND(K206*$F$306*(A207-A206)/365,2)</f>
        <v>-559.6</v>
      </c>
      <c r="M207" s="112">
        <f t="shared" si="42"/>
        <v>-18397.219999999994</v>
      </c>
      <c r="N207" s="70"/>
      <c r="O207" s="71">
        <f t="shared" si="43"/>
        <v>0</v>
      </c>
      <c r="P207" s="72">
        <f t="shared" si="40"/>
        <v>-688655.1483119299</v>
      </c>
      <c r="Q207" s="71">
        <f t="shared" si="44"/>
        <v>0</v>
      </c>
      <c r="R207" s="72">
        <f t="shared" si="41"/>
        <v>148333.06497859632</v>
      </c>
      <c r="S207" s="72">
        <f t="shared" si="47"/>
        <v>-540322.0833333336</v>
      </c>
      <c r="T207" s="71">
        <f t="shared" si="37"/>
        <v>559.6</v>
      </c>
      <c r="U207" s="72">
        <f t="shared" si="38"/>
        <v>18397.219999999994</v>
      </c>
      <c r="V207" s="73"/>
    </row>
    <row r="208" spans="1:22" ht="15.75">
      <c r="A208" s="68">
        <v>39082</v>
      </c>
      <c r="B208" s="61" t="s">
        <v>55</v>
      </c>
      <c r="C208" s="62"/>
      <c r="D208" s="63"/>
      <c r="E208" s="64"/>
      <c r="F208" s="145" t="s">
        <v>58</v>
      </c>
      <c r="G208" s="70"/>
      <c r="H208" s="71"/>
      <c r="I208" s="72">
        <f t="shared" si="45"/>
        <v>688655.1483119299</v>
      </c>
      <c r="J208" s="118"/>
      <c r="K208" s="72">
        <f t="shared" si="46"/>
        <v>-148333.06497859632</v>
      </c>
      <c r="L208" s="71">
        <f>+ROUND(K207*$F$306*(A208-A207)/365,2)</f>
        <v>-578.26</v>
      </c>
      <c r="M208" s="112">
        <f t="shared" si="42"/>
        <v>-18975.479999999992</v>
      </c>
      <c r="N208" s="70"/>
      <c r="O208" s="71">
        <f t="shared" si="43"/>
        <v>0</v>
      </c>
      <c r="P208" s="72">
        <f t="shared" si="40"/>
        <v>-688655.1483119299</v>
      </c>
      <c r="Q208" s="71">
        <f t="shared" si="44"/>
        <v>0</v>
      </c>
      <c r="R208" s="72">
        <f t="shared" si="41"/>
        <v>148333.06497859632</v>
      </c>
      <c r="S208" s="72">
        <f t="shared" si="47"/>
        <v>-540322.0833333336</v>
      </c>
      <c r="T208" s="71">
        <f t="shared" si="37"/>
        <v>578.26</v>
      </c>
      <c r="U208" s="72">
        <f t="shared" si="38"/>
        <v>18975.479999999992</v>
      </c>
      <c r="V208" s="73"/>
    </row>
    <row r="209" spans="1:22" ht="15.75">
      <c r="A209" s="97"/>
      <c r="B209" s="119"/>
      <c r="C209" s="146"/>
      <c r="D209" s="147"/>
      <c r="E209" s="148"/>
      <c r="F209" s="120">
        <f>+M209-M178</f>
        <v>-8040.219999999992</v>
      </c>
      <c r="G209" s="70"/>
      <c r="H209" s="103"/>
      <c r="I209" s="104">
        <f t="shared" si="45"/>
        <v>688655.1483119299</v>
      </c>
      <c r="J209" s="103"/>
      <c r="K209" s="104">
        <f t="shared" si="46"/>
        <v>-148333.06497859632</v>
      </c>
      <c r="L209" s="149"/>
      <c r="M209" s="150">
        <f t="shared" si="42"/>
        <v>-18975.479999999992</v>
      </c>
      <c r="N209" s="70"/>
      <c r="O209" s="103">
        <f t="shared" si="43"/>
        <v>0</v>
      </c>
      <c r="P209" s="104">
        <f t="shared" si="40"/>
        <v>-688655.1483119299</v>
      </c>
      <c r="Q209" s="103">
        <f t="shared" si="44"/>
        <v>0</v>
      </c>
      <c r="R209" s="104">
        <f t="shared" si="41"/>
        <v>148333.06497859632</v>
      </c>
      <c r="S209" s="104">
        <f t="shared" si="47"/>
        <v>-540322.0833333336</v>
      </c>
      <c r="T209" s="103">
        <f t="shared" si="37"/>
        <v>0</v>
      </c>
      <c r="U209" s="104">
        <f t="shared" si="38"/>
        <v>18975.479999999992</v>
      </c>
      <c r="V209" s="73"/>
    </row>
    <row r="210" spans="1:22" ht="15.75">
      <c r="A210" s="60" t="s">
        <v>59</v>
      </c>
      <c r="B210" s="61"/>
      <c r="C210" s="62"/>
      <c r="D210" s="63"/>
      <c r="E210" s="64"/>
      <c r="F210" s="76"/>
      <c r="G210" s="70"/>
      <c r="H210" s="71"/>
      <c r="I210" s="72">
        <f t="shared" si="45"/>
        <v>688655.1483119299</v>
      </c>
      <c r="J210" s="118"/>
      <c r="K210" s="72">
        <f t="shared" si="46"/>
        <v>-148333.06497859632</v>
      </c>
      <c r="M210" s="112">
        <f t="shared" si="42"/>
        <v>-18975.479999999992</v>
      </c>
      <c r="N210" s="70"/>
      <c r="O210" s="71">
        <f t="shared" si="43"/>
        <v>0</v>
      </c>
      <c r="P210" s="72">
        <f t="shared" si="40"/>
        <v>-688655.1483119299</v>
      </c>
      <c r="Q210" s="71">
        <f t="shared" si="44"/>
        <v>0</v>
      </c>
      <c r="R210" s="72">
        <f t="shared" si="41"/>
        <v>148333.06497859632</v>
      </c>
      <c r="S210" s="72">
        <f t="shared" si="47"/>
        <v>-540322.0833333336</v>
      </c>
      <c r="T210" s="71">
        <f t="shared" si="37"/>
        <v>0</v>
      </c>
      <c r="U210" s="72">
        <f t="shared" si="38"/>
        <v>18975.479999999992</v>
      </c>
      <c r="V210" s="73"/>
    </row>
    <row r="211" spans="1:22" ht="15.75">
      <c r="A211" s="68">
        <v>39113</v>
      </c>
      <c r="B211" s="61" t="s">
        <v>55</v>
      </c>
      <c r="C211" s="62"/>
      <c r="D211" s="63"/>
      <c r="E211" s="64"/>
      <c r="F211" s="145"/>
      <c r="G211" s="70"/>
      <c r="H211" s="71"/>
      <c r="I211" s="72">
        <f t="shared" si="45"/>
        <v>688655.1483119299</v>
      </c>
      <c r="J211" s="118"/>
      <c r="K211" s="72">
        <f t="shared" si="46"/>
        <v>-148333.06497859632</v>
      </c>
      <c r="L211" s="71">
        <f>+ROUND(K210*$F$306*(A211-A208)/365,2)</f>
        <v>-578.26</v>
      </c>
      <c r="M211" s="112">
        <f t="shared" si="42"/>
        <v>-19553.73999999999</v>
      </c>
      <c r="N211" s="70"/>
      <c r="O211" s="71">
        <f t="shared" si="43"/>
        <v>0</v>
      </c>
      <c r="P211" s="72">
        <f t="shared" si="40"/>
        <v>-688655.1483119299</v>
      </c>
      <c r="Q211" s="71">
        <f t="shared" si="44"/>
        <v>0</v>
      </c>
      <c r="R211" s="72">
        <f t="shared" si="41"/>
        <v>148333.06497859632</v>
      </c>
      <c r="S211" s="72">
        <f t="shared" si="47"/>
        <v>-540322.0833333336</v>
      </c>
      <c r="T211" s="71">
        <f t="shared" si="37"/>
        <v>578.26</v>
      </c>
      <c r="U211" s="72">
        <f t="shared" si="38"/>
        <v>19553.73999999999</v>
      </c>
      <c r="V211" s="73"/>
    </row>
    <row r="212" spans="1:22" ht="15.75">
      <c r="A212" s="68">
        <v>39141</v>
      </c>
      <c r="B212" s="61" t="s">
        <v>55</v>
      </c>
      <c r="C212" s="62"/>
      <c r="D212" s="63"/>
      <c r="E212" s="64"/>
      <c r="F212" s="69"/>
      <c r="G212" s="70"/>
      <c r="H212" s="71"/>
      <c r="I212" s="72">
        <f t="shared" si="45"/>
        <v>688655.1483119299</v>
      </c>
      <c r="J212" s="118"/>
      <c r="K212" s="72">
        <f t="shared" si="46"/>
        <v>-148333.06497859632</v>
      </c>
      <c r="L212" s="71">
        <f aca="true" t="shared" si="48" ref="L212:L219">+ROUND(K211*$F$306*(A212-A211)/365,2)</f>
        <v>-522.29</v>
      </c>
      <c r="M212" s="112">
        <f t="shared" si="42"/>
        <v>-20076.02999999999</v>
      </c>
      <c r="N212" s="70"/>
      <c r="O212" s="71">
        <f t="shared" si="43"/>
        <v>0</v>
      </c>
      <c r="P212" s="72">
        <f t="shared" si="40"/>
        <v>-688655.1483119299</v>
      </c>
      <c r="Q212" s="71">
        <f t="shared" si="44"/>
        <v>0</v>
      </c>
      <c r="R212" s="72">
        <f t="shared" si="41"/>
        <v>148333.06497859632</v>
      </c>
      <c r="S212" s="72">
        <f t="shared" si="47"/>
        <v>-540322.0833333336</v>
      </c>
      <c r="T212" s="71">
        <f t="shared" si="37"/>
        <v>522.29</v>
      </c>
      <c r="U212" s="72">
        <f t="shared" si="38"/>
        <v>20076.02999999999</v>
      </c>
      <c r="V212" s="73"/>
    </row>
    <row r="213" spans="1:22" ht="15.75">
      <c r="A213" s="143">
        <v>39172</v>
      </c>
      <c r="B213" s="87" t="s">
        <v>55</v>
      </c>
      <c r="C213" s="88"/>
      <c r="D213" s="89"/>
      <c r="E213" s="90"/>
      <c r="F213" s="91"/>
      <c r="G213" s="70"/>
      <c r="H213" s="92"/>
      <c r="I213" s="93">
        <f t="shared" si="45"/>
        <v>688655.1483119299</v>
      </c>
      <c r="J213" s="95"/>
      <c r="K213" s="93">
        <f t="shared" si="46"/>
        <v>-148333.06497859632</v>
      </c>
      <c r="L213" s="92">
        <f t="shared" si="48"/>
        <v>-578.26</v>
      </c>
      <c r="M213" s="114">
        <f t="shared" si="42"/>
        <v>-20654.28999999999</v>
      </c>
      <c r="N213" s="70"/>
      <c r="O213" s="92">
        <f t="shared" si="43"/>
        <v>0</v>
      </c>
      <c r="P213" s="93">
        <f t="shared" si="40"/>
        <v>-688655.1483119299</v>
      </c>
      <c r="Q213" s="92">
        <f t="shared" si="44"/>
        <v>0</v>
      </c>
      <c r="R213" s="93">
        <f t="shared" si="41"/>
        <v>148333.06497859632</v>
      </c>
      <c r="S213" s="93">
        <f t="shared" si="47"/>
        <v>-540322.0833333336</v>
      </c>
      <c r="T213" s="92">
        <f t="shared" si="37"/>
        <v>578.26</v>
      </c>
      <c r="U213" s="93">
        <f t="shared" si="38"/>
        <v>20654.28999999999</v>
      </c>
      <c r="V213" s="73"/>
    </row>
    <row r="214" spans="1:22" ht="15.75">
      <c r="A214" s="68">
        <v>39202</v>
      </c>
      <c r="B214" s="61" t="s">
        <v>55</v>
      </c>
      <c r="C214" s="62"/>
      <c r="D214" s="63"/>
      <c r="E214" s="64"/>
      <c r="F214" s="69"/>
      <c r="G214" s="70"/>
      <c r="H214" s="71"/>
      <c r="I214" s="72">
        <f t="shared" si="45"/>
        <v>688655.1483119299</v>
      </c>
      <c r="J214" s="118"/>
      <c r="K214" s="72">
        <f t="shared" si="46"/>
        <v>-148333.06497859632</v>
      </c>
      <c r="L214" s="71">
        <f t="shared" si="48"/>
        <v>-559.6</v>
      </c>
      <c r="M214" s="112">
        <f t="shared" si="42"/>
        <v>-21213.88999999999</v>
      </c>
      <c r="N214" s="70"/>
      <c r="O214" s="71">
        <f t="shared" si="43"/>
        <v>0</v>
      </c>
      <c r="P214" s="72">
        <f t="shared" si="40"/>
        <v>-688655.1483119299</v>
      </c>
      <c r="Q214" s="71">
        <f t="shared" si="44"/>
        <v>0</v>
      </c>
      <c r="R214" s="72">
        <f t="shared" si="41"/>
        <v>148333.06497859632</v>
      </c>
      <c r="S214" s="72">
        <f t="shared" si="47"/>
        <v>-540322.0833333336</v>
      </c>
      <c r="T214" s="71">
        <f t="shared" si="37"/>
        <v>559.6</v>
      </c>
      <c r="U214" s="72">
        <f t="shared" si="38"/>
        <v>21213.88999999999</v>
      </c>
      <c r="V214" s="73"/>
    </row>
    <row r="215" spans="1:22" ht="15.75">
      <c r="A215" s="68">
        <v>39233</v>
      </c>
      <c r="B215" s="61" t="s">
        <v>55</v>
      </c>
      <c r="C215" s="62"/>
      <c r="D215" s="63"/>
      <c r="E215" s="64"/>
      <c r="F215" s="69"/>
      <c r="G215" s="70"/>
      <c r="H215" s="71"/>
      <c r="I215" s="72">
        <f t="shared" si="45"/>
        <v>688655.1483119299</v>
      </c>
      <c r="J215" s="118"/>
      <c r="K215" s="72">
        <f t="shared" si="46"/>
        <v>-148333.06497859632</v>
      </c>
      <c r="L215" s="71">
        <f t="shared" si="48"/>
        <v>-578.26</v>
      </c>
      <c r="M215" s="112">
        <f t="shared" si="42"/>
        <v>-21792.149999999987</v>
      </c>
      <c r="N215" s="70"/>
      <c r="O215" s="71">
        <f t="shared" si="43"/>
        <v>0</v>
      </c>
      <c r="P215" s="72">
        <f t="shared" si="40"/>
        <v>-688655.1483119299</v>
      </c>
      <c r="Q215" s="71">
        <f t="shared" si="44"/>
        <v>0</v>
      </c>
      <c r="R215" s="72">
        <f t="shared" si="41"/>
        <v>148333.06497859632</v>
      </c>
      <c r="S215" s="72">
        <f t="shared" si="47"/>
        <v>-540322.0833333336</v>
      </c>
      <c r="T215" s="71">
        <f t="shared" si="37"/>
        <v>578.26</v>
      </c>
      <c r="U215" s="72">
        <f t="shared" si="38"/>
        <v>21792.149999999987</v>
      </c>
      <c r="V215" s="73"/>
    </row>
    <row r="216" spans="1:22" ht="15.75">
      <c r="A216" s="143">
        <v>39263</v>
      </c>
      <c r="B216" s="87" t="s">
        <v>55</v>
      </c>
      <c r="C216" s="88"/>
      <c r="D216" s="89"/>
      <c r="E216" s="90"/>
      <c r="F216" s="91"/>
      <c r="G216" s="70"/>
      <c r="H216" s="92"/>
      <c r="I216" s="93">
        <f t="shared" si="45"/>
        <v>688655.1483119299</v>
      </c>
      <c r="J216" s="95"/>
      <c r="K216" s="93">
        <f t="shared" si="46"/>
        <v>-148333.06497859632</v>
      </c>
      <c r="L216" s="92">
        <f t="shared" si="48"/>
        <v>-559.6</v>
      </c>
      <c r="M216" s="114">
        <f t="shared" si="42"/>
        <v>-22351.749999999985</v>
      </c>
      <c r="N216" s="70"/>
      <c r="O216" s="92">
        <f t="shared" si="43"/>
        <v>0</v>
      </c>
      <c r="P216" s="93">
        <f t="shared" si="40"/>
        <v>-688655.1483119299</v>
      </c>
      <c r="Q216" s="92">
        <f t="shared" si="44"/>
        <v>0</v>
      </c>
      <c r="R216" s="93">
        <f t="shared" si="41"/>
        <v>148333.06497859632</v>
      </c>
      <c r="S216" s="93">
        <f t="shared" si="47"/>
        <v>-540322.0833333336</v>
      </c>
      <c r="T216" s="92">
        <f t="shared" si="37"/>
        <v>559.6</v>
      </c>
      <c r="U216" s="93">
        <f t="shared" si="38"/>
        <v>22351.749999999985</v>
      </c>
      <c r="V216" s="73"/>
    </row>
    <row r="217" spans="1:22" ht="15.75">
      <c r="A217" s="68">
        <v>39294</v>
      </c>
      <c r="B217" s="61" t="s">
        <v>55</v>
      </c>
      <c r="C217" s="62"/>
      <c r="D217" s="63"/>
      <c r="E217" s="64"/>
      <c r="F217" s="69"/>
      <c r="G217" s="70"/>
      <c r="H217" s="71"/>
      <c r="I217" s="72">
        <f t="shared" si="45"/>
        <v>688655.1483119299</v>
      </c>
      <c r="J217" s="118"/>
      <c r="K217" s="72">
        <f t="shared" si="46"/>
        <v>-148333.06497859632</v>
      </c>
      <c r="L217" s="71">
        <f t="shared" si="48"/>
        <v>-578.26</v>
      </c>
      <c r="M217" s="112">
        <f t="shared" si="42"/>
        <v>-22930.009999999984</v>
      </c>
      <c r="N217" s="70"/>
      <c r="O217" s="71">
        <f t="shared" si="43"/>
        <v>0</v>
      </c>
      <c r="P217" s="72">
        <f t="shared" si="40"/>
        <v>-688655.1483119299</v>
      </c>
      <c r="Q217" s="71">
        <f t="shared" si="44"/>
        <v>0</v>
      </c>
      <c r="R217" s="72">
        <f t="shared" si="41"/>
        <v>148333.06497859632</v>
      </c>
      <c r="S217" s="72">
        <f t="shared" si="47"/>
        <v>-540322.0833333336</v>
      </c>
      <c r="T217" s="71">
        <f t="shared" si="37"/>
        <v>578.26</v>
      </c>
      <c r="U217" s="72">
        <f t="shared" si="38"/>
        <v>22930.009999999984</v>
      </c>
      <c r="V217" s="73"/>
    </row>
    <row r="218" spans="1:22" ht="15.75">
      <c r="A218" s="68">
        <v>39325</v>
      </c>
      <c r="B218" s="61" t="s">
        <v>55</v>
      </c>
      <c r="C218" s="62"/>
      <c r="D218" s="63"/>
      <c r="E218" s="64"/>
      <c r="F218" s="69"/>
      <c r="G218" s="70"/>
      <c r="H218" s="71"/>
      <c r="I218" s="72">
        <f t="shared" si="45"/>
        <v>688655.1483119299</v>
      </c>
      <c r="J218" s="118"/>
      <c r="K218" s="72">
        <f t="shared" si="46"/>
        <v>-148333.06497859632</v>
      </c>
      <c r="L218" s="71">
        <f t="shared" si="48"/>
        <v>-578.26</v>
      </c>
      <c r="M218" s="112">
        <f t="shared" si="42"/>
        <v>-23508.269999999982</v>
      </c>
      <c r="N218" s="70"/>
      <c r="O218" s="71">
        <f t="shared" si="43"/>
        <v>0</v>
      </c>
      <c r="P218" s="72">
        <f t="shared" si="40"/>
        <v>-688655.1483119299</v>
      </c>
      <c r="Q218" s="71">
        <f t="shared" si="44"/>
        <v>0</v>
      </c>
      <c r="R218" s="72">
        <f t="shared" si="41"/>
        <v>148333.06497859632</v>
      </c>
      <c r="S218" s="72">
        <f t="shared" si="47"/>
        <v>-540322.0833333336</v>
      </c>
      <c r="T218" s="71">
        <f t="shared" si="37"/>
        <v>578.26</v>
      </c>
      <c r="U218" s="72">
        <f t="shared" si="38"/>
        <v>23508.269999999982</v>
      </c>
      <c r="V218" s="73"/>
    </row>
    <row r="219" spans="1:22" ht="15.75">
      <c r="A219" s="143">
        <v>39355</v>
      </c>
      <c r="B219" s="87" t="s">
        <v>55</v>
      </c>
      <c r="C219" s="88"/>
      <c r="D219" s="89"/>
      <c r="E219" s="90"/>
      <c r="F219" s="91"/>
      <c r="G219" s="70"/>
      <c r="H219" s="92"/>
      <c r="I219" s="93">
        <f t="shared" si="45"/>
        <v>688655.1483119299</v>
      </c>
      <c r="J219" s="95"/>
      <c r="K219" s="93">
        <f t="shared" si="46"/>
        <v>-148333.06497859632</v>
      </c>
      <c r="L219" s="92">
        <f t="shared" si="48"/>
        <v>-559.6</v>
      </c>
      <c r="M219" s="114">
        <f t="shared" si="42"/>
        <v>-24067.86999999998</v>
      </c>
      <c r="N219" s="70"/>
      <c r="O219" s="92">
        <f t="shared" si="43"/>
        <v>0</v>
      </c>
      <c r="P219" s="93">
        <f t="shared" si="40"/>
        <v>-688655.1483119299</v>
      </c>
      <c r="Q219" s="92">
        <f t="shared" si="44"/>
        <v>0</v>
      </c>
      <c r="R219" s="93">
        <f t="shared" si="41"/>
        <v>148333.06497859632</v>
      </c>
      <c r="S219" s="93">
        <f t="shared" si="47"/>
        <v>-540322.0833333336</v>
      </c>
      <c r="T219" s="92">
        <f t="shared" si="37"/>
        <v>559.6</v>
      </c>
      <c r="U219" s="93">
        <f t="shared" si="38"/>
        <v>24067.86999999998</v>
      </c>
      <c r="V219" s="73"/>
    </row>
    <row r="220" spans="1:22" ht="15.75">
      <c r="A220" s="68">
        <v>39386</v>
      </c>
      <c r="B220" s="61" t="s">
        <v>55</v>
      </c>
      <c r="C220" s="62"/>
      <c r="D220" s="63"/>
      <c r="E220" s="64"/>
      <c r="F220" s="69"/>
      <c r="G220" s="70"/>
      <c r="H220" s="71"/>
      <c r="I220" s="72">
        <f t="shared" si="45"/>
        <v>688655.1483119299</v>
      </c>
      <c r="J220" s="118"/>
      <c r="K220" s="72">
        <f t="shared" si="46"/>
        <v>-148333.06497859632</v>
      </c>
      <c r="L220" s="71">
        <f>+ROUND(K219*$F$307*(A220-A219)/365,2)</f>
        <v>-647.54</v>
      </c>
      <c r="M220" s="112">
        <f t="shared" si="42"/>
        <v>-24715.40999999998</v>
      </c>
      <c r="N220" s="70"/>
      <c r="O220" s="71">
        <f t="shared" si="43"/>
        <v>0</v>
      </c>
      <c r="P220" s="72">
        <f t="shared" si="40"/>
        <v>-688655.1483119299</v>
      </c>
      <c r="Q220" s="71">
        <f t="shared" si="44"/>
        <v>0</v>
      </c>
      <c r="R220" s="72">
        <f t="shared" si="41"/>
        <v>148333.06497859632</v>
      </c>
      <c r="S220" s="72">
        <f t="shared" si="47"/>
        <v>-540322.0833333336</v>
      </c>
      <c r="T220" s="71">
        <f t="shared" si="37"/>
        <v>647.54</v>
      </c>
      <c r="U220" s="72">
        <f t="shared" si="38"/>
        <v>24715.40999999998</v>
      </c>
      <c r="V220" s="73"/>
    </row>
    <row r="221" spans="1:22" ht="15.75">
      <c r="A221" s="68">
        <v>39416</v>
      </c>
      <c r="B221" s="61" t="s">
        <v>55</v>
      </c>
      <c r="C221" s="62"/>
      <c r="D221" s="63"/>
      <c r="E221" s="64"/>
      <c r="F221" s="69"/>
      <c r="G221" s="70"/>
      <c r="H221" s="71"/>
      <c r="I221" s="72">
        <f t="shared" si="45"/>
        <v>688655.1483119299</v>
      </c>
      <c r="J221" s="118"/>
      <c r="K221" s="72">
        <f t="shared" si="46"/>
        <v>-148333.06497859632</v>
      </c>
      <c r="L221" s="71">
        <f>+ROUND(K220*$F$307*(A221-A220)/365,2)</f>
        <v>-626.66</v>
      </c>
      <c r="M221" s="112">
        <f t="shared" si="42"/>
        <v>-25342.06999999998</v>
      </c>
      <c r="N221" s="70"/>
      <c r="O221" s="71">
        <f t="shared" si="43"/>
        <v>0</v>
      </c>
      <c r="P221" s="72">
        <f t="shared" si="40"/>
        <v>-688655.1483119299</v>
      </c>
      <c r="Q221" s="71">
        <f t="shared" si="44"/>
        <v>0</v>
      </c>
      <c r="R221" s="72">
        <f t="shared" si="41"/>
        <v>148333.06497859632</v>
      </c>
      <c r="S221" s="72">
        <f t="shared" si="47"/>
        <v>-540322.0833333336</v>
      </c>
      <c r="T221" s="71">
        <f t="shared" si="37"/>
        <v>626.66</v>
      </c>
      <c r="U221" s="72">
        <f t="shared" si="38"/>
        <v>25342.06999999998</v>
      </c>
      <c r="V221" s="73"/>
    </row>
    <row r="222" spans="1:22" ht="15.75">
      <c r="A222" s="68">
        <v>39447</v>
      </c>
      <c r="B222" s="61" t="s">
        <v>55</v>
      </c>
      <c r="C222" s="62"/>
      <c r="D222" s="63"/>
      <c r="E222" s="64"/>
      <c r="F222" s="76"/>
      <c r="G222" s="70"/>
      <c r="H222" s="71"/>
      <c r="I222" s="72">
        <f t="shared" si="45"/>
        <v>688655.1483119299</v>
      </c>
      <c r="J222" s="118"/>
      <c r="K222" s="72">
        <f t="shared" si="46"/>
        <v>-148333.06497859632</v>
      </c>
      <c r="L222" s="71">
        <f>+ROUND(K221*$F$307*(A222-A221)/365,2)</f>
        <v>-647.54</v>
      </c>
      <c r="M222" s="112">
        <f t="shared" si="42"/>
        <v>-25989.609999999982</v>
      </c>
      <c r="N222" s="70"/>
      <c r="O222" s="71">
        <f t="shared" si="43"/>
        <v>0</v>
      </c>
      <c r="P222" s="72">
        <f t="shared" si="40"/>
        <v>-688655.1483119299</v>
      </c>
      <c r="Q222" s="71">
        <f t="shared" si="44"/>
        <v>0</v>
      </c>
      <c r="R222" s="72">
        <f t="shared" si="41"/>
        <v>148333.06497859632</v>
      </c>
      <c r="S222" s="72">
        <f t="shared" si="47"/>
        <v>-540322.0833333336</v>
      </c>
      <c r="T222" s="71">
        <f t="shared" si="37"/>
        <v>647.54</v>
      </c>
      <c r="U222" s="72">
        <f t="shared" si="38"/>
        <v>25989.609999999982</v>
      </c>
      <c r="V222" s="73"/>
    </row>
    <row r="223" spans="1:22" ht="15.75">
      <c r="A223" s="97"/>
      <c r="B223" s="119"/>
      <c r="C223" s="146"/>
      <c r="D223" s="147"/>
      <c r="E223" s="148"/>
      <c r="F223" s="120">
        <f>+M223-M209</f>
        <v>-7014.12999999999</v>
      </c>
      <c r="G223" s="70"/>
      <c r="H223" s="103"/>
      <c r="I223" s="104">
        <f t="shared" si="45"/>
        <v>688655.1483119299</v>
      </c>
      <c r="J223" s="103"/>
      <c r="K223" s="104">
        <f t="shared" si="46"/>
        <v>-148333.06497859632</v>
      </c>
      <c r="L223" s="149"/>
      <c r="M223" s="150">
        <f t="shared" si="42"/>
        <v>-25989.609999999982</v>
      </c>
      <c r="N223" s="70"/>
      <c r="O223" s="103">
        <f t="shared" si="43"/>
        <v>0</v>
      </c>
      <c r="P223" s="104">
        <f t="shared" si="40"/>
        <v>-688655.1483119299</v>
      </c>
      <c r="Q223" s="103">
        <f t="shared" si="44"/>
        <v>0</v>
      </c>
      <c r="R223" s="104">
        <f t="shared" si="41"/>
        <v>148333.06497859632</v>
      </c>
      <c r="S223" s="104">
        <f t="shared" si="47"/>
        <v>-540322.0833333336</v>
      </c>
      <c r="T223" s="103">
        <f t="shared" si="37"/>
        <v>0</v>
      </c>
      <c r="U223" s="104">
        <f t="shared" si="38"/>
        <v>25989.609999999982</v>
      </c>
      <c r="V223" s="73"/>
    </row>
    <row r="224" spans="1:22" ht="15.75">
      <c r="A224" s="60" t="s">
        <v>60</v>
      </c>
      <c r="B224" s="61"/>
      <c r="C224" s="62"/>
      <c r="D224" s="63"/>
      <c r="E224" s="64"/>
      <c r="F224" s="69"/>
      <c r="G224" s="70"/>
      <c r="H224" s="71"/>
      <c r="I224" s="72">
        <f t="shared" si="45"/>
        <v>688655.1483119299</v>
      </c>
      <c r="J224" s="118"/>
      <c r="K224" s="72">
        <f t="shared" si="46"/>
        <v>-148333.06497859632</v>
      </c>
      <c r="M224" s="112">
        <f t="shared" si="42"/>
        <v>-25989.609999999982</v>
      </c>
      <c r="N224" s="70"/>
      <c r="O224" s="71">
        <f t="shared" si="43"/>
        <v>0</v>
      </c>
      <c r="P224" s="72">
        <f t="shared" si="40"/>
        <v>-688655.1483119299</v>
      </c>
      <c r="Q224" s="71">
        <f t="shared" si="44"/>
        <v>0</v>
      </c>
      <c r="R224" s="72">
        <f t="shared" si="41"/>
        <v>148333.06497859632</v>
      </c>
      <c r="S224" s="72">
        <f t="shared" si="47"/>
        <v>-540322.0833333336</v>
      </c>
      <c r="T224" s="71">
        <f t="shared" si="37"/>
        <v>0</v>
      </c>
      <c r="U224" s="72">
        <f t="shared" si="38"/>
        <v>25989.609999999982</v>
      </c>
      <c r="V224" s="73"/>
    </row>
    <row r="225" spans="1:22" ht="15.75">
      <c r="A225" s="68">
        <v>39478</v>
      </c>
      <c r="B225" s="61" t="s">
        <v>55</v>
      </c>
      <c r="C225" s="62"/>
      <c r="D225" s="63"/>
      <c r="E225" s="64"/>
      <c r="F225" s="69"/>
      <c r="G225" s="70"/>
      <c r="H225" s="71"/>
      <c r="I225" s="72">
        <f t="shared" si="45"/>
        <v>688655.1483119299</v>
      </c>
      <c r="J225" s="118"/>
      <c r="K225" s="72">
        <f t="shared" si="46"/>
        <v>-148333.06497859632</v>
      </c>
      <c r="L225" s="71">
        <f>+ROUND(K224*$F$307*(A225-A222)/365,2)</f>
        <v>-647.54</v>
      </c>
      <c r="M225" s="112">
        <f t="shared" si="42"/>
        <v>-26637.149999999983</v>
      </c>
      <c r="N225" s="70"/>
      <c r="O225" s="71">
        <f t="shared" si="43"/>
        <v>0</v>
      </c>
      <c r="P225" s="72">
        <f t="shared" si="40"/>
        <v>-688655.1483119299</v>
      </c>
      <c r="Q225" s="71">
        <f t="shared" si="44"/>
        <v>0</v>
      </c>
      <c r="R225" s="72">
        <f t="shared" si="41"/>
        <v>148333.06497859632</v>
      </c>
      <c r="S225" s="72">
        <f t="shared" si="47"/>
        <v>-540322.0833333336</v>
      </c>
      <c r="T225" s="71">
        <f t="shared" si="37"/>
        <v>647.54</v>
      </c>
      <c r="U225" s="72">
        <f t="shared" si="38"/>
        <v>26637.149999999983</v>
      </c>
      <c r="V225" s="73"/>
    </row>
    <row r="226" spans="1:22" ht="15.75">
      <c r="A226" s="68">
        <v>39507</v>
      </c>
      <c r="B226" s="61" t="s">
        <v>55</v>
      </c>
      <c r="C226" s="62"/>
      <c r="D226" s="63"/>
      <c r="E226" s="64"/>
      <c r="F226" s="69"/>
      <c r="G226" s="70"/>
      <c r="H226" s="71"/>
      <c r="I226" s="72">
        <f t="shared" si="45"/>
        <v>688655.1483119299</v>
      </c>
      <c r="J226" s="118"/>
      <c r="K226" s="72">
        <f t="shared" si="46"/>
        <v>-148333.06497859632</v>
      </c>
      <c r="L226" s="71">
        <f>+ROUND(K225*$F$307*(A226-A225)/365,2)</f>
        <v>-605.77</v>
      </c>
      <c r="M226" s="112">
        <f t="shared" si="42"/>
        <v>-27242.919999999984</v>
      </c>
      <c r="N226" s="70"/>
      <c r="O226" s="71">
        <f t="shared" si="43"/>
        <v>0</v>
      </c>
      <c r="P226" s="72">
        <f t="shared" si="40"/>
        <v>-688655.1483119299</v>
      </c>
      <c r="Q226" s="71">
        <f t="shared" si="44"/>
        <v>0</v>
      </c>
      <c r="R226" s="72">
        <f t="shared" si="41"/>
        <v>148333.06497859632</v>
      </c>
      <c r="S226" s="72">
        <f t="shared" si="47"/>
        <v>-540322.0833333336</v>
      </c>
      <c r="T226" s="71">
        <f t="shared" si="37"/>
        <v>605.77</v>
      </c>
      <c r="U226" s="72">
        <f t="shared" si="38"/>
        <v>27242.919999999984</v>
      </c>
      <c r="V226" s="73"/>
    </row>
    <row r="227" spans="1:22" ht="15.75">
      <c r="A227" s="143">
        <v>39538</v>
      </c>
      <c r="B227" s="87" t="s">
        <v>55</v>
      </c>
      <c r="C227" s="88"/>
      <c r="D227" s="89"/>
      <c r="E227" s="90"/>
      <c r="F227" s="91"/>
      <c r="G227" s="70"/>
      <c r="H227" s="92"/>
      <c r="I227" s="93">
        <f t="shared" si="45"/>
        <v>688655.1483119299</v>
      </c>
      <c r="J227" s="95"/>
      <c r="K227" s="93">
        <f t="shared" si="46"/>
        <v>-148333.06497859632</v>
      </c>
      <c r="L227" s="92">
        <f>+ROUND(K226*$F$307*(A227-A226)/365,2)</f>
        <v>-647.54</v>
      </c>
      <c r="M227" s="114">
        <f t="shared" si="42"/>
        <v>-27890.459999999985</v>
      </c>
      <c r="N227" s="70"/>
      <c r="O227" s="92">
        <f t="shared" si="43"/>
        <v>0</v>
      </c>
      <c r="P227" s="93">
        <f t="shared" si="40"/>
        <v>-688655.1483119299</v>
      </c>
      <c r="Q227" s="92">
        <f t="shared" si="44"/>
        <v>0</v>
      </c>
      <c r="R227" s="93">
        <f t="shared" si="41"/>
        <v>148333.06497859632</v>
      </c>
      <c r="S227" s="93">
        <f t="shared" si="47"/>
        <v>-540322.0833333336</v>
      </c>
      <c r="T227" s="92">
        <f t="shared" si="37"/>
        <v>647.54</v>
      </c>
      <c r="U227" s="93">
        <f t="shared" si="38"/>
        <v>27890.459999999985</v>
      </c>
      <c r="V227" s="73"/>
    </row>
    <row r="228" spans="1:22" ht="15.75">
      <c r="A228" s="68">
        <v>39568</v>
      </c>
      <c r="B228" s="61" t="s">
        <v>55</v>
      </c>
      <c r="C228" s="62"/>
      <c r="D228" s="63"/>
      <c r="E228" s="64"/>
      <c r="F228" s="69"/>
      <c r="G228" s="70"/>
      <c r="H228" s="71"/>
      <c r="I228" s="72">
        <f t="shared" si="45"/>
        <v>688655.1483119299</v>
      </c>
      <c r="J228" s="118"/>
      <c r="K228" s="72">
        <f t="shared" si="46"/>
        <v>-148333.06497859632</v>
      </c>
      <c r="L228" s="71">
        <f>+ROUND(K227*$F$308*(A228-A227)/365,2)</f>
        <v>-497.42</v>
      </c>
      <c r="M228" s="112">
        <f t="shared" si="42"/>
        <v>-28387.879999999983</v>
      </c>
      <c r="N228" s="70"/>
      <c r="O228" s="71">
        <f t="shared" si="43"/>
        <v>0</v>
      </c>
      <c r="P228" s="72">
        <f t="shared" si="40"/>
        <v>-688655.1483119299</v>
      </c>
      <c r="Q228" s="71">
        <f t="shared" si="44"/>
        <v>0</v>
      </c>
      <c r="R228" s="72">
        <f t="shared" si="41"/>
        <v>148333.06497859632</v>
      </c>
      <c r="S228" s="72">
        <f t="shared" si="47"/>
        <v>-540322.0833333336</v>
      </c>
      <c r="T228" s="71">
        <f t="shared" si="37"/>
        <v>497.42</v>
      </c>
      <c r="U228" s="72">
        <f t="shared" si="38"/>
        <v>28387.879999999983</v>
      </c>
      <c r="V228" s="73"/>
    </row>
    <row r="229" spans="1:22" ht="15.75">
      <c r="A229" s="68">
        <v>39599</v>
      </c>
      <c r="B229" s="61" t="s">
        <v>55</v>
      </c>
      <c r="C229" s="62"/>
      <c r="D229" s="63"/>
      <c r="E229" s="64"/>
      <c r="F229" s="69"/>
      <c r="G229" s="70"/>
      <c r="H229" s="71"/>
      <c r="I229" s="72">
        <f t="shared" si="45"/>
        <v>688655.1483119299</v>
      </c>
      <c r="J229" s="118"/>
      <c r="K229" s="72">
        <f t="shared" si="46"/>
        <v>-148333.06497859632</v>
      </c>
      <c r="L229" s="71">
        <f>+ROUND(K228*$F$308*(A229-A228)/365,2)</f>
        <v>-514</v>
      </c>
      <c r="M229" s="112">
        <f t="shared" si="42"/>
        <v>-28901.879999999983</v>
      </c>
      <c r="N229" s="70"/>
      <c r="O229" s="71">
        <f t="shared" si="43"/>
        <v>0</v>
      </c>
      <c r="P229" s="72">
        <f t="shared" si="40"/>
        <v>-688655.1483119299</v>
      </c>
      <c r="Q229" s="71">
        <f t="shared" si="44"/>
        <v>0</v>
      </c>
      <c r="R229" s="72">
        <f t="shared" si="41"/>
        <v>148333.06497859632</v>
      </c>
      <c r="S229" s="72">
        <f t="shared" si="47"/>
        <v>-540322.0833333336</v>
      </c>
      <c r="T229" s="71">
        <f t="shared" si="37"/>
        <v>514</v>
      </c>
      <c r="U229" s="72">
        <f t="shared" si="38"/>
        <v>28901.879999999983</v>
      </c>
      <c r="V229" s="73"/>
    </row>
    <row r="230" spans="1:22" ht="15.75">
      <c r="A230" s="143">
        <v>39629</v>
      </c>
      <c r="B230" s="87" t="s">
        <v>55</v>
      </c>
      <c r="C230" s="88"/>
      <c r="D230" s="89"/>
      <c r="E230" s="90"/>
      <c r="F230" s="91"/>
      <c r="G230" s="70"/>
      <c r="H230" s="92"/>
      <c r="I230" s="93">
        <f t="shared" si="45"/>
        <v>688655.1483119299</v>
      </c>
      <c r="J230" s="95"/>
      <c r="K230" s="93">
        <f t="shared" si="46"/>
        <v>-148333.06497859632</v>
      </c>
      <c r="L230" s="92">
        <f>+ROUND(K229*$F$308*(A230-A229)/365,2)</f>
        <v>-497.42</v>
      </c>
      <c r="M230" s="114">
        <f t="shared" si="42"/>
        <v>-29399.29999999998</v>
      </c>
      <c r="N230" s="70"/>
      <c r="O230" s="92">
        <f t="shared" si="43"/>
        <v>0</v>
      </c>
      <c r="P230" s="93">
        <f t="shared" si="40"/>
        <v>-688655.1483119299</v>
      </c>
      <c r="Q230" s="92">
        <f t="shared" si="44"/>
        <v>0</v>
      </c>
      <c r="R230" s="93">
        <f t="shared" si="41"/>
        <v>148333.06497859632</v>
      </c>
      <c r="S230" s="93">
        <f t="shared" si="47"/>
        <v>-540322.0833333336</v>
      </c>
      <c r="T230" s="92">
        <f t="shared" si="37"/>
        <v>497.42</v>
      </c>
      <c r="U230" s="93">
        <f t="shared" si="38"/>
        <v>29399.29999999998</v>
      </c>
      <c r="V230" s="73"/>
    </row>
    <row r="231" spans="1:22" ht="15.75">
      <c r="A231" s="68">
        <v>39660</v>
      </c>
      <c r="B231" s="61" t="s">
        <v>55</v>
      </c>
      <c r="C231" s="62"/>
      <c r="D231" s="63"/>
      <c r="E231" s="64"/>
      <c r="F231" s="69"/>
      <c r="G231" s="70"/>
      <c r="H231" s="71"/>
      <c r="I231" s="72">
        <f t="shared" si="45"/>
        <v>688655.1483119299</v>
      </c>
      <c r="J231" s="118"/>
      <c r="K231" s="72">
        <f t="shared" si="46"/>
        <v>-148333.06497859632</v>
      </c>
      <c r="L231" s="71">
        <f aca="true" t="shared" si="49" ref="L231:L236">+ROUND(K230*$F$309*(A231-A230)/365,2)</f>
        <v>-422.04</v>
      </c>
      <c r="M231" s="112">
        <f t="shared" si="42"/>
        <v>-29821.339999999982</v>
      </c>
      <c r="N231" s="70"/>
      <c r="O231" s="71">
        <f t="shared" si="43"/>
        <v>0</v>
      </c>
      <c r="P231" s="72">
        <f t="shared" si="40"/>
        <v>-688655.1483119299</v>
      </c>
      <c r="Q231" s="71">
        <f t="shared" si="44"/>
        <v>0</v>
      </c>
      <c r="R231" s="72">
        <f t="shared" si="41"/>
        <v>148333.06497859632</v>
      </c>
      <c r="S231" s="72">
        <f t="shared" si="47"/>
        <v>-540322.0833333336</v>
      </c>
      <c r="T231" s="71">
        <f t="shared" si="37"/>
        <v>422.04</v>
      </c>
      <c r="U231" s="72">
        <f t="shared" si="38"/>
        <v>29821.339999999982</v>
      </c>
      <c r="V231" s="73"/>
    </row>
    <row r="232" spans="1:22" ht="15.75">
      <c r="A232" s="68">
        <v>39691</v>
      </c>
      <c r="B232" s="61" t="s">
        <v>55</v>
      </c>
      <c r="C232" s="62"/>
      <c r="D232" s="63"/>
      <c r="E232" s="64"/>
      <c r="F232" s="69"/>
      <c r="G232" s="70"/>
      <c r="H232" s="71"/>
      <c r="I232" s="72">
        <f t="shared" si="45"/>
        <v>688655.1483119299</v>
      </c>
      <c r="J232" s="118"/>
      <c r="K232" s="72">
        <f t="shared" si="46"/>
        <v>-148333.06497859632</v>
      </c>
      <c r="L232" s="71">
        <f t="shared" si="49"/>
        <v>-422.04</v>
      </c>
      <c r="M232" s="112">
        <f t="shared" si="42"/>
        <v>-30243.379999999983</v>
      </c>
      <c r="N232" s="70"/>
      <c r="O232" s="71">
        <f t="shared" si="43"/>
        <v>0</v>
      </c>
      <c r="P232" s="72">
        <f t="shared" si="40"/>
        <v>-688655.1483119299</v>
      </c>
      <c r="Q232" s="71">
        <f t="shared" si="44"/>
        <v>0</v>
      </c>
      <c r="R232" s="72">
        <f t="shared" si="41"/>
        <v>148333.06497859632</v>
      </c>
      <c r="S232" s="72">
        <f t="shared" si="47"/>
        <v>-540322.0833333336</v>
      </c>
      <c r="T232" s="71">
        <f t="shared" si="37"/>
        <v>422.04</v>
      </c>
      <c r="U232" s="72">
        <f t="shared" si="38"/>
        <v>30243.379999999983</v>
      </c>
      <c r="V232" s="73"/>
    </row>
    <row r="233" spans="1:22" ht="15.75">
      <c r="A233" s="143">
        <v>39721</v>
      </c>
      <c r="B233" s="87" t="s">
        <v>55</v>
      </c>
      <c r="C233" s="88"/>
      <c r="D233" s="89"/>
      <c r="E233" s="90"/>
      <c r="F233" s="91"/>
      <c r="G233" s="70"/>
      <c r="H233" s="92"/>
      <c r="I233" s="93">
        <f t="shared" si="45"/>
        <v>688655.1483119299</v>
      </c>
      <c r="J233" s="95"/>
      <c r="K233" s="93">
        <f t="shared" si="46"/>
        <v>-148333.06497859632</v>
      </c>
      <c r="L233" s="92">
        <f t="shared" si="49"/>
        <v>-408.42</v>
      </c>
      <c r="M233" s="114">
        <f t="shared" si="42"/>
        <v>-30651.79999999998</v>
      </c>
      <c r="N233" s="70"/>
      <c r="O233" s="92">
        <f t="shared" si="43"/>
        <v>0</v>
      </c>
      <c r="P233" s="93">
        <f t="shared" si="40"/>
        <v>-688655.1483119299</v>
      </c>
      <c r="Q233" s="92">
        <f t="shared" si="44"/>
        <v>0</v>
      </c>
      <c r="R233" s="93">
        <f t="shared" si="41"/>
        <v>148333.06497859632</v>
      </c>
      <c r="S233" s="93">
        <f t="shared" si="47"/>
        <v>-540322.0833333336</v>
      </c>
      <c r="T233" s="92">
        <f t="shared" si="37"/>
        <v>408.42</v>
      </c>
      <c r="U233" s="93">
        <f t="shared" si="38"/>
        <v>30651.79999999998</v>
      </c>
      <c r="V233" s="73"/>
    </row>
    <row r="234" spans="1:22" ht="15.75">
      <c r="A234" s="68">
        <v>39752</v>
      </c>
      <c r="B234" s="61" t="s">
        <v>55</v>
      </c>
      <c r="C234" s="62"/>
      <c r="D234" s="63"/>
      <c r="E234" s="64"/>
      <c r="F234" s="69"/>
      <c r="G234" s="70"/>
      <c r="H234" s="71"/>
      <c r="I234" s="72">
        <f t="shared" si="45"/>
        <v>688655.1483119299</v>
      </c>
      <c r="J234" s="118"/>
      <c r="K234" s="72">
        <f t="shared" si="46"/>
        <v>-148333.06497859632</v>
      </c>
      <c r="L234" s="71">
        <f t="shared" si="49"/>
        <v>-422.04</v>
      </c>
      <c r="M234" s="112">
        <f t="shared" si="42"/>
        <v>-31073.839999999982</v>
      </c>
      <c r="N234" s="70"/>
      <c r="O234" s="71">
        <f t="shared" si="43"/>
        <v>0</v>
      </c>
      <c r="P234" s="72">
        <f t="shared" si="40"/>
        <v>-688655.1483119299</v>
      </c>
      <c r="Q234" s="71">
        <f t="shared" si="44"/>
        <v>0</v>
      </c>
      <c r="R234" s="72">
        <f t="shared" si="41"/>
        <v>148333.06497859632</v>
      </c>
      <c r="S234" s="72">
        <f t="shared" si="47"/>
        <v>-540322.0833333336</v>
      </c>
      <c r="T234" s="71">
        <f t="shared" si="37"/>
        <v>422.04</v>
      </c>
      <c r="U234" s="72">
        <f t="shared" si="38"/>
        <v>31073.839999999982</v>
      </c>
      <c r="V234" s="73"/>
    </row>
    <row r="235" spans="1:22" ht="15.75">
      <c r="A235" s="68">
        <v>39782</v>
      </c>
      <c r="B235" s="61" t="s">
        <v>55</v>
      </c>
      <c r="C235" s="62"/>
      <c r="D235" s="63"/>
      <c r="E235" s="64"/>
      <c r="F235" s="69"/>
      <c r="G235" s="70"/>
      <c r="H235" s="71"/>
      <c r="I235" s="72">
        <f t="shared" si="45"/>
        <v>688655.1483119299</v>
      </c>
      <c r="J235" s="118"/>
      <c r="K235" s="72">
        <f t="shared" si="46"/>
        <v>-148333.06497859632</v>
      </c>
      <c r="L235" s="71">
        <f t="shared" si="49"/>
        <v>-408.42</v>
      </c>
      <c r="M235" s="112">
        <f t="shared" si="42"/>
        <v>-31482.25999999998</v>
      </c>
      <c r="N235" s="70"/>
      <c r="O235" s="71">
        <f t="shared" si="43"/>
        <v>0</v>
      </c>
      <c r="P235" s="72">
        <f t="shared" si="40"/>
        <v>-688655.1483119299</v>
      </c>
      <c r="Q235" s="71">
        <f t="shared" si="44"/>
        <v>0</v>
      </c>
      <c r="R235" s="72">
        <f t="shared" si="41"/>
        <v>148333.06497859632</v>
      </c>
      <c r="S235" s="72">
        <f t="shared" si="47"/>
        <v>-540322.0833333336</v>
      </c>
      <c r="T235" s="71">
        <f t="shared" si="37"/>
        <v>408.42</v>
      </c>
      <c r="U235" s="72">
        <f t="shared" si="38"/>
        <v>31482.25999999998</v>
      </c>
      <c r="V235" s="73"/>
    </row>
    <row r="236" spans="1:22" ht="15.75">
      <c r="A236" s="68">
        <v>39813</v>
      </c>
      <c r="B236" s="61" t="s">
        <v>55</v>
      </c>
      <c r="C236" s="62"/>
      <c r="D236" s="63"/>
      <c r="E236" s="64"/>
      <c r="F236" s="76"/>
      <c r="G236" s="70"/>
      <c r="H236" s="71"/>
      <c r="I236" s="72">
        <f t="shared" si="45"/>
        <v>688655.1483119299</v>
      </c>
      <c r="J236" s="118"/>
      <c r="K236" s="72">
        <f t="shared" si="46"/>
        <v>-148333.06497859632</v>
      </c>
      <c r="L236" s="71">
        <f t="shared" si="49"/>
        <v>-422.04</v>
      </c>
      <c r="M236" s="112">
        <f t="shared" si="42"/>
        <v>-31904.29999999998</v>
      </c>
      <c r="N236" s="70"/>
      <c r="O236" s="71">
        <f t="shared" si="43"/>
        <v>0</v>
      </c>
      <c r="P236" s="72">
        <f t="shared" si="40"/>
        <v>-688655.1483119299</v>
      </c>
      <c r="Q236" s="71">
        <f t="shared" si="44"/>
        <v>0</v>
      </c>
      <c r="R236" s="72">
        <f t="shared" si="41"/>
        <v>148333.06497859632</v>
      </c>
      <c r="S236" s="72">
        <f t="shared" si="47"/>
        <v>-540322.0833333336</v>
      </c>
      <c r="T236" s="71">
        <f t="shared" si="37"/>
        <v>422.04</v>
      </c>
      <c r="U236" s="72">
        <f t="shared" si="38"/>
        <v>31904.29999999998</v>
      </c>
      <c r="V236" s="73"/>
    </row>
    <row r="237" spans="1:22" ht="15.75">
      <c r="A237" s="97"/>
      <c r="B237" s="119"/>
      <c r="C237" s="146"/>
      <c r="D237" s="147"/>
      <c r="E237" s="148"/>
      <c r="F237" s="120">
        <f>+M237-M223</f>
        <v>-5914.689999999999</v>
      </c>
      <c r="G237" s="70"/>
      <c r="H237" s="103"/>
      <c r="I237" s="104">
        <f t="shared" si="45"/>
        <v>688655.1483119299</v>
      </c>
      <c r="J237" s="103"/>
      <c r="K237" s="104">
        <f t="shared" si="46"/>
        <v>-148333.06497859632</v>
      </c>
      <c r="L237" s="149"/>
      <c r="M237" s="150">
        <f t="shared" si="42"/>
        <v>-31904.29999999998</v>
      </c>
      <c r="N237" s="70"/>
      <c r="O237" s="103">
        <f t="shared" si="43"/>
        <v>0</v>
      </c>
      <c r="P237" s="104">
        <f t="shared" si="40"/>
        <v>-688655.1483119299</v>
      </c>
      <c r="Q237" s="103">
        <f t="shared" si="44"/>
        <v>0</v>
      </c>
      <c r="R237" s="104">
        <f t="shared" si="41"/>
        <v>148333.06497859632</v>
      </c>
      <c r="S237" s="104">
        <f t="shared" si="47"/>
        <v>-540322.0833333336</v>
      </c>
      <c r="T237" s="103">
        <f t="shared" si="37"/>
        <v>0</v>
      </c>
      <c r="U237" s="104">
        <f t="shared" si="38"/>
        <v>31904.29999999998</v>
      </c>
      <c r="V237" s="73"/>
    </row>
    <row r="238" spans="1:22" ht="15.75">
      <c r="A238" s="60" t="s">
        <v>61</v>
      </c>
      <c r="B238" s="61"/>
      <c r="C238" s="62"/>
      <c r="D238" s="63"/>
      <c r="E238" s="64"/>
      <c r="F238" s="69"/>
      <c r="G238" s="70"/>
      <c r="H238" s="71"/>
      <c r="I238" s="72">
        <f t="shared" si="45"/>
        <v>688655.1483119299</v>
      </c>
      <c r="J238" s="118"/>
      <c r="K238" s="72">
        <f t="shared" si="46"/>
        <v>-148333.06497859632</v>
      </c>
      <c r="L238" s="111"/>
      <c r="M238" s="112">
        <f t="shared" si="42"/>
        <v>-31904.29999999998</v>
      </c>
      <c r="N238" s="70"/>
      <c r="O238" s="71">
        <f t="shared" si="43"/>
        <v>0</v>
      </c>
      <c r="P238" s="72">
        <f t="shared" si="40"/>
        <v>-688655.1483119299</v>
      </c>
      <c r="Q238" s="71">
        <f t="shared" si="44"/>
        <v>0</v>
      </c>
      <c r="R238" s="72">
        <f t="shared" si="41"/>
        <v>148333.06497859632</v>
      </c>
      <c r="S238" s="72">
        <f t="shared" si="47"/>
        <v>-540322.0833333336</v>
      </c>
      <c r="T238" s="71">
        <f t="shared" si="37"/>
        <v>0</v>
      </c>
      <c r="U238" s="72">
        <f t="shared" si="38"/>
        <v>31904.29999999998</v>
      </c>
      <c r="V238" s="73"/>
    </row>
    <row r="239" spans="1:22" ht="15.75">
      <c r="A239" s="68">
        <v>39844</v>
      </c>
      <c r="B239" s="61" t="s">
        <v>55</v>
      </c>
      <c r="C239" s="62"/>
      <c r="D239" s="63"/>
      <c r="E239" s="64"/>
      <c r="F239" s="69"/>
      <c r="G239" s="70"/>
      <c r="H239" s="71"/>
      <c r="I239" s="72">
        <f t="shared" si="45"/>
        <v>688655.1483119299</v>
      </c>
      <c r="J239" s="118"/>
      <c r="K239" s="72">
        <f t="shared" si="46"/>
        <v>-148333.06497859632</v>
      </c>
      <c r="L239" s="71">
        <f>+ROUND(K238*$F$310*(A239-A236)/365,2)</f>
        <v>-308.65</v>
      </c>
      <c r="M239" s="112">
        <f t="shared" si="42"/>
        <v>-32212.949999999983</v>
      </c>
      <c r="N239" s="70"/>
      <c r="O239" s="71">
        <f t="shared" si="43"/>
        <v>0</v>
      </c>
      <c r="P239" s="72">
        <f t="shared" si="40"/>
        <v>-688655.1483119299</v>
      </c>
      <c r="Q239" s="71">
        <f t="shared" si="44"/>
        <v>0</v>
      </c>
      <c r="R239" s="72">
        <f t="shared" si="41"/>
        <v>148333.06497859632</v>
      </c>
      <c r="S239" s="72">
        <f t="shared" si="47"/>
        <v>-540322.0833333336</v>
      </c>
      <c r="T239" s="71">
        <f t="shared" si="37"/>
        <v>308.65</v>
      </c>
      <c r="U239" s="72">
        <f t="shared" si="38"/>
        <v>32212.949999999983</v>
      </c>
      <c r="V239" s="73"/>
    </row>
    <row r="240" spans="1:22" ht="15.75">
      <c r="A240" s="68">
        <v>39872</v>
      </c>
      <c r="B240" s="61" t="s">
        <v>55</v>
      </c>
      <c r="C240" s="62"/>
      <c r="D240" s="63"/>
      <c r="E240" s="64"/>
      <c r="F240" s="69"/>
      <c r="G240" s="70"/>
      <c r="H240" s="71"/>
      <c r="I240" s="72">
        <f t="shared" si="45"/>
        <v>688655.1483119299</v>
      </c>
      <c r="J240" s="118"/>
      <c r="K240" s="72">
        <f t="shared" si="46"/>
        <v>-148333.06497859632</v>
      </c>
      <c r="L240" s="71">
        <f>+ROUND(K239*$F$310*(A240-A239)/365,2)</f>
        <v>-278.78</v>
      </c>
      <c r="M240" s="112">
        <f t="shared" si="42"/>
        <v>-32491.72999999998</v>
      </c>
      <c r="N240" s="70"/>
      <c r="O240" s="71">
        <f t="shared" si="43"/>
        <v>0</v>
      </c>
      <c r="P240" s="72">
        <f t="shared" si="40"/>
        <v>-688655.1483119299</v>
      </c>
      <c r="Q240" s="71">
        <f t="shared" si="44"/>
        <v>0</v>
      </c>
      <c r="R240" s="72">
        <f t="shared" si="41"/>
        <v>148333.06497859632</v>
      </c>
      <c r="S240" s="72">
        <f t="shared" si="47"/>
        <v>-540322.0833333336</v>
      </c>
      <c r="T240" s="71">
        <f t="shared" si="37"/>
        <v>278.78</v>
      </c>
      <c r="U240" s="72">
        <f t="shared" si="38"/>
        <v>32491.72999999998</v>
      </c>
      <c r="V240" s="73"/>
    </row>
    <row r="241" spans="1:22" ht="15.75">
      <c r="A241" s="143">
        <v>39903</v>
      </c>
      <c r="B241" s="87" t="s">
        <v>55</v>
      </c>
      <c r="C241" s="88"/>
      <c r="D241" s="89"/>
      <c r="E241" s="90"/>
      <c r="F241" s="91"/>
      <c r="G241" s="70"/>
      <c r="H241" s="92"/>
      <c r="I241" s="93">
        <f t="shared" si="45"/>
        <v>688655.1483119299</v>
      </c>
      <c r="J241" s="95"/>
      <c r="K241" s="93">
        <f t="shared" si="46"/>
        <v>-148333.06497859632</v>
      </c>
      <c r="L241" s="92">
        <f>+ROUND(K240*$F$310*(A241-A240)/365,2)</f>
        <v>-308.65</v>
      </c>
      <c r="M241" s="114">
        <f t="shared" si="42"/>
        <v>-32800.37999999998</v>
      </c>
      <c r="N241" s="70"/>
      <c r="O241" s="92">
        <f t="shared" si="43"/>
        <v>0</v>
      </c>
      <c r="P241" s="93">
        <f t="shared" si="40"/>
        <v>-688655.1483119299</v>
      </c>
      <c r="Q241" s="92">
        <f t="shared" si="44"/>
        <v>0</v>
      </c>
      <c r="R241" s="93">
        <f t="shared" si="41"/>
        <v>148333.06497859632</v>
      </c>
      <c r="S241" s="93">
        <f t="shared" si="47"/>
        <v>-540322.0833333336</v>
      </c>
      <c r="T241" s="92">
        <f t="shared" si="37"/>
        <v>308.65</v>
      </c>
      <c r="U241" s="93">
        <f t="shared" si="38"/>
        <v>32800.37999999998</v>
      </c>
      <c r="V241" s="73"/>
    </row>
    <row r="242" spans="1:22" ht="15.75">
      <c r="A242" s="68">
        <v>39933</v>
      </c>
      <c r="B242" s="61" t="s">
        <v>55</v>
      </c>
      <c r="C242" s="62"/>
      <c r="D242" s="63"/>
      <c r="E242" s="64"/>
      <c r="F242" s="69"/>
      <c r="G242" s="70"/>
      <c r="H242" s="71"/>
      <c r="I242" s="72">
        <f t="shared" si="45"/>
        <v>688655.1483119299</v>
      </c>
      <c r="J242" s="118"/>
      <c r="K242" s="72">
        <f t="shared" si="46"/>
        <v>-148333.06497859632</v>
      </c>
      <c r="L242" s="71">
        <f>+ROUND(K241*$F$311*(A242-A241)/365,2)</f>
        <v>-121.92</v>
      </c>
      <c r="M242" s="112">
        <f t="shared" si="42"/>
        <v>-32922.29999999998</v>
      </c>
      <c r="N242" s="70"/>
      <c r="O242" s="71">
        <f t="shared" si="43"/>
        <v>0</v>
      </c>
      <c r="P242" s="72">
        <f t="shared" si="40"/>
        <v>-688655.1483119299</v>
      </c>
      <c r="Q242" s="71">
        <f t="shared" si="44"/>
        <v>0</v>
      </c>
      <c r="R242" s="72">
        <f t="shared" si="41"/>
        <v>148333.06497859632</v>
      </c>
      <c r="S242" s="72">
        <f t="shared" si="47"/>
        <v>-540322.0833333336</v>
      </c>
      <c r="T242" s="71">
        <f t="shared" si="37"/>
        <v>121.92</v>
      </c>
      <c r="U242" s="72">
        <f t="shared" si="38"/>
        <v>32922.29999999998</v>
      </c>
      <c r="V242" s="73"/>
    </row>
    <row r="243" spans="1:22" ht="15.75">
      <c r="A243" s="68">
        <v>39964</v>
      </c>
      <c r="B243" s="61" t="s">
        <v>55</v>
      </c>
      <c r="C243" s="62"/>
      <c r="D243" s="63"/>
      <c r="E243" s="64"/>
      <c r="F243" s="69"/>
      <c r="G243" s="70"/>
      <c r="H243" s="71"/>
      <c r="I243" s="72">
        <f t="shared" si="45"/>
        <v>688655.1483119299</v>
      </c>
      <c r="J243" s="118"/>
      <c r="K243" s="72">
        <f t="shared" si="46"/>
        <v>-148333.06497859632</v>
      </c>
      <c r="L243" s="71">
        <f>+ROUND(K242*$F$311*(A243-A242)/365,2)</f>
        <v>-125.98</v>
      </c>
      <c r="M243" s="112">
        <f t="shared" si="42"/>
        <v>-33048.279999999984</v>
      </c>
      <c r="N243" s="70"/>
      <c r="O243" s="71">
        <f t="shared" si="43"/>
        <v>0</v>
      </c>
      <c r="P243" s="72">
        <f t="shared" si="40"/>
        <v>-688655.1483119299</v>
      </c>
      <c r="Q243" s="71">
        <f t="shared" si="44"/>
        <v>0</v>
      </c>
      <c r="R243" s="72">
        <f t="shared" si="41"/>
        <v>148333.06497859632</v>
      </c>
      <c r="S243" s="72">
        <f t="shared" si="47"/>
        <v>-540322.0833333336</v>
      </c>
      <c r="T243" s="71">
        <f t="shared" si="37"/>
        <v>125.98</v>
      </c>
      <c r="U243" s="72">
        <f t="shared" si="38"/>
        <v>33048.279999999984</v>
      </c>
      <c r="V243" s="73"/>
    </row>
    <row r="244" spans="1:22" ht="15.75">
      <c r="A244" s="143">
        <v>39994</v>
      </c>
      <c r="B244" s="87" t="s">
        <v>55</v>
      </c>
      <c r="C244" s="88"/>
      <c r="D244" s="89"/>
      <c r="E244" s="90"/>
      <c r="F244" s="91"/>
      <c r="G244" s="70"/>
      <c r="H244" s="92"/>
      <c r="I244" s="93">
        <f t="shared" si="45"/>
        <v>688655.1483119299</v>
      </c>
      <c r="J244" s="95"/>
      <c r="K244" s="93">
        <f t="shared" si="46"/>
        <v>-148333.06497859632</v>
      </c>
      <c r="L244" s="92">
        <f>+ROUND(K243*$F$311*(A244-A243)/365,2)</f>
        <v>-121.92</v>
      </c>
      <c r="M244" s="114">
        <f t="shared" si="42"/>
        <v>-33170.19999999998</v>
      </c>
      <c r="N244" s="70"/>
      <c r="O244" s="92">
        <f t="shared" si="43"/>
        <v>0</v>
      </c>
      <c r="P244" s="93">
        <f t="shared" si="40"/>
        <v>-688655.1483119299</v>
      </c>
      <c r="Q244" s="92">
        <f t="shared" si="44"/>
        <v>0</v>
      </c>
      <c r="R244" s="93">
        <f t="shared" si="41"/>
        <v>148333.06497859632</v>
      </c>
      <c r="S244" s="93">
        <f t="shared" si="47"/>
        <v>-540322.0833333336</v>
      </c>
      <c r="T244" s="92">
        <f t="shared" si="37"/>
        <v>121.92</v>
      </c>
      <c r="U244" s="93">
        <f t="shared" si="38"/>
        <v>33170.19999999998</v>
      </c>
      <c r="V244" s="73"/>
    </row>
    <row r="245" spans="1:22" ht="15.75">
      <c r="A245" s="68">
        <v>40025</v>
      </c>
      <c r="B245" s="61" t="s">
        <v>55</v>
      </c>
      <c r="C245" s="62"/>
      <c r="D245" s="63"/>
      <c r="E245" s="64"/>
      <c r="F245" s="69"/>
      <c r="G245" s="70"/>
      <c r="H245" s="71"/>
      <c r="I245" s="72">
        <f t="shared" si="45"/>
        <v>688655.1483119299</v>
      </c>
      <c r="J245" s="118"/>
      <c r="K245" s="72">
        <f t="shared" si="46"/>
        <v>-148333.06497859632</v>
      </c>
      <c r="L245" s="71">
        <f aca="true" t="shared" si="50" ref="L245:L250">+ROUND(K244*$F$312*(A245-A244)/365,2)</f>
        <v>-69.29</v>
      </c>
      <c r="M245" s="112">
        <f t="shared" si="42"/>
        <v>-33239.48999999998</v>
      </c>
      <c r="N245" s="70"/>
      <c r="O245" s="71">
        <f t="shared" si="43"/>
        <v>0</v>
      </c>
      <c r="P245" s="72">
        <f t="shared" si="40"/>
        <v>-688655.1483119299</v>
      </c>
      <c r="Q245" s="71">
        <f t="shared" si="44"/>
        <v>0</v>
      </c>
      <c r="R245" s="72">
        <f t="shared" si="41"/>
        <v>148333.06497859632</v>
      </c>
      <c r="S245" s="72">
        <f t="shared" si="47"/>
        <v>-540322.0833333336</v>
      </c>
      <c r="T245" s="71">
        <f t="shared" si="37"/>
        <v>69.29</v>
      </c>
      <c r="U245" s="72">
        <f t="shared" si="38"/>
        <v>33239.48999999998</v>
      </c>
      <c r="V245" s="73"/>
    </row>
    <row r="246" spans="1:22" ht="15.75">
      <c r="A246" s="68">
        <v>40056</v>
      </c>
      <c r="B246" s="61" t="s">
        <v>55</v>
      </c>
      <c r="C246" s="62"/>
      <c r="D246" s="63"/>
      <c r="E246" s="64"/>
      <c r="F246" s="69"/>
      <c r="G246" s="70"/>
      <c r="H246" s="71"/>
      <c r="I246" s="72">
        <f t="shared" si="45"/>
        <v>688655.1483119299</v>
      </c>
      <c r="J246" s="118"/>
      <c r="K246" s="72">
        <f t="shared" si="46"/>
        <v>-148333.06497859632</v>
      </c>
      <c r="L246" s="71">
        <f t="shared" si="50"/>
        <v>-69.29</v>
      </c>
      <c r="M246" s="112">
        <f t="shared" si="42"/>
        <v>-33308.779999999984</v>
      </c>
      <c r="N246" s="70"/>
      <c r="O246" s="71">
        <f t="shared" si="43"/>
        <v>0</v>
      </c>
      <c r="P246" s="72">
        <f t="shared" si="40"/>
        <v>-688655.1483119299</v>
      </c>
      <c r="Q246" s="71">
        <f t="shared" si="44"/>
        <v>0</v>
      </c>
      <c r="R246" s="72">
        <f t="shared" si="41"/>
        <v>148333.06497859632</v>
      </c>
      <c r="S246" s="72">
        <f t="shared" si="47"/>
        <v>-540322.0833333336</v>
      </c>
      <c r="T246" s="71">
        <f t="shared" si="37"/>
        <v>69.29</v>
      </c>
      <c r="U246" s="72">
        <f t="shared" si="38"/>
        <v>33308.779999999984</v>
      </c>
      <c r="V246" s="73"/>
    </row>
    <row r="247" spans="1:22" ht="15.75">
      <c r="A247" s="143">
        <v>40086</v>
      </c>
      <c r="B247" s="87" t="s">
        <v>55</v>
      </c>
      <c r="C247" s="88"/>
      <c r="D247" s="89"/>
      <c r="E247" s="90"/>
      <c r="F247" s="91"/>
      <c r="G247" s="70"/>
      <c r="H247" s="92"/>
      <c r="I247" s="93">
        <f t="shared" si="45"/>
        <v>688655.1483119299</v>
      </c>
      <c r="J247" s="95"/>
      <c r="K247" s="93">
        <f t="shared" si="46"/>
        <v>-148333.06497859632</v>
      </c>
      <c r="L247" s="92">
        <f t="shared" si="50"/>
        <v>-67.05</v>
      </c>
      <c r="M247" s="114">
        <f t="shared" si="42"/>
        <v>-33375.82999999999</v>
      </c>
      <c r="N247" s="70"/>
      <c r="O247" s="92">
        <f t="shared" si="43"/>
        <v>0</v>
      </c>
      <c r="P247" s="93">
        <f t="shared" si="40"/>
        <v>-688655.1483119299</v>
      </c>
      <c r="Q247" s="92">
        <f t="shared" si="44"/>
        <v>0</v>
      </c>
      <c r="R247" s="93">
        <f t="shared" si="41"/>
        <v>148333.06497859632</v>
      </c>
      <c r="S247" s="93">
        <f t="shared" si="47"/>
        <v>-540322.0833333336</v>
      </c>
      <c r="T247" s="92">
        <f t="shared" si="37"/>
        <v>67.05</v>
      </c>
      <c r="U247" s="93">
        <f t="shared" si="38"/>
        <v>33375.82999999999</v>
      </c>
      <c r="V247" s="73"/>
    </row>
    <row r="248" spans="1:22" ht="15.75">
      <c r="A248" s="68">
        <v>40117</v>
      </c>
      <c r="B248" s="61" t="s">
        <v>55</v>
      </c>
      <c r="C248" s="62"/>
      <c r="D248" s="63"/>
      <c r="E248" s="64"/>
      <c r="F248" s="69"/>
      <c r="G248" s="70"/>
      <c r="H248" s="71"/>
      <c r="I248" s="72">
        <f t="shared" si="45"/>
        <v>688655.1483119299</v>
      </c>
      <c r="J248" s="118"/>
      <c r="K248" s="72">
        <f t="shared" si="46"/>
        <v>-148333.06497859632</v>
      </c>
      <c r="L248" s="71">
        <f t="shared" si="50"/>
        <v>-69.29</v>
      </c>
      <c r="M248" s="112">
        <f t="shared" si="42"/>
        <v>-33445.11999999999</v>
      </c>
      <c r="N248" s="70"/>
      <c r="O248" s="71">
        <f t="shared" si="43"/>
        <v>0</v>
      </c>
      <c r="P248" s="72">
        <f t="shared" si="40"/>
        <v>-688655.1483119299</v>
      </c>
      <c r="Q248" s="71">
        <f t="shared" si="44"/>
        <v>0</v>
      </c>
      <c r="R248" s="72">
        <f t="shared" si="41"/>
        <v>148333.06497859632</v>
      </c>
      <c r="S248" s="72">
        <f t="shared" si="47"/>
        <v>-540322.0833333336</v>
      </c>
      <c r="T248" s="71">
        <f t="shared" si="37"/>
        <v>69.29</v>
      </c>
      <c r="U248" s="72">
        <f t="shared" si="38"/>
        <v>33445.11999999999</v>
      </c>
      <c r="V248" s="73"/>
    </row>
    <row r="249" spans="1:22" ht="15.75">
      <c r="A249" s="68">
        <v>40147</v>
      </c>
      <c r="B249" s="61" t="s">
        <v>55</v>
      </c>
      <c r="C249" s="62"/>
      <c r="D249" s="63"/>
      <c r="E249" s="64"/>
      <c r="F249" s="69"/>
      <c r="G249" s="70"/>
      <c r="H249" s="71"/>
      <c r="I249" s="72">
        <f t="shared" si="45"/>
        <v>688655.1483119299</v>
      </c>
      <c r="J249" s="118"/>
      <c r="K249" s="72">
        <f t="shared" si="46"/>
        <v>-148333.06497859632</v>
      </c>
      <c r="L249" s="71">
        <f t="shared" si="50"/>
        <v>-67.05</v>
      </c>
      <c r="M249" s="112">
        <f t="shared" si="42"/>
        <v>-33512.16999999999</v>
      </c>
      <c r="N249" s="70"/>
      <c r="O249" s="71">
        <f t="shared" si="43"/>
        <v>0</v>
      </c>
      <c r="P249" s="72">
        <f t="shared" si="40"/>
        <v>-688655.1483119299</v>
      </c>
      <c r="Q249" s="71">
        <f t="shared" si="44"/>
        <v>0</v>
      </c>
      <c r="R249" s="72">
        <f t="shared" si="41"/>
        <v>148333.06497859632</v>
      </c>
      <c r="S249" s="72">
        <f t="shared" si="47"/>
        <v>-540322.0833333336</v>
      </c>
      <c r="T249" s="71">
        <f t="shared" si="37"/>
        <v>67.05</v>
      </c>
      <c r="U249" s="72">
        <f t="shared" si="38"/>
        <v>33512.16999999999</v>
      </c>
      <c r="V249" s="73"/>
    </row>
    <row r="250" spans="1:22" ht="15.75">
      <c r="A250" s="68">
        <v>40178</v>
      </c>
      <c r="B250" s="61" t="s">
        <v>55</v>
      </c>
      <c r="C250" s="62"/>
      <c r="D250" s="63"/>
      <c r="E250" s="64"/>
      <c r="F250" s="76"/>
      <c r="G250" s="70"/>
      <c r="H250" s="71"/>
      <c r="I250" s="72">
        <f t="shared" si="45"/>
        <v>688655.1483119299</v>
      </c>
      <c r="J250" s="118"/>
      <c r="K250" s="72">
        <f t="shared" si="46"/>
        <v>-148333.06497859632</v>
      </c>
      <c r="L250" s="71">
        <f t="shared" si="50"/>
        <v>-69.29</v>
      </c>
      <c r="M250" s="112">
        <f t="shared" si="42"/>
        <v>-33581.45999999999</v>
      </c>
      <c r="N250" s="70"/>
      <c r="O250" s="71">
        <f t="shared" si="43"/>
        <v>0</v>
      </c>
      <c r="P250" s="72">
        <f t="shared" si="40"/>
        <v>-688655.1483119299</v>
      </c>
      <c r="Q250" s="71">
        <f t="shared" si="44"/>
        <v>0</v>
      </c>
      <c r="R250" s="72">
        <f t="shared" si="41"/>
        <v>148333.06497859632</v>
      </c>
      <c r="S250" s="72">
        <f t="shared" si="47"/>
        <v>-540322.0833333336</v>
      </c>
      <c r="T250" s="71">
        <f t="shared" si="37"/>
        <v>69.29</v>
      </c>
      <c r="U250" s="72">
        <f t="shared" si="38"/>
        <v>33581.45999999999</v>
      </c>
      <c r="V250" s="73"/>
    </row>
    <row r="251" spans="1:22" ht="15.75">
      <c r="A251" s="97"/>
      <c r="B251" s="119"/>
      <c r="C251" s="146"/>
      <c r="D251" s="147"/>
      <c r="E251" s="148"/>
      <c r="F251" s="120">
        <f>+M251-M237</f>
        <v>-1677.1600000000108</v>
      </c>
      <c r="G251" s="70"/>
      <c r="H251" s="103"/>
      <c r="I251" s="104">
        <f t="shared" si="45"/>
        <v>688655.1483119299</v>
      </c>
      <c r="J251" s="103"/>
      <c r="K251" s="104">
        <f t="shared" si="46"/>
        <v>-148333.06497859632</v>
      </c>
      <c r="L251" s="151"/>
      <c r="M251" s="150">
        <f t="shared" si="42"/>
        <v>-33581.45999999999</v>
      </c>
      <c r="N251" s="70"/>
      <c r="O251" s="103">
        <f t="shared" si="43"/>
        <v>0</v>
      </c>
      <c r="P251" s="104">
        <f t="shared" si="40"/>
        <v>-688655.1483119299</v>
      </c>
      <c r="Q251" s="103">
        <f t="shared" si="44"/>
        <v>0</v>
      </c>
      <c r="R251" s="104">
        <f t="shared" si="41"/>
        <v>148333.06497859632</v>
      </c>
      <c r="S251" s="104">
        <f t="shared" si="47"/>
        <v>-540322.0833333336</v>
      </c>
      <c r="T251" s="103">
        <f t="shared" si="37"/>
        <v>0</v>
      </c>
      <c r="U251" s="104">
        <f t="shared" si="38"/>
        <v>33581.45999999999</v>
      </c>
      <c r="V251" s="73"/>
    </row>
    <row r="252" spans="1:22" ht="15.75">
      <c r="A252" s="60" t="s">
        <v>62</v>
      </c>
      <c r="B252" s="61"/>
      <c r="C252" s="62"/>
      <c r="D252" s="63"/>
      <c r="E252" s="64"/>
      <c r="F252" s="69"/>
      <c r="G252" s="70"/>
      <c r="H252" s="71"/>
      <c r="I252" s="72">
        <f t="shared" si="45"/>
        <v>688655.1483119299</v>
      </c>
      <c r="J252" s="118"/>
      <c r="K252" s="72">
        <f t="shared" si="46"/>
        <v>-148333.06497859632</v>
      </c>
      <c r="L252" s="152"/>
      <c r="M252" s="112">
        <f t="shared" si="42"/>
        <v>-33581.45999999999</v>
      </c>
      <c r="N252" s="70"/>
      <c r="O252" s="71">
        <f t="shared" si="43"/>
        <v>0</v>
      </c>
      <c r="P252" s="72">
        <f t="shared" si="40"/>
        <v>-688655.1483119299</v>
      </c>
      <c r="Q252" s="71">
        <f t="shared" si="44"/>
        <v>0</v>
      </c>
      <c r="R252" s="72">
        <f t="shared" si="41"/>
        <v>148333.06497859632</v>
      </c>
      <c r="S252" s="72">
        <f t="shared" si="47"/>
        <v>-540322.0833333336</v>
      </c>
      <c r="T252" s="71">
        <f t="shared" si="37"/>
        <v>0</v>
      </c>
      <c r="U252" s="72">
        <f t="shared" si="38"/>
        <v>33581.45999999999</v>
      </c>
      <c r="V252" s="73"/>
    </row>
    <row r="253" spans="1:22" ht="15.75">
      <c r="A253" s="68">
        <v>40209</v>
      </c>
      <c r="B253" s="61" t="s">
        <v>55</v>
      </c>
      <c r="C253" s="62"/>
      <c r="D253" s="63"/>
      <c r="E253" s="64"/>
      <c r="F253" s="69"/>
      <c r="G253" s="70"/>
      <c r="H253" s="71"/>
      <c r="I253" s="72">
        <f t="shared" si="45"/>
        <v>688655.1483119299</v>
      </c>
      <c r="J253" s="118"/>
      <c r="K253" s="72">
        <f t="shared" si="46"/>
        <v>-148333.06497859632</v>
      </c>
      <c r="L253" s="71">
        <f>+ROUND(K252*$F$312*(A253-A250)/365,2)</f>
        <v>-69.29</v>
      </c>
      <c r="M253" s="112">
        <f t="shared" si="42"/>
        <v>-33650.74999999999</v>
      </c>
      <c r="N253" s="70"/>
      <c r="O253" s="71">
        <f t="shared" si="43"/>
        <v>0</v>
      </c>
      <c r="P253" s="72">
        <f t="shared" si="40"/>
        <v>-688655.1483119299</v>
      </c>
      <c r="Q253" s="71">
        <f t="shared" si="44"/>
        <v>0</v>
      </c>
      <c r="R253" s="72">
        <f t="shared" si="41"/>
        <v>148333.06497859632</v>
      </c>
      <c r="S253" s="72">
        <f t="shared" si="47"/>
        <v>-540322.0833333336</v>
      </c>
      <c r="T253" s="71">
        <f t="shared" si="37"/>
        <v>69.29</v>
      </c>
      <c r="U253" s="72">
        <f t="shared" si="38"/>
        <v>33650.74999999999</v>
      </c>
      <c r="V253" s="73"/>
    </row>
    <row r="254" spans="1:22" ht="15.75">
      <c r="A254" s="68">
        <v>40237</v>
      </c>
      <c r="B254" s="61" t="s">
        <v>55</v>
      </c>
      <c r="C254" s="62"/>
      <c r="D254" s="63"/>
      <c r="E254" s="64"/>
      <c r="F254" s="69"/>
      <c r="G254" s="70"/>
      <c r="H254" s="71"/>
      <c r="I254" s="72">
        <f t="shared" si="45"/>
        <v>688655.1483119299</v>
      </c>
      <c r="J254" s="118"/>
      <c r="K254" s="72">
        <f t="shared" si="46"/>
        <v>-148333.06497859632</v>
      </c>
      <c r="L254" s="71">
        <f>+ROUND(K253*$F$312*(A254-A253)/365,2)</f>
        <v>-62.58</v>
      </c>
      <c r="M254" s="112">
        <f t="shared" si="42"/>
        <v>-33713.329999999994</v>
      </c>
      <c r="N254" s="70"/>
      <c r="O254" s="71">
        <f t="shared" si="43"/>
        <v>0</v>
      </c>
      <c r="P254" s="72">
        <f t="shared" si="40"/>
        <v>-688655.1483119299</v>
      </c>
      <c r="Q254" s="71">
        <f t="shared" si="44"/>
        <v>0</v>
      </c>
      <c r="R254" s="72">
        <f t="shared" si="41"/>
        <v>148333.06497859632</v>
      </c>
      <c r="S254" s="72">
        <f t="shared" si="47"/>
        <v>-540322.0833333336</v>
      </c>
      <c r="T254" s="71">
        <f t="shared" si="37"/>
        <v>62.58</v>
      </c>
      <c r="U254" s="72">
        <f t="shared" si="38"/>
        <v>33713.329999999994</v>
      </c>
      <c r="V254" s="73"/>
    </row>
    <row r="255" spans="1:22" ht="15.75">
      <c r="A255" s="143">
        <v>40268</v>
      </c>
      <c r="B255" s="87" t="s">
        <v>55</v>
      </c>
      <c r="C255" s="88"/>
      <c r="D255" s="89"/>
      <c r="E255" s="90"/>
      <c r="F255" s="91"/>
      <c r="G255" s="70"/>
      <c r="H255" s="92"/>
      <c r="I255" s="93">
        <f t="shared" si="45"/>
        <v>688655.1483119299</v>
      </c>
      <c r="J255" s="95"/>
      <c r="K255" s="93">
        <f t="shared" si="46"/>
        <v>-148333.06497859632</v>
      </c>
      <c r="L255" s="92">
        <f>+ROUND(K254*$F$312*(A255-A254)/365,2)</f>
        <v>-69.29</v>
      </c>
      <c r="M255" s="114">
        <f t="shared" si="42"/>
        <v>-33782.619999999995</v>
      </c>
      <c r="N255" s="70"/>
      <c r="O255" s="92">
        <f t="shared" si="43"/>
        <v>0</v>
      </c>
      <c r="P255" s="93">
        <f t="shared" si="40"/>
        <v>-688655.1483119299</v>
      </c>
      <c r="Q255" s="92">
        <f t="shared" si="44"/>
        <v>0</v>
      </c>
      <c r="R255" s="93">
        <f t="shared" si="41"/>
        <v>148333.06497859632</v>
      </c>
      <c r="S255" s="93">
        <f t="shared" si="47"/>
        <v>-540322.0833333336</v>
      </c>
      <c r="T255" s="92">
        <f t="shared" si="37"/>
        <v>69.29</v>
      </c>
      <c r="U255" s="93">
        <f t="shared" si="38"/>
        <v>33782.619999999995</v>
      </c>
      <c r="V255" s="73"/>
    </row>
    <row r="256" spans="1:22" ht="15.75">
      <c r="A256" s="68">
        <v>40298</v>
      </c>
      <c r="B256" s="61" t="s">
        <v>55</v>
      </c>
      <c r="C256" s="62"/>
      <c r="D256" s="63"/>
      <c r="E256" s="64"/>
      <c r="F256" s="69"/>
      <c r="G256" s="70"/>
      <c r="H256" s="71"/>
      <c r="I256" s="72">
        <f t="shared" si="45"/>
        <v>688655.1483119299</v>
      </c>
      <c r="J256" s="118"/>
      <c r="K256" s="72">
        <f t="shared" si="46"/>
        <v>-148333.06497859632</v>
      </c>
      <c r="L256" s="71">
        <f>+ROUND(K255*$F$312*(A256-A255)/365,2)</f>
        <v>-67.05</v>
      </c>
      <c r="M256" s="112">
        <f t="shared" si="42"/>
        <v>-33849.67</v>
      </c>
      <c r="N256" s="70"/>
      <c r="O256" s="71">
        <f t="shared" si="43"/>
        <v>0</v>
      </c>
      <c r="P256" s="72">
        <f t="shared" si="40"/>
        <v>-688655.1483119299</v>
      </c>
      <c r="Q256" s="71">
        <f t="shared" si="44"/>
        <v>0</v>
      </c>
      <c r="R256" s="72">
        <f t="shared" si="41"/>
        <v>148333.06497859632</v>
      </c>
      <c r="S256" s="72">
        <f t="shared" si="47"/>
        <v>-540322.0833333336</v>
      </c>
      <c r="T256" s="71">
        <f t="shared" si="37"/>
        <v>67.05</v>
      </c>
      <c r="U256" s="72">
        <f t="shared" si="38"/>
        <v>33849.67</v>
      </c>
      <c r="V256" s="73"/>
    </row>
    <row r="257" spans="1:22" ht="15.75">
      <c r="A257" s="68">
        <v>40329</v>
      </c>
      <c r="B257" s="61" t="s">
        <v>55</v>
      </c>
      <c r="C257" s="62"/>
      <c r="D257" s="63"/>
      <c r="E257" s="64"/>
      <c r="F257" s="69"/>
      <c r="G257" s="70"/>
      <c r="H257" s="71"/>
      <c r="I257" s="72">
        <f t="shared" si="45"/>
        <v>688655.1483119299</v>
      </c>
      <c r="J257" s="118"/>
      <c r="K257" s="72">
        <f t="shared" si="46"/>
        <v>-148333.06497859632</v>
      </c>
      <c r="L257" s="71">
        <f>+ROUND(K256*$F$312*(A257-A256)/365,2)</f>
        <v>-69.29</v>
      </c>
      <c r="M257" s="112">
        <f t="shared" si="42"/>
        <v>-33918.96</v>
      </c>
      <c r="N257" s="70"/>
      <c r="O257" s="71">
        <f t="shared" si="43"/>
        <v>0</v>
      </c>
      <c r="P257" s="72">
        <f t="shared" si="40"/>
        <v>-688655.1483119299</v>
      </c>
      <c r="Q257" s="71">
        <f t="shared" si="44"/>
        <v>0</v>
      </c>
      <c r="R257" s="72">
        <f t="shared" si="41"/>
        <v>148333.06497859632</v>
      </c>
      <c r="S257" s="72">
        <f t="shared" si="47"/>
        <v>-540322.0833333336</v>
      </c>
      <c r="T257" s="71">
        <f t="shared" si="37"/>
        <v>69.29</v>
      </c>
      <c r="U257" s="72">
        <f t="shared" si="38"/>
        <v>33918.96</v>
      </c>
      <c r="V257" s="73"/>
    </row>
    <row r="258" spans="1:22" ht="15.75">
      <c r="A258" s="143">
        <v>40359</v>
      </c>
      <c r="B258" s="87" t="s">
        <v>55</v>
      </c>
      <c r="C258" s="88"/>
      <c r="D258" s="89"/>
      <c r="E258" s="90"/>
      <c r="F258" s="91"/>
      <c r="G258" s="70"/>
      <c r="H258" s="92"/>
      <c r="I258" s="93">
        <f t="shared" si="45"/>
        <v>688655.1483119299</v>
      </c>
      <c r="J258" s="95"/>
      <c r="K258" s="93">
        <f t="shared" si="46"/>
        <v>-148333.06497859632</v>
      </c>
      <c r="L258" s="92">
        <f>+ROUND(K257*$F$312*(A258-A257)/365,2)</f>
        <v>-67.05</v>
      </c>
      <c r="M258" s="114">
        <f t="shared" si="42"/>
        <v>-33986.01</v>
      </c>
      <c r="N258" s="70"/>
      <c r="O258" s="92">
        <f t="shared" si="43"/>
        <v>0</v>
      </c>
      <c r="P258" s="93">
        <f t="shared" si="40"/>
        <v>-688655.1483119299</v>
      </c>
      <c r="Q258" s="92">
        <f t="shared" si="44"/>
        <v>0</v>
      </c>
      <c r="R258" s="93">
        <f t="shared" si="41"/>
        <v>148333.06497859632</v>
      </c>
      <c r="S258" s="93">
        <f t="shared" si="47"/>
        <v>-540322.0833333336</v>
      </c>
      <c r="T258" s="92">
        <f t="shared" si="37"/>
        <v>67.05</v>
      </c>
      <c r="U258" s="93">
        <f t="shared" si="38"/>
        <v>33986.01</v>
      </c>
      <c r="V258" s="73"/>
    </row>
    <row r="259" spans="1:22" ht="15.75">
      <c r="A259" s="68">
        <v>40390</v>
      </c>
      <c r="B259" s="61" t="s">
        <v>55</v>
      </c>
      <c r="C259" s="62"/>
      <c r="D259" s="63"/>
      <c r="E259" s="64"/>
      <c r="F259" s="69"/>
      <c r="G259" s="70"/>
      <c r="H259" s="71"/>
      <c r="I259" s="72">
        <f t="shared" si="45"/>
        <v>688655.1483119299</v>
      </c>
      <c r="J259" s="118"/>
      <c r="K259" s="72">
        <f t="shared" si="46"/>
        <v>-148333.06497859632</v>
      </c>
      <c r="L259" s="71">
        <f>+ROUND(K258*$F$313*(A259-A258)/365,2)</f>
        <v>-112.12</v>
      </c>
      <c r="M259" s="112">
        <f t="shared" si="42"/>
        <v>-34098.130000000005</v>
      </c>
      <c r="N259" s="70"/>
      <c r="O259" s="71">
        <f t="shared" si="43"/>
        <v>0</v>
      </c>
      <c r="P259" s="72">
        <f t="shared" si="40"/>
        <v>-688655.1483119299</v>
      </c>
      <c r="Q259" s="71">
        <f t="shared" si="44"/>
        <v>0</v>
      </c>
      <c r="R259" s="72">
        <f t="shared" si="41"/>
        <v>148333.06497859632</v>
      </c>
      <c r="S259" s="72">
        <f t="shared" si="47"/>
        <v>-540322.0833333336</v>
      </c>
      <c r="T259" s="71">
        <f t="shared" si="37"/>
        <v>112.12</v>
      </c>
      <c r="U259" s="72">
        <f t="shared" si="38"/>
        <v>34098.130000000005</v>
      </c>
      <c r="V259" s="73"/>
    </row>
    <row r="260" spans="1:22" ht="15.75">
      <c r="A260" s="68">
        <v>40421</v>
      </c>
      <c r="B260" s="61" t="s">
        <v>55</v>
      </c>
      <c r="C260" s="62"/>
      <c r="D260" s="63"/>
      <c r="E260" s="64"/>
      <c r="F260" s="69"/>
      <c r="G260" s="70"/>
      <c r="H260" s="71"/>
      <c r="I260" s="72">
        <f t="shared" si="45"/>
        <v>688655.1483119299</v>
      </c>
      <c r="J260" s="118"/>
      <c r="K260" s="72">
        <f t="shared" si="46"/>
        <v>-148333.06497859632</v>
      </c>
      <c r="L260" s="71">
        <f>+ROUND(K259*$F$313*(A260-A259)/365,2)</f>
        <v>-112.12</v>
      </c>
      <c r="M260" s="112">
        <f t="shared" si="42"/>
        <v>-34210.25000000001</v>
      </c>
      <c r="N260" s="70"/>
      <c r="O260" s="71">
        <f t="shared" si="43"/>
        <v>0</v>
      </c>
      <c r="P260" s="72">
        <f t="shared" si="40"/>
        <v>-688655.1483119299</v>
      </c>
      <c r="Q260" s="71">
        <f t="shared" si="44"/>
        <v>0</v>
      </c>
      <c r="R260" s="72">
        <f t="shared" si="41"/>
        <v>148333.06497859632</v>
      </c>
      <c r="S260" s="72">
        <f t="shared" si="47"/>
        <v>-540322.0833333336</v>
      </c>
      <c r="T260" s="71">
        <f t="shared" si="37"/>
        <v>112.12</v>
      </c>
      <c r="U260" s="72">
        <f t="shared" si="38"/>
        <v>34210.25000000001</v>
      </c>
      <c r="V260" s="73"/>
    </row>
    <row r="261" spans="1:22" ht="15.75">
      <c r="A261" s="143">
        <v>40451</v>
      </c>
      <c r="B261" s="87" t="s">
        <v>55</v>
      </c>
      <c r="C261" s="88"/>
      <c r="D261" s="89"/>
      <c r="E261" s="90"/>
      <c r="F261" s="91"/>
      <c r="G261" s="70"/>
      <c r="H261" s="92"/>
      <c r="I261" s="93">
        <f t="shared" si="45"/>
        <v>688655.1483119299</v>
      </c>
      <c r="J261" s="95"/>
      <c r="K261" s="93">
        <f t="shared" si="46"/>
        <v>-148333.06497859632</v>
      </c>
      <c r="L261" s="92">
        <f>+ROUND(K260*$F$313*(A261-A260)/365,2)</f>
        <v>-108.51</v>
      </c>
      <c r="M261" s="114">
        <f t="shared" si="42"/>
        <v>-34318.76000000001</v>
      </c>
      <c r="N261" s="70"/>
      <c r="O261" s="92">
        <f t="shared" si="43"/>
        <v>0</v>
      </c>
      <c r="P261" s="93">
        <f t="shared" si="40"/>
        <v>-688655.1483119299</v>
      </c>
      <c r="Q261" s="92">
        <f t="shared" si="44"/>
        <v>0</v>
      </c>
      <c r="R261" s="93">
        <f t="shared" si="41"/>
        <v>148333.06497859632</v>
      </c>
      <c r="S261" s="93">
        <f t="shared" si="47"/>
        <v>-540322.0833333336</v>
      </c>
      <c r="T261" s="92">
        <f t="shared" si="37"/>
        <v>108.51</v>
      </c>
      <c r="U261" s="93">
        <f t="shared" si="38"/>
        <v>34318.76000000001</v>
      </c>
      <c r="V261" s="73"/>
    </row>
    <row r="262" spans="1:22" ht="15.75">
      <c r="A262" s="68">
        <v>40482</v>
      </c>
      <c r="B262" s="61" t="s">
        <v>55</v>
      </c>
      <c r="C262" s="62"/>
      <c r="D262" s="63"/>
      <c r="E262" s="64"/>
      <c r="F262" s="69"/>
      <c r="G262" s="70"/>
      <c r="H262" s="71"/>
      <c r="I262" s="72">
        <f t="shared" si="45"/>
        <v>688655.1483119299</v>
      </c>
      <c r="J262" s="118"/>
      <c r="K262" s="72">
        <f t="shared" si="46"/>
        <v>-148333.06497859632</v>
      </c>
      <c r="L262" s="71">
        <f>+ROUND(K261*$F$314*(A262-A261)/365,2)</f>
        <v>-151.18</v>
      </c>
      <c r="M262" s="112">
        <f t="shared" si="42"/>
        <v>-34469.94000000001</v>
      </c>
      <c r="N262" s="70"/>
      <c r="O262" s="71">
        <f t="shared" si="43"/>
        <v>0</v>
      </c>
      <c r="P262" s="72">
        <f t="shared" si="40"/>
        <v>-688655.1483119299</v>
      </c>
      <c r="Q262" s="71">
        <f t="shared" si="44"/>
        <v>0</v>
      </c>
      <c r="R262" s="72">
        <f t="shared" si="41"/>
        <v>148333.06497859632</v>
      </c>
      <c r="S262" s="72">
        <f t="shared" si="47"/>
        <v>-540322.0833333336</v>
      </c>
      <c r="T262" s="71">
        <f t="shared" si="37"/>
        <v>151.18</v>
      </c>
      <c r="U262" s="72">
        <f t="shared" si="38"/>
        <v>34469.94000000001</v>
      </c>
      <c r="V262" s="73"/>
    </row>
    <row r="263" spans="1:22" ht="15.75">
      <c r="A263" s="68">
        <v>40512</v>
      </c>
      <c r="B263" s="61" t="s">
        <v>55</v>
      </c>
      <c r="C263" s="62"/>
      <c r="D263" s="63"/>
      <c r="E263" s="64"/>
      <c r="F263" s="69"/>
      <c r="G263" s="70"/>
      <c r="H263" s="71"/>
      <c r="I263" s="72">
        <f t="shared" si="45"/>
        <v>688655.1483119299</v>
      </c>
      <c r="J263" s="118"/>
      <c r="K263" s="72">
        <f t="shared" si="46"/>
        <v>-148333.06497859632</v>
      </c>
      <c r="L263" s="71">
        <f>+ROUND(K262*$F$314*(A263-A262)/365,2)</f>
        <v>-146.3</v>
      </c>
      <c r="M263" s="112">
        <f t="shared" si="42"/>
        <v>-34616.24000000001</v>
      </c>
      <c r="N263" s="70"/>
      <c r="O263" s="71">
        <f t="shared" si="43"/>
        <v>0</v>
      </c>
      <c r="P263" s="72">
        <f t="shared" si="40"/>
        <v>-688655.1483119299</v>
      </c>
      <c r="Q263" s="71">
        <f t="shared" si="44"/>
        <v>0</v>
      </c>
      <c r="R263" s="72">
        <f t="shared" si="41"/>
        <v>148333.06497859632</v>
      </c>
      <c r="S263" s="72">
        <f t="shared" si="47"/>
        <v>-540322.0833333336</v>
      </c>
      <c r="T263" s="71">
        <f t="shared" si="37"/>
        <v>146.3</v>
      </c>
      <c r="U263" s="72">
        <f t="shared" si="38"/>
        <v>34616.24000000001</v>
      </c>
      <c r="V263" s="73"/>
    </row>
    <row r="264" spans="1:22" ht="15.75">
      <c r="A264" s="68">
        <v>40543</v>
      </c>
      <c r="B264" s="61" t="s">
        <v>55</v>
      </c>
      <c r="C264" s="62"/>
      <c r="D264" s="63"/>
      <c r="E264" s="64"/>
      <c r="F264" s="76"/>
      <c r="G264" s="70"/>
      <c r="H264" s="71"/>
      <c r="I264" s="72">
        <f t="shared" si="45"/>
        <v>688655.1483119299</v>
      </c>
      <c r="J264" s="118"/>
      <c r="K264" s="72">
        <f t="shared" si="46"/>
        <v>-148333.06497859632</v>
      </c>
      <c r="L264" s="71">
        <f>+ROUND(K263*$F$314*(A264-A263)/365,2)</f>
        <v>-151.18</v>
      </c>
      <c r="M264" s="112">
        <f t="shared" si="42"/>
        <v>-34767.42000000001</v>
      </c>
      <c r="N264" s="70"/>
      <c r="O264" s="71">
        <f t="shared" si="43"/>
        <v>0</v>
      </c>
      <c r="P264" s="72">
        <f t="shared" si="40"/>
        <v>-688655.1483119299</v>
      </c>
      <c r="Q264" s="71">
        <f t="shared" si="44"/>
        <v>0</v>
      </c>
      <c r="R264" s="72">
        <f t="shared" si="41"/>
        <v>148333.06497859632</v>
      </c>
      <c r="S264" s="72">
        <f t="shared" si="47"/>
        <v>-540322.0833333336</v>
      </c>
      <c r="T264" s="71">
        <f t="shared" si="37"/>
        <v>151.18</v>
      </c>
      <c r="U264" s="72">
        <f t="shared" si="38"/>
        <v>34767.42000000001</v>
      </c>
      <c r="V264" s="73"/>
    </row>
    <row r="265" spans="1:22" ht="15.75">
      <c r="A265" s="97"/>
      <c r="B265" s="119"/>
      <c r="C265" s="146"/>
      <c r="D265" s="147"/>
      <c r="E265" s="148"/>
      <c r="F265" s="120">
        <f>+M265-M251</f>
        <v>-1185.960000000021</v>
      </c>
      <c r="G265" s="70"/>
      <c r="H265" s="103"/>
      <c r="I265" s="104">
        <f t="shared" si="45"/>
        <v>688655.1483119299</v>
      </c>
      <c r="J265" s="103"/>
      <c r="K265" s="104">
        <f t="shared" si="46"/>
        <v>-148333.06497859632</v>
      </c>
      <c r="L265" s="151"/>
      <c r="M265" s="150">
        <f t="shared" si="42"/>
        <v>-34767.42000000001</v>
      </c>
      <c r="N265" s="70"/>
      <c r="O265" s="103">
        <f t="shared" si="43"/>
        <v>0</v>
      </c>
      <c r="P265" s="104">
        <f t="shared" si="40"/>
        <v>-688655.1483119299</v>
      </c>
      <c r="Q265" s="103">
        <f t="shared" si="44"/>
        <v>0</v>
      </c>
      <c r="R265" s="104">
        <f t="shared" si="41"/>
        <v>148333.06497859632</v>
      </c>
      <c r="S265" s="104">
        <f t="shared" si="47"/>
        <v>-540322.0833333336</v>
      </c>
      <c r="T265" s="103">
        <f aca="true" t="shared" si="51" ref="T265:T285">-L265</f>
        <v>0</v>
      </c>
      <c r="U265" s="104">
        <f aca="true" t="shared" si="52" ref="U265:U285">+U264+T265</f>
        <v>34767.42000000001</v>
      </c>
      <c r="V265" s="73"/>
    </row>
    <row r="266" spans="1:22" ht="15.75">
      <c r="A266" s="60" t="s">
        <v>63</v>
      </c>
      <c r="B266" s="61"/>
      <c r="C266" s="62"/>
      <c r="D266" s="63"/>
      <c r="E266" s="64"/>
      <c r="F266" s="69"/>
      <c r="G266" s="70"/>
      <c r="H266" s="71"/>
      <c r="I266" s="72">
        <f t="shared" si="45"/>
        <v>688655.1483119299</v>
      </c>
      <c r="J266" s="118"/>
      <c r="K266" s="72">
        <f t="shared" si="46"/>
        <v>-148333.06497859632</v>
      </c>
      <c r="L266" s="152"/>
      <c r="M266" s="112">
        <f t="shared" si="42"/>
        <v>-34767.42000000001</v>
      </c>
      <c r="N266" s="70"/>
      <c r="O266" s="71">
        <f t="shared" si="43"/>
        <v>0</v>
      </c>
      <c r="P266" s="72">
        <f aca="true" t="shared" si="53" ref="P266:P285">+P265+O266</f>
        <v>-688655.1483119299</v>
      </c>
      <c r="Q266" s="71">
        <f t="shared" si="44"/>
        <v>0</v>
      </c>
      <c r="R266" s="72">
        <f aca="true" t="shared" si="54" ref="R266:R285">+R265+Q266</f>
        <v>148333.06497859632</v>
      </c>
      <c r="S266" s="72">
        <f t="shared" si="47"/>
        <v>-540322.0833333336</v>
      </c>
      <c r="T266" s="71">
        <f t="shared" si="51"/>
        <v>0</v>
      </c>
      <c r="U266" s="72">
        <f t="shared" si="52"/>
        <v>34767.42000000001</v>
      </c>
      <c r="V266" s="73"/>
    </row>
    <row r="267" spans="1:22" ht="15.75">
      <c r="A267" s="68">
        <v>40574</v>
      </c>
      <c r="B267" s="61" t="s">
        <v>55</v>
      </c>
      <c r="C267" s="62"/>
      <c r="D267" s="63"/>
      <c r="E267" s="64"/>
      <c r="F267" s="69"/>
      <c r="G267" s="70"/>
      <c r="H267" s="71"/>
      <c r="I267" s="72">
        <f t="shared" si="45"/>
        <v>688655.1483119299</v>
      </c>
      <c r="J267" s="118"/>
      <c r="K267" s="72">
        <f t="shared" si="46"/>
        <v>-148333.06497859632</v>
      </c>
      <c r="L267" s="71">
        <f>+ROUND(K266*$F$315*(A267-A264)/365,2)</f>
        <v>-185.19</v>
      </c>
      <c r="M267" s="112">
        <f aca="true" t="shared" si="55" ref="M267:M285">+M266+L267</f>
        <v>-34952.610000000015</v>
      </c>
      <c r="N267" s="70"/>
      <c r="O267" s="71">
        <f t="shared" si="43"/>
        <v>0</v>
      </c>
      <c r="P267" s="72">
        <f t="shared" si="53"/>
        <v>-688655.1483119299</v>
      </c>
      <c r="Q267" s="71">
        <f t="shared" si="44"/>
        <v>0</v>
      </c>
      <c r="R267" s="72">
        <f t="shared" si="54"/>
        <v>148333.06497859632</v>
      </c>
      <c r="S267" s="72">
        <f t="shared" si="47"/>
        <v>-540322.0833333336</v>
      </c>
      <c r="T267" s="71">
        <f t="shared" si="51"/>
        <v>185.19</v>
      </c>
      <c r="U267" s="72">
        <f t="shared" si="52"/>
        <v>34952.610000000015</v>
      </c>
      <c r="V267" s="73"/>
    </row>
    <row r="268" spans="1:22" ht="15.75">
      <c r="A268" s="68">
        <v>40602</v>
      </c>
      <c r="B268" s="61" t="s">
        <v>55</v>
      </c>
      <c r="C268" s="62"/>
      <c r="D268" s="63"/>
      <c r="E268" s="64"/>
      <c r="F268" s="69"/>
      <c r="G268" s="70"/>
      <c r="H268" s="71"/>
      <c r="I268" s="72">
        <f t="shared" si="45"/>
        <v>688655.1483119299</v>
      </c>
      <c r="J268" s="118"/>
      <c r="K268" s="72">
        <f t="shared" si="46"/>
        <v>-148333.06497859632</v>
      </c>
      <c r="L268" s="71">
        <f aca="true" t="shared" si="56" ref="L268:L278">+ROUND(K267*$F$315*(A268-A267)/365,2)</f>
        <v>-167.27</v>
      </c>
      <c r="M268" s="112">
        <f t="shared" si="55"/>
        <v>-35119.88000000001</v>
      </c>
      <c r="N268" s="70"/>
      <c r="O268" s="71">
        <f aca="true" t="shared" si="57" ref="O268:O285">-H268</f>
        <v>0</v>
      </c>
      <c r="P268" s="72">
        <f t="shared" si="53"/>
        <v>-688655.1483119299</v>
      </c>
      <c r="Q268" s="71">
        <f aca="true" t="shared" si="58" ref="Q268:Q285">-J268</f>
        <v>0</v>
      </c>
      <c r="R268" s="72">
        <f t="shared" si="54"/>
        <v>148333.06497859632</v>
      </c>
      <c r="S268" s="72">
        <f t="shared" si="47"/>
        <v>-540322.0833333336</v>
      </c>
      <c r="T268" s="71">
        <f t="shared" si="51"/>
        <v>167.27</v>
      </c>
      <c r="U268" s="72">
        <f t="shared" si="52"/>
        <v>35119.88000000001</v>
      </c>
      <c r="V268" s="73"/>
    </row>
    <row r="269" spans="1:22" ht="15.75">
      <c r="A269" s="143">
        <v>40633</v>
      </c>
      <c r="B269" s="87" t="s">
        <v>55</v>
      </c>
      <c r="C269" s="88"/>
      <c r="D269" s="89"/>
      <c r="E269" s="90"/>
      <c r="F269" s="91"/>
      <c r="G269" s="70"/>
      <c r="H269" s="92"/>
      <c r="I269" s="93">
        <f aca="true" t="shared" si="59" ref="I269:I285">+I268+H269</f>
        <v>688655.1483119299</v>
      </c>
      <c r="J269" s="95"/>
      <c r="K269" s="93">
        <f aca="true" t="shared" si="60" ref="K269:K285">+K268+J269</f>
        <v>-148333.06497859632</v>
      </c>
      <c r="L269" s="92">
        <f t="shared" si="56"/>
        <v>-185.19</v>
      </c>
      <c r="M269" s="114">
        <f t="shared" si="55"/>
        <v>-35305.070000000014</v>
      </c>
      <c r="N269" s="70"/>
      <c r="O269" s="92">
        <f t="shared" si="57"/>
        <v>0</v>
      </c>
      <c r="P269" s="93">
        <f t="shared" si="53"/>
        <v>-688655.1483119299</v>
      </c>
      <c r="Q269" s="92">
        <f t="shared" si="58"/>
        <v>0</v>
      </c>
      <c r="R269" s="93">
        <f t="shared" si="54"/>
        <v>148333.06497859632</v>
      </c>
      <c r="S269" s="93">
        <f aca="true" t="shared" si="61" ref="S269:S285">+R269+P269</f>
        <v>-540322.0833333336</v>
      </c>
      <c r="T269" s="92">
        <f t="shared" si="51"/>
        <v>185.19</v>
      </c>
      <c r="U269" s="93">
        <f t="shared" si="52"/>
        <v>35305.070000000014</v>
      </c>
      <c r="V269" s="73"/>
    </row>
    <row r="270" spans="1:22" ht="15.75">
      <c r="A270" s="68">
        <v>40663</v>
      </c>
      <c r="B270" s="61" t="s">
        <v>55</v>
      </c>
      <c r="C270" s="62"/>
      <c r="D270" s="63"/>
      <c r="E270" s="64"/>
      <c r="F270" s="69"/>
      <c r="G270" s="70"/>
      <c r="H270" s="71"/>
      <c r="I270" s="72">
        <f t="shared" si="59"/>
        <v>688655.1483119299</v>
      </c>
      <c r="J270" s="118"/>
      <c r="K270" s="72">
        <f t="shared" si="60"/>
        <v>-148333.06497859632</v>
      </c>
      <c r="L270" s="71">
        <f t="shared" si="56"/>
        <v>-179.22</v>
      </c>
      <c r="M270" s="112">
        <f t="shared" si="55"/>
        <v>-35484.290000000015</v>
      </c>
      <c r="N270" s="70"/>
      <c r="O270" s="71">
        <f t="shared" si="57"/>
        <v>0</v>
      </c>
      <c r="P270" s="72">
        <f t="shared" si="53"/>
        <v>-688655.1483119299</v>
      </c>
      <c r="Q270" s="71">
        <f t="shared" si="58"/>
        <v>0</v>
      </c>
      <c r="R270" s="72">
        <f t="shared" si="54"/>
        <v>148333.06497859632</v>
      </c>
      <c r="S270" s="72">
        <f t="shared" si="61"/>
        <v>-540322.0833333336</v>
      </c>
      <c r="T270" s="71">
        <f t="shared" si="51"/>
        <v>179.22</v>
      </c>
      <c r="U270" s="72">
        <f t="shared" si="52"/>
        <v>35484.290000000015</v>
      </c>
      <c r="V270" s="73"/>
    </row>
    <row r="271" spans="1:22" ht="15.75">
      <c r="A271" s="68">
        <v>40694</v>
      </c>
      <c r="B271" s="61" t="s">
        <v>55</v>
      </c>
      <c r="C271" s="62"/>
      <c r="D271" s="63"/>
      <c r="E271" s="64"/>
      <c r="F271" s="69"/>
      <c r="G271" s="70"/>
      <c r="H271" s="71"/>
      <c r="I271" s="72">
        <f t="shared" si="59"/>
        <v>688655.1483119299</v>
      </c>
      <c r="J271" s="118"/>
      <c r="K271" s="72">
        <f t="shared" si="60"/>
        <v>-148333.06497859632</v>
      </c>
      <c r="L271" s="71">
        <f t="shared" si="56"/>
        <v>-185.19</v>
      </c>
      <c r="M271" s="112">
        <f t="shared" si="55"/>
        <v>-35669.48000000002</v>
      </c>
      <c r="N271" s="70"/>
      <c r="O271" s="71">
        <f t="shared" si="57"/>
        <v>0</v>
      </c>
      <c r="P271" s="72">
        <f t="shared" si="53"/>
        <v>-688655.1483119299</v>
      </c>
      <c r="Q271" s="71">
        <f t="shared" si="58"/>
        <v>0</v>
      </c>
      <c r="R271" s="72">
        <f t="shared" si="54"/>
        <v>148333.06497859632</v>
      </c>
      <c r="S271" s="72">
        <f t="shared" si="61"/>
        <v>-540322.0833333336</v>
      </c>
      <c r="T271" s="71">
        <f t="shared" si="51"/>
        <v>185.19</v>
      </c>
      <c r="U271" s="72">
        <f t="shared" si="52"/>
        <v>35669.48000000002</v>
      </c>
      <c r="V271" s="73"/>
    </row>
    <row r="272" spans="1:22" ht="15.75">
      <c r="A272" s="143">
        <v>40724</v>
      </c>
      <c r="B272" s="87" t="s">
        <v>55</v>
      </c>
      <c r="C272" s="88"/>
      <c r="D272" s="89"/>
      <c r="E272" s="90"/>
      <c r="F272" s="91"/>
      <c r="G272" s="70"/>
      <c r="H272" s="92"/>
      <c r="I272" s="93">
        <f t="shared" si="59"/>
        <v>688655.1483119299</v>
      </c>
      <c r="J272" s="95"/>
      <c r="K272" s="93">
        <f t="shared" si="60"/>
        <v>-148333.06497859632</v>
      </c>
      <c r="L272" s="92">
        <f t="shared" si="56"/>
        <v>-179.22</v>
      </c>
      <c r="M272" s="114">
        <f t="shared" si="55"/>
        <v>-35848.70000000002</v>
      </c>
      <c r="N272" s="70"/>
      <c r="O272" s="92">
        <f t="shared" si="57"/>
        <v>0</v>
      </c>
      <c r="P272" s="93">
        <f t="shared" si="53"/>
        <v>-688655.1483119299</v>
      </c>
      <c r="Q272" s="92">
        <f t="shared" si="58"/>
        <v>0</v>
      </c>
      <c r="R272" s="93">
        <f t="shared" si="54"/>
        <v>148333.06497859632</v>
      </c>
      <c r="S272" s="93">
        <f t="shared" si="61"/>
        <v>-540322.0833333336</v>
      </c>
      <c r="T272" s="92">
        <f t="shared" si="51"/>
        <v>179.22</v>
      </c>
      <c r="U272" s="93">
        <f t="shared" si="52"/>
        <v>35848.70000000002</v>
      </c>
      <c r="V272" s="73"/>
    </row>
    <row r="273" spans="1:22" ht="15.75">
      <c r="A273" s="68">
        <v>40755</v>
      </c>
      <c r="B273" s="61" t="s">
        <v>55</v>
      </c>
      <c r="C273" s="62"/>
      <c r="D273" s="63"/>
      <c r="E273" s="64"/>
      <c r="F273" s="69"/>
      <c r="G273" s="70"/>
      <c r="H273" s="71"/>
      <c r="I273" s="72">
        <f t="shared" si="59"/>
        <v>688655.1483119299</v>
      </c>
      <c r="J273" s="118"/>
      <c r="K273" s="72">
        <f t="shared" si="60"/>
        <v>-148333.06497859632</v>
      </c>
      <c r="L273" s="71">
        <f t="shared" si="56"/>
        <v>-185.19</v>
      </c>
      <c r="M273" s="112">
        <f t="shared" si="55"/>
        <v>-36033.89000000002</v>
      </c>
      <c r="N273" s="70"/>
      <c r="O273" s="71">
        <f t="shared" si="57"/>
        <v>0</v>
      </c>
      <c r="P273" s="72">
        <f t="shared" si="53"/>
        <v>-688655.1483119299</v>
      </c>
      <c r="Q273" s="71">
        <f t="shared" si="58"/>
        <v>0</v>
      </c>
      <c r="R273" s="72">
        <f t="shared" si="54"/>
        <v>148333.06497859632</v>
      </c>
      <c r="S273" s="72">
        <f t="shared" si="61"/>
        <v>-540322.0833333336</v>
      </c>
      <c r="T273" s="71">
        <f t="shared" si="51"/>
        <v>185.19</v>
      </c>
      <c r="U273" s="72">
        <f t="shared" si="52"/>
        <v>36033.89000000002</v>
      </c>
      <c r="V273" s="73"/>
    </row>
    <row r="274" spans="1:22" ht="15.75">
      <c r="A274" s="68">
        <v>40786</v>
      </c>
      <c r="B274" s="61" t="s">
        <v>55</v>
      </c>
      <c r="C274" s="62"/>
      <c r="D274" s="63"/>
      <c r="E274" s="64"/>
      <c r="F274" s="69"/>
      <c r="G274" s="70"/>
      <c r="H274" s="71"/>
      <c r="I274" s="72">
        <f t="shared" si="59"/>
        <v>688655.1483119299</v>
      </c>
      <c r="J274" s="118"/>
      <c r="K274" s="72">
        <f t="shared" si="60"/>
        <v>-148333.06497859632</v>
      </c>
      <c r="L274" s="71">
        <f t="shared" si="56"/>
        <v>-185.19</v>
      </c>
      <c r="M274" s="112">
        <f t="shared" si="55"/>
        <v>-36219.08000000002</v>
      </c>
      <c r="N274" s="70"/>
      <c r="O274" s="71">
        <f t="shared" si="57"/>
        <v>0</v>
      </c>
      <c r="P274" s="72">
        <f t="shared" si="53"/>
        <v>-688655.1483119299</v>
      </c>
      <c r="Q274" s="71">
        <f t="shared" si="58"/>
        <v>0</v>
      </c>
      <c r="R274" s="72">
        <f t="shared" si="54"/>
        <v>148333.06497859632</v>
      </c>
      <c r="S274" s="72">
        <f t="shared" si="61"/>
        <v>-540322.0833333336</v>
      </c>
      <c r="T274" s="71">
        <f t="shared" si="51"/>
        <v>185.19</v>
      </c>
      <c r="U274" s="72">
        <f t="shared" si="52"/>
        <v>36219.08000000002</v>
      </c>
      <c r="V274" s="73"/>
    </row>
    <row r="275" spans="1:22" ht="15.75">
      <c r="A275" s="143">
        <v>40816</v>
      </c>
      <c r="B275" s="87" t="s">
        <v>55</v>
      </c>
      <c r="C275" s="88"/>
      <c r="D275" s="89"/>
      <c r="E275" s="90"/>
      <c r="F275" s="91"/>
      <c r="G275" s="70"/>
      <c r="H275" s="92"/>
      <c r="I275" s="93">
        <f t="shared" si="59"/>
        <v>688655.1483119299</v>
      </c>
      <c r="J275" s="95"/>
      <c r="K275" s="93">
        <f t="shared" si="60"/>
        <v>-148333.06497859632</v>
      </c>
      <c r="L275" s="92">
        <f t="shared" si="56"/>
        <v>-179.22</v>
      </c>
      <c r="M275" s="114">
        <f t="shared" si="55"/>
        <v>-36398.300000000025</v>
      </c>
      <c r="N275" s="70"/>
      <c r="O275" s="92">
        <f t="shared" si="57"/>
        <v>0</v>
      </c>
      <c r="P275" s="93">
        <f t="shared" si="53"/>
        <v>-688655.1483119299</v>
      </c>
      <c r="Q275" s="92">
        <f t="shared" si="58"/>
        <v>0</v>
      </c>
      <c r="R275" s="93">
        <f t="shared" si="54"/>
        <v>148333.06497859632</v>
      </c>
      <c r="S275" s="93">
        <f t="shared" si="61"/>
        <v>-540322.0833333336</v>
      </c>
      <c r="T275" s="92">
        <f t="shared" si="51"/>
        <v>179.22</v>
      </c>
      <c r="U275" s="93">
        <f t="shared" si="52"/>
        <v>36398.300000000025</v>
      </c>
      <c r="V275" s="73"/>
    </row>
    <row r="276" spans="1:22" ht="15.75">
      <c r="A276" s="68">
        <v>40847</v>
      </c>
      <c r="B276" s="61" t="s">
        <v>55</v>
      </c>
      <c r="C276" s="62"/>
      <c r="D276" s="63"/>
      <c r="E276" s="64"/>
      <c r="F276" s="69"/>
      <c r="G276" s="70"/>
      <c r="H276" s="71"/>
      <c r="I276" s="72">
        <f t="shared" si="59"/>
        <v>688655.1483119299</v>
      </c>
      <c r="J276" s="118"/>
      <c r="K276" s="72">
        <f t="shared" si="60"/>
        <v>-148333.06497859632</v>
      </c>
      <c r="L276" s="71">
        <f t="shared" si="56"/>
        <v>-185.19</v>
      </c>
      <c r="M276" s="112">
        <f t="shared" si="55"/>
        <v>-36583.49000000003</v>
      </c>
      <c r="N276" s="70"/>
      <c r="O276" s="71">
        <f t="shared" si="57"/>
        <v>0</v>
      </c>
      <c r="P276" s="72">
        <f t="shared" si="53"/>
        <v>-688655.1483119299</v>
      </c>
      <c r="Q276" s="71">
        <f t="shared" si="58"/>
        <v>0</v>
      </c>
      <c r="R276" s="72">
        <f t="shared" si="54"/>
        <v>148333.06497859632</v>
      </c>
      <c r="S276" s="72">
        <f t="shared" si="61"/>
        <v>-540322.0833333336</v>
      </c>
      <c r="T276" s="71">
        <f t="shared" si="51"/>
        <v>185.19</v>
      </c>
      <c r="U276" s="72">
        <f t="shared" si="52"/>
        <v>36583.49000000003</v>
      </c>
      <c r="V276" s="73"/>
    </row>
    <row r="277" spans="1:22" ht="15.75">
      <c r="A277" s="68">
        <v>40877</v>
      </c>
      <c r="B277" s="61" t="s">
        <v>55</v>
      </c>
      <c r="C277" s="62"/>
      <c r="D277" s="63"/>
      <c r="E277" s="64"/>
      <c r="F277" s="69"/>
      <c r="G277" s="70"/>
      <c r="H277" s="71"/>
      <c r="I277" s="72">
        <f t="shared" si="59"/>
        <v>688655.1483119299</v>
      </c>
      <c r="J277" s="118"/>
      <c r="K277" s="72">
        <f t="shared" si="60"/>
        <v>-148333.06497859632</v>
      </c>
      <c r="L277" s="71">
        <f t="shared" si="56"/>
        <v>-179.22</v>
      </c>
      <c r="M277" s="112">
        <f t="shared" si="55"/>
        <v>-36762.71000000003</v>
      </c>
      <c r="N277" s="70"/>
      <c r="O277" s="71">
        <f t="shared" si="57"/>
        <v>0</v>
      </c>
      <c r="P277" s="72">
        <f t="shared" si="53"/>
        <v>-688655.1483119299</v>
      </c>
      <c r="Q277" s="71">
        <f t="shared" si="58"/>
        <v>0</v>
      </c>
      <c r="R277" s="72">
        <f t="shared" si="54"/>
        <v>148333.06497859632</v>
      </c>
      <c r="S277" s="72">
        <f t="shared" si="61"/>
        <v>-540322.0833333336</v>
      </c>
      <c r="T277" s="71">
        <f t="shared" si="51"/>
        <v>179.22</v>
      </c>
      <c r="U277" s="72">
        <f t="shared" si="52"/>
        <v>36762.71000000003</v>
      </c>
      <c r="V277" s="73"/>
    </row>
    <row r="278" spans="1:22" ht="15.75">
      <c r="A278" s="68">
        <v>40908</v>
      </c>
      <c r="B278" s="61" t="s">
        <v>55</v>
      </c>
      <c r="C278" s="62"/>
      <c r="D278" s="63"/>
      <c r="E278" s="64"/>
      <c r="F278" s="76"/>
      <c r="G278" s="70"/>
      <c r="H278" s="71"/>
      <c r="I278" s="72">
        <f t="shared" si="59"/>
        <v>688655.1483119299</v>
      </c>
      <c r="J278" s="118"/>
      <c r="K278" s="72">
        <f t="shared" si="60"/>
        <v>-148333.06497859632</v>
      </c>
      <c r="L278" s="71">
        <f t="shared" si="56"/>
        <v>-185.19</v>
      </c>
      <c r="M278" s="112">
        <f t="shared" si="55"/>
        <v>-36947.90000000003</v>
      </c>
      <c r="N278" s="70"/>
      <c r="O278" s="71">
        <f t="shared" si="57"/>
        <v>0</v>
      </c>
      <c r="P278" s="72">
        <f t="shared" si="53"/>
        <v>-688655.1483119299</v>
      </c>
      <c r="Q278" s="71">
        <f t="shared" si="58"/>
        <v>0</v>
      </c>
      <c r="R278" s="72">
        <f t="shared" si="54"/>
        <v>148333.06497859632</v>
      </c>
      <c r="S278" s="72">
        <f t="shared" si="61"/>
        <v>-540322.0833333336</v>
      </c>
      <c r="T278" s="71">
        <f t="shared" si="51"/>
        <v>185.19</v>
      </c>
      <c r="U278" s="72">
        <f t="shared" si="52"/>
        <v>36947.90000000003</v>
      </c>
      <c r="V278" s="73"/>
    </row>
    <row r="279" spans="1:22" ht="15.75">
      <c r="A279" s="97"/>
      <c r="B279" s="119"/>
      <c r="C279" s="146"/>
      <c r="D279" s="147"/>
      <c r="E279" s="148"/>
      <c r="F279" s="120">
        <f>+M279-M265</f>
        <v>-2180.4800000000178</v>
      </c>
      <c r="G279" s="70"/>
      <c r="H279" s="103"/>
      <c r="I279" s="104">
        <f t="shared" si="59"/>
        <v>688655.1483119299</v>
      </c>
      <c r="J279" s="103"/>
      <c r="K279" s="104">
        <f t="shared" si="60"/>
        <v>-148333.06497859632</v>
      </c>
      <c r="L279" s="151"/>
      <c r="M279" s="150">
        <f t="shared" si="55"/>
        <v>-36947.90000000003</v>
      </c>
      <c r="N279" s="70"/>
      <c r="O279" s="103">
        <f t="shared" si="57"/>
        <v>0</v>
      </c>
      <c r="P279" s="104">
        <f t="shared" si="53"/>
        <v>-688655.1483119299</v>
      </c>
      <c r="Q279" s="103">
        <f t="shared" si="58"/>
        <v>0</v>
      </c>
      <c r="R279" s="104">
        <f t="shared" si="54"/>
        <v>148333.06497859632</v>
      </c>
      <c r="S279" s="104">
        <f t="shared" si="61"/>
        <v>-540322.0833333336</v>
      </c>
      <c r="T279" s="103">
        <f t="shared" si="51"/>
        <v>0</v>
      </c>
      <c r="U279" s="104">
        <f t="shared" si="52"/>
        <v>36947.90000000003</v>
      </c>
      <c r="V279" s="73"/>
    </row>
    <row r="280" spans="1:22" ht="15.75">
      <c r="A280" s="60" t="s">
        <v>64</v>
      </c>
      <c r="B280" s="61"/>
      <c r="C280" s="62"/>
      <c r="D280" s="63"/>
      <c r="E280" s="64"/>
      <c r="F280" s="69"/>
      <c r="G280" s="70"/>
      <c r="H280" s="71"/>
      <c r="I280" s="72">
        <f t="shared" si="59"/>
        <v>688655.1483119299</v>
      </c>
      <c r="J280" s="118"/>
      <c r="K280" s="72">
        <f t="shared" si="60"/>
        <v>-148333.06497859632</v>
      </c>
      <c r="L280" s="152"/>
      <c r="M280" s="112">
        <f t="shared" si="55"/>
        <v>-36947.90000000003</v>
      </c>
      <c r="N280" s="70"/>
      <c r="O280" s="71">
        <f t="shared" si="57"/>
        <v>0</v>
      </c>
      <c r="P280" s="72">
        <f t="shared" si="53"/>
        <v>-688655.1483119299</v>
      </c>
      <c r="Q280" s="71">
        <f t="shared" si="58"/>
        <v>0</v>
      </c>
      <c r="R280" s="72">
        <f t="shared" si="54"/>
        <v>148333.06497859632</v>
      </c>
      <c r="S280" s="72">
        <f t="shared" si="61"/>
        <v>-540322.0833333336</v>
      </c>
      <c r="T280" s="71">
        <f t="shared" si="51"/>
        <v>0</v>
      </c>
      <c r="U280" s="72">
        <f t="shared" si="52"/>
        <v>36947.90000000003</v>
      </c>
      <c r="V280" s="73"/>
    </row>
    <row r="281" spans="1:22" ht="15.75">
      <c r="A281" s="68">
        <v>40939</v>
      </c>
      <c r="B281" s="61" t="s">
        <v>55</v>
      </c>
      <c r="C281" s="62"/>
      <c r="D281" s="63"/>
      <c r="E281" s="64"/>
      <c r="F281" s="69"/>
      <c r="G281" s="70"/>
      <c r="H281" s="71"/>
      <c r="I281" s="72">
        <f t="shared" si="59"/>
        <v>688655.1483119299</v>
      </c>
      <c r="J281" s="118"/>
      <c r="K281" s="72">
        <f t="shared" si="60"/>
        <v>-148333.06497859632</v>
      </c>
      <c r="L281" s="71">
        <f>+ROUND(K280*$F$316*(A281-A278)/365,2)</f>
        <v>-185.19</v>
      </c>
      <c r="M281" s="112">
        <f t="shared" si="55"/>
        <v>-37133.09000000003</v>
      </c>
      <c r="N281" s="70"/>
      <c r="O281" s="71">
        <f t="shared" si="57"/>
        <v>0</v>
      </c>
      <c r="P281" s="72">
        <f t="shared" si="53"/>
        <v>-688655.1483119299</v>
      </c>
      <c r="Q281" s="71">
        <f t="shared" si="58"/>
        <v>0</v>
      </c>
      <c r="R281" s="72">
        <f t="shared" si="54"/>
        <v>148333.06497859632</v>
      </c>
      <c r="S281" s="72">
        <f t="shared" si="61"/>
        <v>-540322.0833333336</v>
      </c>
      <c r="T281" s="71">
        <f t="shared" si="51"/>
        <v>185.19</v>
      </c>
      <c r="U281" s="72">
        <f t="shared" si="52"/>
        <v>37133.09000000003</v>
      </c>
      <c r="V281" s="73"/>
    </row>
    <row r="282" spans="1:22" ht="15.75">
      <c r="A282" s="68">
        <v>40968</v>
      </c>
      <c r="B282" s="61" t="s">
        <v>55</v>
      </c>
      <c r="C282" s="62"/>
      <c r="D282" s="63"/>
      <c r="E282" s="64"/>
      <c r="F282" s="69"/>
      <c r="G282" s="70"/>
      <c r="H282" s="71"/>
      <c r="I282" s="72">
        <f t="shared" si="59"/>
        <v>688655.1483119299</v>
      </c>
      <c r="J282" s="118"/>
      <c r="K282" s="72">
        <f t="shared" si="60"/>
        <v>-148333.06497859632</v>
      </c>
      <c r="L282" s="71">
        <f>+ROUND(K281*$F$316*(A282-A281)/365,2)</f>
        <v>-173.24</v>
      </c>
      <c r="M282" s="112">
        <f t="shared" si="55"/>
        <v>-37306.33000000003</v>
      </c>
      <c r="N282" s="70"/>
      <c r="O282" s="71">
        <f t="shared" si="57"/>
        <v>0</v>
      </c>
      <c r="P282" s="72">
        <f t="shared" si="53"/>
        <v>-688655.1483119299</v>
      </c>
      <c r="Q282" s="71">
        <f t="shared" si="58"/>
        <v>0</v>
      </c>
      <c r="R282" s="72">
        <f t="shared" si="54"/>
        <v>148333.06497859632</v>
      </c>
      <c r="S282" s="72">
        <f t="shared" si="61"/>
        <v>-540322.0833333336</v>
      </c>
      <c r="T282" s="71">
        <f t="shared" si="51"/>
        <v>173.24</v>
      </c>
      <c r="U282" s="72">
        <f t="shared" si="52"/>
        <v>37306.33000000003</v>
      </c>
      <c r="V282" s="73"/>
    </row>
    <row r="283" spans="1:22" ht="15.75">
      <c r="A283" s="143">
        <v>40999</v>
      </c>
      <c r="B283" s="87" t="s">
        <v>55</v>
      </c>
      <c r="C283" s="88"/>
      <c r="D283" s="89"/>
      <c r="E283" s="90"/>
      <c r="F283" s="91"/>
      <c r="G283" s="70"/>
      <c r="H283" s="92"/>
      <c r="I283" s="93">
        <f t="shared" si="59"/>
        <v>688655.1483119299</v>
      </c>
      <c r="J283" s="95"/>
      <c r="K283" s="93">
        <f t="shared" si="60"/>
        <v>-148333.06497859632</v>
      </c>
      <c r="L283" s="92">
        <f>+ROUND(K282*$F$316*(A283-A282)/365,2)</f>
        <v>-185.19</v>
      </c>
      <c r="M283" s="114">
        <f t="shared" si="55"/>
        <v>-37491.52000000003</v>
      </c>
      <c r="N283" s="70"/>
      <c r="O283" s="92">
        <f t="shared" si="57"/>
        <v>0</v>
      </c>
      <c r="P283" s="93">
        <f t="shared" si="53"/>
        <v>-688655.1483119299</v>
      </c>
      <c r="Q283" s="92">
        <f t="shared" si="58"/>
        <v>0</v>
      </c>
      <c r="R283" s="93">
        <f t="shared" si="54"/>
        <v>148333.06497859632</v>
      </c>
      <c r="S283" s="93">
        <f t="shared" si="61"/>
        <v>-540322.0833333336</v>
      </c>
      <c r="T283" s="92">
        <f t="shared" si="51"/>
        <v>185.19</v>
      </c>
      <c r="U283" s="93">
        <f t="shared" si="52"/>
        <v>37491.52000000003</v>
      </c>
      <c r="V283" s="73"/>
    </row>
    <row r="284" spans="1:22" ht="15.75">
      <c r="A284" s="68">
        <v>41029</v>
      </c>
      <c r="B284" s="61" t="s">
        <v>55</v>
      </c>
      <c r="C284" s="62"/>
      <c r="D284" s="63"/>
      <c r="E284" s="64"/>
      <c r="F284" s="69"/>
      <c r="G284" s="70"/>
      <c r="H284" s="71"/>
      <c r="I284" s="72">
        <f t="shared" si="59"/>
        <v>688655.1483119299</v>
      </c>
      <c r="J284" s="118"/>
      <c r="K284" s="72">
        <f t="shared" si="60"/>
        <v>-148333.06497859632</v>
      </c>
      <c r="L284" s="71">
        <f>+ROUND(K283*$F$316*(A284-A283)/365,2)</f>
        <v>-179.22</v>
      </c>
      <c r="M284" s="112">
        <f t="shared" si="55"/>
        <v>-37670.740000000034</v>
      </c>
      <c r="N284" s="70"/>
      <c r="O284" s="71">
        <f t="shared" si="57"/>
        <v>0</v>
      </c>
      <c r="P284" s="72">
        <f t="shared" si="53"/>
        <v>-688655.1483119299</v>
      </c>
      <c r="Q284" s="71">
        <f t="shared" si="58"/>
        <v>0</v>
      </c>
      <c r="R284" s="72">
        <f t="shared" si="54"/>
        <v>148333.06497859632</v>
      </c>
      <c r="S284" s="72">
        <f t="shared" si="61"/>
        <v>-540322.0833333336</v>
      </c>
      <c r="T284" s="71">
        <f t="shared" si="51"/>
        <v>179.22</v>
      </c>
      <c r="U284" s="72">
        <f t="shared" si="52"/>
        <v>37670.740000000034</v>
      </c>
      <c r="V284" s="73"/>
    </row>
    <row r="285" spans="1:22" ht="15.75">
      <c r="A285" s="97"/>
      <c r="B285" s="119"/>
      <c r="C285" s="146"/>
      <c r="D285" s="147"/>
      <c r="E285" s="148"/>
      <c r="F285" s="120">
        <f>+M285-M279</f>
        <v>-722.8400000000038</v>
      </c>
      <c r="G285" s="70"/>
      <c r="H285" s="103"/>
      <c r="I285" s="104">
        <f t="shared" si="59"/>
        <v>688655.1483119299</v>
      </c>
      <c r="J285" s="103"/>
      <c r="K285" s="104">
        <f t="shared" si="60"/>
        <v>-148333.06497859632</v>
      </c>
      <c r="L285" s="151"/>
      <c r="M285" s="150">
        <f t="shared" si="55"/>
        <v>-37670.740000000034</v>
      </c>
      <c r="N285" s="70"/>
      <c r="O285" s="103">
        <f t="shared" si="57"/>
        <v>0</v>
      </c>
      <c r="P285" s="104">
        <f t="shared" si="53"/>
        <v>-688655.1483119299</v>
      </c>
      <c r="Q285" s="103">
        <f t="shared" si="58"/>
        <v>0</v>
      </c>
      <c r="R285" s="104">
        <f t="shared" si="54"/>
        <v>148333.06497859632</v>
      </c>
      <c r="S285" s="104">
        <f t="shared" si="61"/>
        <v>-540322.0833333336</v>
      </c>
      <c r="T285" s="103">
        <f t="shared" si="51"/>
        <v>0</v>
      </c>
      <c r="U285" s="104">
        <f t="shared" si="52"/>
        <v>37670.740000000034</v>
      </c>
      <c r="V285" s="73"/>
    </row>
    <row r="286" spans="1:21" ht="16.5" thickBot="1">
      <c r="A286" s="68"/>
      <c r="B286" s="61"/>
      <c r="C286" s="62"/>
      <c r="D286" s="62"/>
      <c r="E286" s="64"/>
      <c r="F286" s="69"/>
      <c r="G286" s="70"/>
      <c r="H286" s="71"/>
      <c r="I286" s="72"/>
      <c r="J286" s="71"/>
      <c r="K286" s="153"/>
      <c r="L286" s="71"/>
      <c r="M286" s="72"/>
      <c r="N286" s="70"/>
      <c r="O286" s="71"/>
      <c r="P286" s="72"/>
      <c r="Q286" s="71"/>
      <c r="R286" s="72"/>
      <c r="S286" s="72"/>
      <c r="T286" s="71"/>
      <c r="U286" s="72"/>
    </row>
    <row r="287" spans="1:21" ht="16.5" thickBot="1">
      <c r="A287" s="154" t="s">
        <v>27</v>
      </c>
      <c r="B287" s="155"/>
      <c r="C287" s="156">
        <f>SUM(C9:C286)</f>
        <v>710750.0833333334</v>
      </c>
      <c r="D287" s="157">
        <f>SUM(D9:D286)</f>
        <v>-170428</v>
      </c>
      <c r="E287" s="157">
        <f>SUM(E9:E286)</f>
        <v>-688655.1483119299</v>
      </c>
      <c r="F287" s="158">
        <f>SUM(F9:F286)-F209</f>
        <v>-37670.740000000034</v>
      </c>
      <c r="G287" s="159">
        <f>SUM(G9:G286)</f>
        <v>0</v>
      </c>
      <c r="H287" s="156">
        <f>SUM(H9:H286)</f>
        <v>688655.1483119299</v>
      </c>
      <c r="I287" s="160"/>
      <c r="J287" s="156">
        <f>SUM(J9:J286)</f>
        <v>-148333.06497859632</v>
      </c>
      <c r="K287" s="160"/>
      <c r="L287" s="156">
        <f>SUM(L9:L286)</f>
        <v>-37670.740000000034</v>
      </c>
      <c r="M287" s="161"/>
      <c r="N287" s="159">
        <f>SUM(N9:N286)</f>
        <v>0</v>
      </c>
      <c r="O287" s="156">
        <f>SUM(O9:O286)</f>
        <v>-688655.1483119299</v>
      </c>
      <c r="P287" s="160"/>
      <c r="Q287" s="156">
        <f>SUM(Q9:Q286)</f>
        <v>148333.06497859632</v>
      </c>
      <c r="R287" s="160"/>
      <c r="S287" s="160"/>
      <c r="T287" s="156">
        <f>SUM(T9:T286)</f>
        <v>37670.740000000034</v>
      </c>
      <c r="U287" s="160"/>
    </row>
    <row r="288" spans="1:20" ht="16.5" thickBot="1">
      <c r="A288" s="162"/>
      <c r="B288" s="163"/>
      <c r="C288" s="164"/>
      <c r="D288" s="165">
        <f>+C287</f>
        <v>710750.0833333334</v>
      </c>
      <c r="E288" s="165">
        <f>+D289</f>
        <v>540322.0833333334</v>
      </c>
      <c r="F288" s="166">
        <f>+J287</f>
        <v>-148333.06497859632</v>
      </c>
      <c r="H288" s="164"/>
      <c r="I288" s="126"/>
      <c r="K288" s="167"/>
      <c r="M288" s="168"/>
      <c r="O288" s="169">
        <f>+H287+O287</f>
        <v>0</v>
      </c>
      <c r="Q288" s="169">
        <f>+J287+Q287</f>
        <v>0</v>
      </c>
      <c r="T288" s="169">
        <f>+L287+T287</f>
        <v>0</v>
      </c>
    </row>
    <row r="289" spans="1:20" ht="16.5" thickBot="1">
      <c r="A289" s="162"/>
      <c r="B289" s="126"/>
      <c r="C289" s="70"/>
      <c r="D289" s="161">
        <f>+SUM(D287:D288)</f>
        <v>540322.0833333334</v>
      </c>
      <c r="E289" s="161">
        <f>+SUM(E287:E288)</f>
        <v>-148333.06497859652</v>
      </c>
      <c r="F289" s="170">
        <f>+SUM(F287:F288)</f>
        <v>-186003.80497859634</v>
      </c>
      <c r="H289" s="70"/>
      <c r="I289" s="70"/>
      <c r="K289" s="171"/>
      <c r="M289" s="172"/>
      <c r="O289" s="173"/>
      <c r="P289" s="20"/>
      <c r="Q289" s="49"/>
      <c r="R289" s="174"/>
      <c r="S289" s="174"/>
      <c r="T289" s="20"/>
    </row>
    <row r="290" spans="1:20" ht="15.75">
      <c r="A290" s="162"/>
      <c r="B290" s="126"/>
      <c r="E290" s="169">
        <f>+E289-J287</f>
        <v>0</v>
      </c>
      <c r="F290" s="172"/>
      <c r="H290" s="70"/>
      <c r="I290" s="70"/>
      <c r="J290" s="70"/>
      <c r="K290" s="171"/>
      <c r="L290" s="176"/>
      <c r="M290" s="172"/>
      <c r="O290" s="173"/>
      <c r="P290" s="20"/>
      <c r="Q290" s="49"/>
      <c r="R290" s="174"/>
      <c r="S290" s="174"/>
      <c r="T290" s="20"/>
    </row>
    <row r="291" spans="1:20" ht="15.75">
      <c r="A291" s="177" t="s">
        <v>65</v>
      </c>
      <c r="B291" s="126"/>
      <c r="F291" s="172"/>
      <c r="H291" s="70"/>
      <c r="I291" s="70"/>
      <c r="J291" s="176"/>
      <c r="K291" s="171"/>
      <c r="L291" s="176"/>
      <c r="M291" s="172"/>
      <c r="O291" s="173"/>
      <c r="P291" s="20"/>
      <c r="Q291" s="49"/>
      <c r="R291" s="174"/>
      <c r="S291" s="174"/>
      <c r="T291" s="20"/>
    </row>
    <row r="292" spans="1:20" ht="15.75">
      <c r="A292" s="162"/>
      <c r="B292" s="126"/>
      <c r="F292" s="178"/>
      <c r="H292" s="70"/>
      <c r="I292" s="7"/>
      <c r="J292" s="70"/>
      <c r="K292" s="7"/>
      <c r="L292" s="70"/>
      <c r="M292" s="178"/>
      <c r="O292" s="179"/>
      <c r="P292" s="20"/>
      <c r="Q292" s="176"/>
      <c r="R292" s="7"/>
      <c r="S292" s="7"/>
      <c r="T292" s="20"/>
    </row>
    <row r="293" spans="1:20" ht="16.5" thickBot="1">
      <c r="A293" s="180" t="s">
        <v>66</v>
      </c>
      <c r="B293" s="18" t="s">
        <v>67</v>
      </c>
      <c r="F293" s="181"/>
      <c r="I293" s="182">
        <v>47086</v>
      </c>
      <c r="J293" s="183" t="s">
        <v>68</v>
      </c>
      <c r="K293" s="184">
        <v>3</v>
      </c>
      <c r="L293" s="18" t="s">
        <v>69</v>
      </c>
      <c r="M293" s="185">
        <f>+I293/K293</f>
        <v>15695.333333333334</v>
      </c>
      <c r="O293" s="20"/>
      <c r="P293" s="20"/>
      <c r="Q293" s="7"/>
      <c r="R293" s="7"/>
      <c r="S293" s="7"/>
      <c r="T293" s="20"/>
    </row>
    <row r="294" spans="1:20" ht="15.75">
      <c r="A294" s="180"/>
      <c r="F294" s="181"/>
      <c r="I294" s="182"/>
      <c r="J294" s="183"/>
      <c r="K294" s="184"/>
      <c r="M294" s="186"/>
      <c r="O294" s="20"/>
      <c r="P294" s="20"/>
      <c r="Q294" s="7"/>
      <c r="R294" s="7"/>
      <c r="S294" s="7"/>
      <c r="T294" s="20"/>
    </row>
    <row r="295" spans="1:20" ht="16.5" thickBot="1">
      <c r="A295" s="180" t="s">
        <v>70</v>
      </c>
      <c r="B295" s="18" t="s">
        <v>71</v>
      </c>
      <c r="C295" s="18"/>
      <c r="F295" s="181"/>
      <c r="I295" s="187">
        <v>154547</v>
      </c>
      <c r="J295" s="183" t="s">
        <v>68</v>
      </c>
      <c r="K295" s="184">
        <v>12</v>
      </c>
      <c r="L295" s="18" t="s">
        <v>69</v>
      </c>
      <c r="M295" s="185">
        <f>+I295/K295</f>
        <v>12878.916666666666</v>
      </c>
      <c r="O295" s="20"/>
      <c r="P295" s="20"/>
      <c r="Q295" s="20"/>
      <c r="R295" s="20"/>
      <c r="S295" s="20"/>
      <c r="T295" s="20"/>
    </row>
    <row r="296" spans="1:13" ht="15.75">
      <c r="A296" s="180"/>
      <c r="B296" s="18" t="s">
        <v>72</v>
      </c>
      <c r="F296" s="188"/>
      <c r="I296" s="189"/>
      <c r="J296" s="183"/>
      <c r="K296" s="184"/>
      <c r="M296" s="182"/>
    </row>
    <row r="297" spans="1:13" ht="15.75">
      <c r="A297" s="180"/>
      <c r="F297" s="188"/>
      <c r="I297" s="189"/>
      <c r="J297" s="183"/>
      <c r="K297" s="184"/>
      <c r="M297" s="182"/>
    </row>
    <row r="298" spans="1:13" ht="16.5" thickBot="1">
      <c r="A298" s="180" t="s">
        <v>73</v>
      </c>
      <c r="B298" s="18" t="s">
        <v>74</v>
      </c>
      <c r="F298" s="181"/>
      <c r="I298" s="187">
        <f>+I295+I293</f>
        <v>201633</v>
      </c>
      <c r="J298" s="183" t="s">
        <v>68</v>
      </c>
      <c r="K298" s="184">
        <v>12</v>
      </c>
      <c r="L298" s="18" t="s">
        <v>69</v>
      </c>
      <c r="M298" s="185">
        <f>+I298/K298</f>
        <v>16802.75</v>
      </c>
    </row>
    <row r="299" spans="1:13" ht="15.75">
      <c r="A299" s="180"/>
      <c r="F299" s="190"/>
      <c r="I299" s="189"/>
      <c r="J299" s="183"/>
      <c r="K299" s="184"/>
      <c r="M299" s="191"/>
    </row>
    <row r="300" spans="1:13" ht="16.5" thickBot="1">
      <c r="A300" s="180" t="s">
        <v>75</v>
      </c>
      <c r="B300" s="18" t="s">
        <v>76</v>
      </c>
      <c r="C300" s="18"/>
      <c r="F300" s="18"/>
      <c r="I300" s="192">
        <v>94642</v>
      </c>
      <c r="J300" s="183" t="s">
        <v>68</v>
      </c>
      <c r="K300" s="184">
        <v>12</v>
      </c>
      <c r="L300" s="18" t="s">
        <v>69</v>
      </c>
      <c r="M300" s="185">
        <f>+I300/K300</f>
        <v>7886.833333333333</v>
      </c>
    </row>
    <row r="301" spans="1:13" ht="15.75">
      <c r="A301" s="180"/>
      <c r="C301" s="18"/>
      <c r="F301" s="18"/>
      <c r="I301" s="192"/>
      <c r="J301" s="183"/>
      <c r="K301" s="184"/>
      <c r="M301" s="186"/>
    </row>
    <row r="302" spans="1:11" ht="15.75">
      <c r="A302" s="180" t="s">
        <v>77</v>
      </c>
      <c r="B302" s="18" t="s">
        <v>78</v>
      </c>
      <c r="F302" s="18"/>
      <c r="K302" s="12"/>
    </row>
    <row r="303" spans="1:6" ht="15.75">
      <c r="A303" s="193"/>
      <c r="B303" s="126"/>
      <c r="F303" s="18"/>
    </row>
    <row r="304" spans="1:6" ht="15.75">
      <c r="A304" s="180" t="s">
        <v>24</v>
      </c>
      <c r="B304" s="194" t="s">
        <v>79</v>
      </c>
      <c r="C304" s="194"/>
      <c r="D304" s="194" t="s">
        <v>80</v>
      </c>
      <c r="E304" s="194"/>
      <c r="F304" s="195">
        <v>0.0725</v>
      </c>
    </row>
    <row r="305" spans="2:6" ht="15.75">
      <c r="B305" s="194" t="s">
        <v>81</v>
      </c>
      <c r="C305" s="194"/>
      <c r="D305" s="194" t="s">
        <v>80</v>
      </c>
      <c r="E305" s="194"/>
      <c r="F305" s="195">
        <v>0.0414</v>
      </c>
    </row>
    <row r="306" spans="2:6" ht="15.75">
      <c r="B306" s="194" t="s">
        <v>82</v>
      </c>
      <c r="C306" s="194"/>
      <c r="D306" s="194" t="s">
        <v>80</v>
      </c>
      <c r="E306" s="194"/>
      <c r="F306" s="195">
        <v>0.0459</v>
      </c>
    </row>
    <row r="307" spans="2:6" ht="15.75">
      <c r="B307" s="194" t="s">
        <v>83</v>
      </c>
      <c r="C307" s="194"/>
      <c r="D307" s="194" t="s">
        <v>80</v>
      </c>
      <c r="E307" s="194"/>
      <c r="F307" s="195">
        <v>0.0514</v>
      </c>
    </row>
    <row r="308" spans="2:6" ht="15.75">
      <c r="B308" s="194" t="s">
        <v>84</v>
      </c>
      <c r="C308" s="194"/>
      <c r="D308" s="194" t="s">
        <v>80</v>
      </c>
      <c r="E308" s="194"/>
      <c r="F308" s="195">
        <v>0.0408</v>
      </c>
    </row>
    <row r="309" spans="2:6" ht="15.75">
      <c r="B309" s="194" t="s">
        <v>85</v>
      </c>
      <c r="C309" s="196"/>
      <c r="D309" s="194" t="s">
        <v>80</v>
      </c>
      <c r="E309" s="196"/>
      <c r="F309" s="195">
        <v>0.0335</v>
      </c>
    </row>
    <row r="310" spans="2:6" ht="15.75">
      <c r="B310" s="194" t="s">
        <v>86</v>
      </c>
      <c r="C310" s="196"/>
      <c r="D310" s="194" t="s">
        <v>80</v>
      </c>
      <c r="E310" s="196"/>
      <c r="F310" s="195">
        <v>0.0245</v>
      </c>
    </row>
    <row r="311" spans="2:6" ht="15.75">
      <c r="B311" s="194" t="s">
        <v>87</v>
      </c>
      <c r="C311" s="196"/>
      <c r="D311" s="194" t="s">
        <v>80</v>
      </c>
      <c r="E311" s="196"/>
      <c r="F311" s="195">
        <v>0.01</v>
      </c>
    </row>
    <row r="312" spans="2:6" ht="15.75">
      <c r="B312" s="194" t="s">
        <v>88</v>
      </c>
      <c r="C312" s="196"/>
      <c r="D312" s="194" t="s">
        <v>80</v>
      </c>
      <c r="E312" s="196"/>
      <c r="F312" s="195">
        <v>0.0055</v>
      </c>
    </row>
    <row r="313" spans="2:6" ht="15.75">
      <c r="B313" s="194" t="s">
        <v>89</v>
      </c>
      <c r="C313" s="196"/>
      <c r="D313" s="194" t="s">
        <v>80</v>
      </c>
      <c r="E313" s="196"/>
      <c r="F313" s="195">
        <v>0.0089</v>
      </c>
    </row>
    <row r="314" spans="2:6" ht="15.75">
      <c r="B314" s="194" t="s">
        <v>90</v>
      </c>
      <c r="C314" s="196"/>
      <c r="D314" s="194" t="s">
        <v>80</v>
      </c>
      <c r="E314" s="196"/>
      <c r="F314" s="195">
        <v>0.012</v>
      </c>
    </row>
    <row r="315" spans="2:6" ht="15.75">
      <c r="B315" s="194" t="s">
        <v>91</v>
      </c>
      <c r="C315" s="196"/>
      <c r="D315" s="194" t="s">
        <v>80</v>
      </c>
      <c r="E315" s="196"/>
      <c r="F315" s="195">
        <v>0.0147</v>
      </c>
    </row>
    <row r="316" spans="2:6" ht="15.75">
      <c r="B316" s="194" t="s">
        <v>92</v>
      </c>
      <c r="D316" s="194" t="s">
        <v>93</v>
      </c>
      <c r="F316" s="195">
        <v>0.0147</v>
      </c>
    </row>
  </sheetData>
  <sheetProtection/>
  <mergeCells count="76">
    <mergeCell ref="A186:A188"/>
    <mergeCell ref="A189:A196"/>
    <mergeCell ref="A197:A199"/>
    <mergeCell ref="A200:A202"/>
    <mergeCell ref="A162:A164"/>
    <mergeCell ref="A165:A167"/>
    <mergeCell ref="A168:A170"/>
    <mergeCell ref="A171:A177"/>
    <mergeCell ref="A180:A182"/>
    <mergeCell ref="A183:A185"/>
    <mergeCell ref="A143:A145"/>
    <mergeCell ref="A146:A148"/>
    <mergeCell ref="A149:A151"/>
    <mergeCell ref="A152:A155"/>
    <mergeCell ref="A156:A158"/>
    <mergeCell ref="A159:A161"/>
    <mergeCell ref="A119:A121"/>
    <mergeCell ref="A122:A124"/>
    <mergeCell ref="A125:A127"/>
    <mergeCell ref="A128:A134"/>
    <mergeCell ref="A137:A139"/>
    <mergeCell ref="A140:A142"/>
    <mergeCell ref="A100:A102"/>
    <mergeCell ref="A103:A105"/>
    <mergeCell ref="A106:A108"/>
    <mergeCell ref="A109:A112"/>
    <mergeCell ref="A113:A115"/>
    <mergeCell ref="A116:A118"/>
    <mergeCell ref="A76:A78"/>
    <mergeCell ref="A79:A81"/>
    <mergeCell ref="A82:A84"/>
    <mergeCell ref="A85:A91"/>
    <mergeCell ref="A94:A96"/>
    <mergeCell ref="A97:A99"/>
    <mergeCell ref="A57:A59"/>
    <mergeCell ref="A60:A62"/>
    <mergeCell ref="A63:A65"/>
    <mergeCell ref="A66:A69"/>
    <mergeCell ref="A70:A72"/>
    <mergeCell ref="A73:A75"/>
    <mergeCell ref="A35:A37"/>
    <mergeCell ref="A38:A40"/>
    <mergeCell ref="A41:A43"/>
    <mergeCell ref="A44:A48"/>
    <mergeCell ref="A51:A53"/>
    <mergeCell ref="A54:A56"/>
    <mergeCell ref="A16:A18"/>
    <mergeCell ref="A19:A21"/>
    <mergeCell ref="A22:A24"/>
    <mergeCell ref="A25:A28"/>
    <mergeCell ref="A29:A31"/>
    <mergeCell ref="A32:A34"/>
    <mergeCell ref="H5:I5"/>
    <mergeCell ref="J5:K5"/>
    <mergeCell ref="L5:M5"/>
    <mergeCell ref="O5:P5"/>
    <mergeCell ref="Q5:R5"/>
    <mergeCell ref="T5:U5"/>
    <mergeCell ref="J3:K3"/>
    <mergeCell ref="L3:M3"/>
    <mergeCell ref="O3:P3"/>
    <mergeCell ref="Q3:R3"/>
    <mergeCell ref="T3:U3"/>
    <mergeCell ref="L4:M4"/>
    <mergeCell ref="Q4:R4"/>
    <mergeCell ref="T4:U4"/>
    <mergeCell ref="A1:B1"/>
    <mergeCell ref="H2:M2"/>
    <mergeCell ref="O2:U2"/>
    <mergeCell ref="A3:A7"/>
    <mergeCell ref="B3:B7"/>
    <mergeCell ref="C3:C7"/>
    <mergeCell ref="D3:D7"/>
    <mergeCell ref="E3:E7"/>
    <mergeCell ref="F3:F7"/>
    <mergeCell ref="H3:I3"/>
  </mergeCells>
  <printOptions/>
  <pageMargins left="0.3" right="0.3" top="0.75" bottom="0.5" header="0.25" footer="0.25"/>
  <pageSetup cellComments="asDisplayed" fitToHeight="0" horizontalDpi="600" verticalDpi="600" orientation="landscape" scale="52" r:id="rId1"/>
  <headerFooter alignWithMargins="0">
    <oddHeader>&amp;RTillsonburg Hydro Inc.
EB-2011-0198
Appendix Q - Attachment G - Board Staff Interogatories
(Appendix L.1
Filed: December 9, 2011)
Updated: February 8, 2012</oddHeader>
    <oddFooter>&amp;RPage &amp;P of &amp;N</oddFooter>
  </headerFooter>
  <rowBreaks count="3" manualBreakCount="3">
    <brk id="121" max="255" man="1"/>
    <brk id="178" max="255" man="1"/>
    <brk id="2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Tillsonburg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JGott</dc:creator>
  <cp:keywords/>
  <dc:description/>
  <cp:lastModifiedBy>JGott</cp:lastModifiedBy>
  <dcterms:created xsi:type="dcterms:W3CDTF">2012-02-08T20:11:21Z</dcterms:created>
  <dcterms:modified xsi:type="dcterms:W3CDTF">2012-02-08T20:13:44Z</dcterms:modified>
  <cp:category/>
  <cp:version/>
  <cp:contentType/>
  <cp:contentStatus/>
</cp:coreProperties>
</file>