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6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<sst xmlns="http://schemas.openxmlformats.org/spreadsheetml/2006/main" count="886" uniqueCount="510">
  <si>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</si>
  <si>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</si>
  <si>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</si>
  <si>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</si>
  <si>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</si>
  <si>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</si>
  <si>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</si>
  <si>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</si>
  <si>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</si>
  <si>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</si>
  <si>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</si>
  <si>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</si>
  <si>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</si>
  <si>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</si>
  <si>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</si>
  <si>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</si>
  <si>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</si>
  <si>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</si>
  <si>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</si>
  <si>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</si>
  <si>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</si>
  <si>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</si>
  <si>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</si>
  <si>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</si>
  <si>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</si>
  <si>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</si>
  <si>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</si>
  <si>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</si>
  <si>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</si>
  <si>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</si>
  <si>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</si>
  <si>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</si>
  <si>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</si>
  <si>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</si>
  <si>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</si>
  <si>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</si>
  <si>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</si>
  <si>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</si>
  <si>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</si>
  <si>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</si>
  <si>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</si>
  <si>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</si>
  <si>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</si>
  <si>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</si>
  <si>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</si>
  <si>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</si>
  <si>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</si>
  <si>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</si>
  <si>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</si>
  <si>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</si>
  <si>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</si>
  <si>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</si>
  <si>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</si>
  <si>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</si>
  <si>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</si>
  <si>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</si>
  <si>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</si>
  <si>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</si>
  <si>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</si>
  <si>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</si>
  <si>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</si>
  <si>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</si>
  <si>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</si>
  <si>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</si>
  <si>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</si>
  <si>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</si>
  <si>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</si>
  <si>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</si>
  <si>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</si>
  <si>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</si>
  <si>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</si>
  <si>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</si>
  <si>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</si>
  <si>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</si>
  <si>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</si>
  <si>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</si>
  <si>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</si>
  <si>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</si>
  <si>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</si>
  <si>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</si>
  <si>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</si>
  <si>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</si>
  <si>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</si>
  <si>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</si>
  <si>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</si>
  <si>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</si>
  <si>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</si>
  <si>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</si>
  <si>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</si>
  <si>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</si>
  <si>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</si>
  <si>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</si>
  <si>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</si>
  <si>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</si>
  <si>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</si>
  <si>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</si>
  <si>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</si>
  <si>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</si>
  <si>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</si>
  <si>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</si>
  <si>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</si>
  <si>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</si>
  <si>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</si>
  <si>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</si>
  <si>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</si>
  <si>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</si>
  <si>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</si>
  <si>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</si>
  <si>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</si>
  <si>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</si>
  <si>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</si>
  <si>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</si>
  <si>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</si>
  <si>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</si>
  <si>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</si>
  <si>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</si>
  <si>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</si>
  <si>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</si>
  <si>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</si>
  <si>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</si>
  <si>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</si>
  <si>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</si>
  <si>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</si>
  <si>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</si>
  <si>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</si>
  <si>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</si>
  <si>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</si>
  <si>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</si>
  <si>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</si>
  <si>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</si>
  <si>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</si>
  <si>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</si>
  <si>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</si>
  <si>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</si>
  <si>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</si>
  <si>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</si>
  <si>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</si>
  <si>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</si>
  <si>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</si>
  <si>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</si>
  <si>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</si>
  <si>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</si>
  <si>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</si>
  <si>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</si>
  <si>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</si>
  <si>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</si>
  <si>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</si>
  <si>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</si>
  <si>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</si>
  <si>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</si>
  <si>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</si>
  <si>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</si>
  <si>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</si>
  <si>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</si>
  <si>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</si>
  <si>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</si>
  <si>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</si>
  <si>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</si>
  <si>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</si>
  <si>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</si>
  <si>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</si>
  <si>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</si>
  <si>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</si>
  <si>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</si>
  <si>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</si>
  <si>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</si>
  <si>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</si>
  <si>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</si>
  <si>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</si>
  <si>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</si>
  <si>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</si>
  <si>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</si>
  <si>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</si>
  <si>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</si>
  <si>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</si>
  <si>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</si>
  <si>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</si>
  <si>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</si>
  <si>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</si>
  <si>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</si>
  <si>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</si>
  <si>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</si>
  <si>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</si>
  <si>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</si>
  <si>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</si>
  <si>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</si>
  <si>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</si>
  <si>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</si>
  <si>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</si>
  <si>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</si>
  <si>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</si>
  <si>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</si>
  <si>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</si>
  <si>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</si>
  <si>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</si>
  <si>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</si>
  <si>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</si>
  <si>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</si>
  <si>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</si>
  <si>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</si>
  <si>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</si>
  <si>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</si>
  <si>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</si>
  <si>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</si>
  <si>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</si>
  <si>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</si>
  <si>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</si>
  <si>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</si>
  <si>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</si>
  <si>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</si>
  <si>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</si>
  <si>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</si>
  <si>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</si>
  <si>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</si>
  <si>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</si>
  <si>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</si>
  <si>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</si>
  <si>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</si>
  <si>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</si>
  <si>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</si>
  <si>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</si>
  <si>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</si>
  <si>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</si>
  <si>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</si>
  <si>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</si>
  <si>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</si>
  <si>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</si>
  <si>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</si>
  <si>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</si>
  <si>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</si>
  <si>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</si>
  <si>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</si>
  <si>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</si>
  <si>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</si>
  <si>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</si>
  <si>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</si>
  <si>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</si>
  <si>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</si>
  <si>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</si>
  <si>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</si>
  <si>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</si>
  <si>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</si>
  <si>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</si>
  <si>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</si>
  <si>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</si>
  <si>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</si>
  <si>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</si>
  <si>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</si>
  <si>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</si>
  <si>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</si>
  <si>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</si>
  <si>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</si>
  <si>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</si>
  <si>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</si>
  <si>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</si>
  <si>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</si>
  <si>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</si>
  <si>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</si>
  <si>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</si>
  <si>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</si>
  <si>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</si>
  <si>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</si>
  <si>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</si>
  <si>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</si>
  <si>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</si>
  <si>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</si>
  <si>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</si>
  <si>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</si>
  <si>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</si>
  <si>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</si>
  <si>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</si>
  <si>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</si>
  <si>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</si>
  <si>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</si>
  <si>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</si>
  <si>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</si>
  <si>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</si>
  <si>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</si>
  <si>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</si>
  <si>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</si>
  <si>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</si>
  <si>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</si>
  <si>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</si>
  <si>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</si>
  <si>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</si>
  <si>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</si>
  <si>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</si>
  <si>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</si>
  <si>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</si>
  <si>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</si>
  <si>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</si>
  <si>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</si>
  <si>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</si>
  <si>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</si>
  <si>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</si>
  <si>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</si>
  <si>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</si>
  <si>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</si>
  <si>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</si>
  <si>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</si>
  <si>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</si>
  <si>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</si>
  <si>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</si>
  <si>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</si>
  <si>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</si>
  <si>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</si>
  <si>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</si>
  <si>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</si>
  <si>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</si>
  <si>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</si>
  <si>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</si>
  <si>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</si>
  <si>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</si>
  <si>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</si>
  <si>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</si>
  <si>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</si>
  <si>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</si>
  <si>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</si>
  <si>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</si>
  <si>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</si>
  <si>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</si>
  <si>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</si>
  <si>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</si>
  <si>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</si>
  <si>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</si>
  <si>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</si>
  <si>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</si>
  <si>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</si>
  <si>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</si>
  <si>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</si>
  <si>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</si>
  <si>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</si>
  <si>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</si>
  <si>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</si>
  <si>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</si>
  <si>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</si>
  <si>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</si>
  <si>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</si>
  <si>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</si>
  <si>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</si>
  <si>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</si>
  <si>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</si>
  <si>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</si>
  <si>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</si>
  <si>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</si>
  <si>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</si>
  <si>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</si>
  <si>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</si>
  <si>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</si>
  <si>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</si>
  <si>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</si>
  <si>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</si>
  <si>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</si>
  <si>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</si>
  <si>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</si>
  <si>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</si>
  <si>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</si>
  <si>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</si>
  <si>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</si>
  <si>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</si>
  <si>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</si>
  <si>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</si>
  <si>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</si>
  <si>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</si>
  <si>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</si>
  <si>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</si>
  <si>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</si>
  <si>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</si>
  <si>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</si>
  <si>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</si>
  <si>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</si>
  <si>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</si>
  <si>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</si>
  <si>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</si>
  <si>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</si>
  <si>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</si>
  <si>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</si>
  <si>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</si>
  <si>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</si>
  <si>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</si>
  <si>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</si>
  <si>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</si>
  <si>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</si>
  <si>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</si>
  <si>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</si>
  <si>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</si>
  <si>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</si>
  <si>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</si>
  <si>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</si>
  <si>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</si>
  <si>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</si>
  <si>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</si>
  <si>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</si>
  <si>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</si>
  <si>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</si>
  <si>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</si>
  <si>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</si>
  <si>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</si>
  <si>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</si>
  <si>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</si>
  <si>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</si>
  <si>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</si>
  <si>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</si>
  <si>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</si>
  <si>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</si>
  <si>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</si>
  <si>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</si>
  <si>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</si>
  <si>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</si>
  <si>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</si>
  <si>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</si>
  <si>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</si>
  <si>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</si>
  <si>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</si>
  <si>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</si>
  <si>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</si>
  <si>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</si>
  <si>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</si>
  <si>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</si>
  <si>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</si>
  <si>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</si>
  <si>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</si>
  <si>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</si>
  <si>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</si>
  <si>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</si>
  <si>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</si>
  <si>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</si>
  <si>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</si>
  <si>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</si>
  <si>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</si>
  <si>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</si>
  <si>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</si>
  <si>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</si>
  <si>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</si>
  <si>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</si>
  <si>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</si>
  <si>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</si>
  <si>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</si>
  <si>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</si>
  <si>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</si>
  <si>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</si>
  <si>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</si>
  <si>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</si>
  <si>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</si>
  <si>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</si>
  <si>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</si>
  <si>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</si>
  <si>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</si>
  <si>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</si>
  <si>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</si>
  <si>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</si>
  <si>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</si>
  <si>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</si>
  <si>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</si>
  <si>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</si>
  <si>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</si>
  <si>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</si>
  <si>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</si>
  <si>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</si>
  <si>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</si>
  <si>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</si>
  <si>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</si>
  <si>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</si>
  <si>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</si>
  <si>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</si>
  <si>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</si>
  <si>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</si>
  <si>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</si>
  <si>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</si>
  <si>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</si>
  <si>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</si>
  <si>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</si>
  <si>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</si>
  <si>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</si>
  <si>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</si>
  <si>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</si>
  <si>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</si>
  <si>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</si>
  <si>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</si>
  <si>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</si>
  <si>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</si>
  <si>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</si>
  <si>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</si>
  <si>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</si>
  <si>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</si>
  <si>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t>**Exemption amounts must agree with the Board-approved 2002 RAM PILs filing</t>
  </si>
  <si>
    <t xml:space="preserve">     Reg Asset movement</t>
  </si>
  <si>
    <t>PILs TAXES - EB-2010-</t>
  </si>
  <si>
    <t>Total deemed interest  (REGINFO CELL D62)</t>
  </si>
  <si>
    <t>Partnership income per T5013 (net of 2001 loss)</t>
  </si>
  <si>
    <t>Amortization of debt discount</t>
  </si>
  <si>
    <t>RSVA Reserve (1580)</t>
  </si>
  <si>
    <t>Reserves for Transition Costs</t>
  </si>
  <si>
    <t>Reserves for rebate payment</t>
  </si>
  <si>
    <t>Prospectus &amp; underwriting fees</t>
  </si>
  <si>
    <t>Income not earned on movement of Regulatory A/Cs</t>
  </si>
  <si>
    <t>Deferred cost deductible (market ready)</t>
  </si>
  <si>
    <t>Other Liabilities (2405) - Allowance for doubtful accounts</t>
  </si>
  <si>
    <t>Regulayory assets contra</t>
  </si>
  <si>
    <t>Interest phased-in  (Cell C37)</t>
  </si>
  <si>
    <t xml:space="preserve">Interest deducted on MoF filing  (Cell G37+G42) 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</si>
  <si>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</si>
  <si>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Interest Adjustment for Tax Purposes  (carry forward to Cell E112)</t>
  </si>
  <si>
    <t>Utility Name: Greater Sudbury Hydro Inc.</t>
  </si>
  <si>
    <t>Y</t>
  </si>
  <si>
    <t>N</t>
  </si>
  <si>
    <t>Taxation Year's start date: 2003/01/01</t>
  </si>
  <si>
    <t>Taxation Year's end date: 2003/12/31</t>
  </si>
  <si>
    <t>REFER TO APPENDIX 1 - CONTINUITY WORKING PAPER</t>
  </si>
  <si>
    <t>Method 3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</si>
</sst>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7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4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63" applyNumberFormat="1" applyFont="1" applyFill="1" applyBorder="1" applyAlignment="1" applyProtection="1" quotePrefix="1">
      <alignment vertical="top"/>
      <protection/>
    </xf>
    <xf numFmtId="3" fontId="0" fillId="36" borderId="47" xfId="63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63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 vertical="top"/>
    </xf>
    <xf numFmtId="10" fontId="0" fillId="44" borderId="0" xfId="0" applyNumberFormat="1" applyFill="1" applyAlignment="1">
      <alignment vertical="top"/>
    </xf>
    <xf numFmtId="37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0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7" fontId="0" fillId="44" borderId="14" xfId="0" applyNumberFormat="1" applyFill="1" applyBorder="1" applyAlignment="1">
      <alignment vertical="top"/>
    </xf>
    <xf numFmtId="10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3" fontId="0" fillId="32" borderId="14" xfId="0" applyNumberFormat="1" applyFill="1" applyBorder="1" applyAlignment="1" applyProtection="1">
      <alignment/>
      <protection/>
    </xf>
    <xf numFmtId="0" fontId="0" fillId="45" borderId="0" xfId="0" applyFont="1" applyFill="1" applyAlignment="1">
      <alignment vertical="top"/>
    </xf>
    <xf numFmtId="0" fontId="0" fillId="45" borderId="0" xfId="0" applyFont="1" applyFill="1" applyAlignment="1">
      <alignment vertical="top" wrapText="1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0" fillId="0" borderId="24" xfId="0" applyFont="1" applyFill="1" applyBorder="1" applyAlignment="1" applyProtection="1">
      <alignment vertical="top"/>
      <protection/>
    </xf>
    <xf numFmtId="10" fontId="0" fillId="42" borderId="14" xfId="70" applyNumberFormat="1" applyFont="1" applyFill="1" applyBorder="1" applyAlignment="1" applyProtection="1" quotePrefix="1">
      <alignment horizontal="right" vertical="top"/>
      <protection/>
    </xf>
    <xf numFmtId="0" fontId="19" fillId="0" borderId="0" xfId="0" applyFont="1" applyFill="1" applyAlignment="1">
      <alignment vertical="top"/>
    </xf>
    <xf numFmtId="3" fontId="0" fillId="36" borderId="17" xfId="42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40" borderId="0" xfId="0" applyFont="1" applyFill="1" applyAlignment="1">
      <alignment vertical="top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omma0 2" xfId="46"/>
    <cellStyle name="Currency" xfId="47"/>
    <cellStyle name="Currency [0]" xfId="48"/>
    <cellStyle name="Currency 2" xfId="49"/>
    <cellStyle name="Currency0" xfId="50"/>
    <cellStyle name="Currency0 2" xfId="51"/>
    <cellStyle name="Date" xfId="52"/>
    <cellStyle name="Date 2" xfId="53"/>
    <cellStyle name="Explanatory Text" xfId="54"/>
    <cellStyle name="Fixed" xfId="55"/>
    <cellStyle name="Fixed 2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2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Total 2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tabColor theme="0" tint="-0.4999699890613556"/>
    <pageSetUpPr fitToPage="1"/>
  </sheetPr>
  <dimension ref="A1:P76"/>
  <sheetViews>
    <sheetView workbookViewId="0" topLeftCell="A25">
      <selection activeCell="D49" sqref="D49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487</v>
      </c>
      <c r="C1" s="8"/>
      <c r="E1" s="2" t="s">
        <v>455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503</v>
      </c>
      <c r="C3" s="8"/>
      <c r="D3" s="451" t="s">
        <v>441</v>
      </c>
      <c r="E3" s="8"/>
      <c r="F3" s="8"/>
      <c r="G3" s="8"/>
      <c r="H3" s="8"/>
    </row>
    <row r="4" spans="1:8" ht="12.75">
      <c r="A4" s="2" t="s">
        <v>473</v>
      </c>
      <c r="C4" s="8"/>
      <c r="D4" s="450" t="s">
        <v>436</v>
      </c>
      <c r="E4" s="424"/>
      <c r="H4" s="8"/>
    </row>
    <row r="5" spans="1:8" ht="12.75">
      <c r="A5" s="52"/>
      <c r="C5" s="8"/>
      <c r="D5" s="449" t="s">
        <v>437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252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504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505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505</v>
      </c>
    </row>
    <row r="18" spans="1:4" ht="15" customHeight="1">
      <c r="A18" s="390" t="s">
        <v>310</v>
      </c>
      <c r="C18" s="8"/>
      <c r="D18" s="8"/>
    </row>
    <row r="19" spans="1:4" ht="15" customHeight="1">
      <c r="A19" s="507" t="s">
        <v>311</v>
      </c>
      <c r="B19" s="8" t="s">
        <v>308</v>
      </c>
      <c r="C19" s="8" t="s">
        <v>64</v>
      </c>
      <c r="D19" s="389" t="s">
        <v>504</v>
      </c>
    </row>
    <row r="20" spans="1:4" ht="13.5" thickBot="1">
      <c r="A20" s="508"/>
      <c r="B20" s="8" t="s">
        <v>309</v>
      </c>
      <c r="C20" s="8" t="s">
        <v>64</v>
      </c>
      <c r="D20" s="258" t="s">
        <v>504</v>
      </c>
    </row>
    <row r="21" spans="1:4" ht="12.75">
      <c r="A21" s="507" t="s">
        <v>307</v>
      </c>
      <c r="B21" s="8" t="s">
        <v>308</v>
      </c>
      <c r="C21" s="8"/>
      <c r="D21" s="494"/>
    </row>
    <row r="22" spans="1:4" ht="12.75">
      <c r="A22" s="507"/>
      <c r="B22" s="8" t="s">
        <v>309</v>
      </c>
      <c r="C22" s="8"/>
      <c r="D22" s="494"/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2" t="s">
        <v>474</v>
      </c>
    </row>
    <row r="25" ht="6.75" customHeight="1" thickBot="1">
      <c r="A25" s="12"/>
    </row>
    <row r="26" spans="1:5" ht="12.75">
      <c r="A26" s="255" t="s">
        <v>67</v>
      </c>
      <c r="C26" s="8"/>
      <c r="E26" s="439" t="s">
        <v>292</v>
      </c>
    </row>
    <row r="27" spans="1:5" ht="12.75">
      <c r="A27" s="256" t="s">
        <v>68</v>
      </c>
      <c r="C27" s="8"/>
      <c r="E27" s="440" t="s">
        <v>293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282</v>
      </c>
      <c r="D31" s="483">
        <v>73815864</v>
      </c>
      <c r="H31" s="5"/>
    </row>
    <row r="32" ht="6" customHeight="1"/>
    <row r="33" spans="1:8" ht="12.75">
      <c r="A33" t="s">
        <v>71</v>
      </c>
      <c r="D33" s="48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2"/>
      <c r="H37" s="41"/>
    </row>
    <row r="38" ht="4.5" customHeight="1">
      <c r="H38" s="34"/>
    </row>
    <row r="39" spans="1:8" ht="12.75">
      <c r="A39" t="s">
        <v>74</v>
      </c>
      <c r="D39" s="48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2675825.07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3">
        <v>2531353</v>
      </c>
      <c r="E43" s="388">
        <f>D43</f>
        <v>2531353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144472.06999999983</v>
      </c>
      <c r="H45" s="40"/>
      <c r="J45" s="5"/>
      <c r="K45" s="5"/>
    </row>
    <row r="46" spans="1:11" ht="12.75">
      <c r="A46" s="2" t="s">
        <v>283</v>
      </c>
      <c r="D46" s="40"/>
      <c r="H46" s="40"/>
      <c r="J46" s="5"/>
      <c r="K46" s="5"/>
    </row>
    <row r="47" spans="1:11" ht="12.75">
      <c r="A47" t="s">
        <v>284</v>
      </c>
      <c r="D47" s="484">
        <v>0</v>
      </c>
      <c r="E47" s="388">
        <f aca="true" t="shared" si="0" ref="E47:E53">D47</f>
        <v>0</v>
      </c>
      <c r="H47" s="40"/>
      <c r="J47" s="5"/>
      <c r="K47" s="5"/>
    </row>
    <row r="48" spans="1:11" ht="12.75">
      <c r="A48" t="s">
        <v>285</v>
      </c>
      <c r="D48" s="484">
        <v>0</v>
      </c>
      <c r="E48" s="388">
        <f>D48</f>
        <v>0</v>
      </c>
      <c r="F48" s="22"/>
      <c r="H48" s="40"/>
      <c r="J48" s="5"/>
      <c r="K48" s="5"/>
    </row>
    <row r="49" spans="1:11" ht="12.75">
      <c r="A49" t="s">
        <v>286</v>
      </c>
      <c r="D49" s="485"/>
      <c r="E49" s="388">
        <v>0</v>
      </c>
      <c r="F49" s="22"/>
      <c r="H49" s="40"/>
      <c r="J49" s="5"/>
      <c r="K49" s="5"/>
    </row>
    <row r="50" spans="1:11" ht="12.75">
      <c r="A50" t="s">
        <v>287</v>
      </c>
      <c r="D50" s="424"/>
      <c r="E50" s="388">
        <f t="shared" si="0"/>
        <v>0</v>
      </c>
      <c r="H50" s="40"/>
      <c r="J50" s="5"/>
      <c r="K50" s="5"/>
    </row>
    <row r="51" spans="1:11" ht="12.75">
      <c r="A51" t="s">
        <v>433</v>
      </c>
      <c r="D51" s="424"/>
      <c r="E51" s="388">
        <f t="shared" si="0"/>
        <v>0</v>
      </c>
      <c r="H51" s="40"/>
      <c r="J51" s="5"/>
      <c r="K51" s="5"/>
    </row>
    <row r="52" spans="1:11" ht="12.75">
      <c r="A52" t="s">
        <v>456</v>
      </c>
      <c r="D52" s="424"/>
      <c r="E52" s="388">
        <f t="shared" si="0"/>
        <v>0</v>
      </c>
      <c r="H52" s="40"/>
      <c r="J52" s="5"/>
      <c r="K52" s="5"/>
    </row>
    <row r="53" spans="4:11" ht="12.75">
      <c r="D53" s="424"/>
      <c r="E53" s="388">
        <f t="shared" si="0"/>
        <v>0</v>
      </c>
      <c r="H53" s="40"/>
      <c r="J53" s="5"/>
      <c r="K53" s="5"/>
    </row>
    <row r="54" spans="1:11" ht="12.75">
      <c r="A54" s="2" t="s">
        <v>288</v>
      </c>
      <c r="E54" s="254">
        <f>SUM(E43:E53)</f>
        <v>2531353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36907932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0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36907932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306</v>
      </c>
      <c r="B62" s="5"/>
      <c r="C62" s="5"/>
      <c r="D62" s="252">
        <f>D60*D39</f>
        <v>2675825.07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289</v>
      </c>
      <c r="B64" s="5"/>
      <c r="C64" s="5"/>
      <c r="D64" s="253">
        <f>IF(D41&gt;0,(((D43+D47)/D41)*D62),0)</f>
        <v>2531353</v>
      </c>
      <c r="F64" s="5"/>
      <c r="H64" s="32"/>
      <c r="J64" s="5"/>
      <c r="K64" s="5"/>
    </row>
    <row r="65" spans="1:11" ht="12.75">
      <c r="A65" s="33" t="s">
        <v>372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290</v>
      </c>
      <c r="B66" s="5"/>
      <c r="C66" s="5"/>
      <c r="D66" s="253">
        <f>IF(D41&gt;0,(((D43+D47+D48)/D41)*D62),0)</f>
        <v>2531353</v>
      </c>
      <c r="F66" s="5"/>
      <c r="H66" s="32"/>
      <c r="J66" s="5"/>
      <c r="K66" s="5"/>
    </row>
    <row r="67" spans="1:11" ht="12.75">
      <c r="A67" s="33" t="s">
        <v>373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291</v>
      </c>
      <c r="B68" s="5"/>
      <c r="C68" s="5"/>
      <c r="D68" s="253">
        <f>IF(D41&gt;0,(((D43+D47+D48)/D41)*D62),0)</f>
        <v>2531353</v>
      </c>
      <c r="F68" s="5"/>
      <c r="H68" s="32"/>
      <c r="J68" s="5"/>
    </row>
    <row r="69" spans="1:10" ht="12.75">
      <c r="A69" s="33" t="s">
        <v>374</v>
      </c>
      <c r="B69" s="5"/>
      <c r="C69" s="5"/>
      <c r="D69" s="5"/>
      <c r="F69" s="5"/>
      <c r="H69" s="32"/>
      <c r="J69" s="5"/>
    </row>
    <row r="70" spans="1:10" ht="12.75">
      <c r="A70" s="45" t="s">
        <v>442</v>
      </c>
      <c r="B70" s="5"/>
      <c r="C70" s="5"/>
      <c r="D70" s="253">
        <f>D62</f>
        <v>2675825.07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theme="0" tint="-0.4999699890613556"/>
    <pageSetUpPr fitToPage="1"/>
  </sheetPr>
  <dimension ref="A1:L250"/>
  <sheetViews>
    <sheetView zoomScale="90" zoomScaleNormal="90" workbookViewId="0" topLeftCell="A163">
      <selection activeCell="J65" sqref="J65:J6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458</v>
      </c>
      <c r="H1" s="210"/>
    </row>
    <row r="2" spans="1:8" ht="12.75">
      <c r="A2" s="211" t="s">
        <v>457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459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248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Greater Sudbury Hydro Inc.</v>
      </c>
      <c r="B6" s="115"/>
      <c r="D6" s="137"/>
      <c r="E6" s="115"/>
      <c r="G6" s="115"/>
      <c r="H6" s="461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1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5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252</v>
      </c>
      <c r="B10" s="425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335</v>
      </c>
      <c r="B16" s="125">
        <v>1</v>
      </c>
      <c r="C16" s="259">
        <f>REGINFO!E54</f>
        <v>2531353</v>
      </c>
      <c r="D16" s="17"/>
      <c r="E16" s="267">
        <f>G16-C16</f>
        <v>1469340</v>
      </c>
      <c r="F16" s="3"/>
      <c r="G16" s="267">
        <f>TAXREC!E50</f>
        <v>4000693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6">
        <v>4893000</v>
      </c>
      <c r="D20" s="18"/>
      <c r="E20" s="267">
        <f>G20-C20</f>
        <v>-692448</v>
      </c>
      <c r="F20" s="6"/>
      <c r="G20" s="267">
        <f>TAXREC!E61</f>
        <v>4200552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580731</v>
      </c>
      <c r="F21" s="6"/>
      <c r="G21" s="267">
        <f>TAXREC!E62</f>
        <v>580731</v>
      </c>
      <c r="H21" s="151"/>
    </row>
    <row r="22" spans="1:8" ht="12.75">
      <c r="A22" s="158" t="s">
        <v>260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259</v>
      </c>
      <c r="B23" s="127">
        <v>4</v>
      </c>
      <c r="C23" s="261"/>
      <c r="D23" s="18"/>
      <c r="E23" s="267">
        <f>G23-C23</f>
        <v>0</v>
      </c>
      <c r="F23" s="6"/>
      <c r="G23" s="267">
        <f>TAXREC!E64</f>
        <v>0</v>
      </c>
      <c r="H23" s="151"/>
    </row>
    <row r="24" spans="1:8" ht="12.75">
      <c r="A24" s="158" t="s">
        <v>261</v>
      </c>
      <c r="B24" s="127">
        <v>5</v>
      </c>
      <c r="C24" s="486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0</v>
      </c>
      <c r="F28" s="6"/>
      <c r="G28" s="267">
        <f>TAXREC!E67</f>
        <v>0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38431</v>
      </c>
      <c r="F29" s="6"/>
      <c r="G29" s="267">
        <f>TAXREC!E68</f>
        <v>38431</v>
      </c>
      <c r="H29" s="151"/>
    </row>
    <row r="30" spans="1:8" ht="15.75">
      <c r="A30" s="475" t="s">
        <v>389</v>
      </c>
      <c r="B30" s="127"/>
      <c r="C30" s="259"/>
      <c r="D30" s="18"/>
      <c r="E30" s="267">
        <f>G30-C30</f>
        <v>0</v>
      </c>
      <c r="F30" s="6"/>
      <c r="G30" s="267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336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6">
        <v>2903827</v>
      </c>
      <c r="D33" s="132"/>
      <c r="E33" s="267">
        <f aca="true" t="shared" si="0" ref="E33:E42">G33-C33</f>
        <v>682300</v>
      </c>
      <c r="F33" s="6"/>
      <c r="G33" s="267">
        <f>TAXREC!E97+TAXREC!E98</f>
        <v>3586127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300324</v>
      </c>
      <c r="F34" s="6"/>
      <c r="G34" s="267">
        <f>TAXREC!E99</f>
        <v>300324</v>
      </c>
      <c r="H34" s="151"/>
    </row>
    <row r="35" spans="1:8" ht="12.75">
      <c r="A35" s="158" t="s">
        <v>45</v>
      </c>
      <c r="B35" s="127">
        <v>9</v>
      </c>
      <c r="C35" s="261">
        <v>0</v>
      </c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262</v>
      </c>
      <c r="B36" s="127">
        <v>10</v>
      </c>
      <c r="C36" s="486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REGINFO!D66</f>
        <v>2531353</v>
      </c>
      <c r="D37" s="132"/>
      <c r="E37" s="267">
        <f t="shared" si="0"/>
        <v>1000307</v>
      </c>
      <c r="F37" s="6"/>
      <c r="G37" s="267">
        <f>TAXREC!E51</f>
        <v>3531660</v>
      </c>
      <c r="H37" s="151"/>
    </row>
    <row r="38" spans="1:8" ht="12.75">
      <c r="A38" s="155" t="s">
        <v>258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257</v>
      </c>
      <c r="B39" s="125">
        <v>4</v>
      </c>
      <c r="C39" s="261"/>
      <c r="D39" s="132"/>
      <c r="E39" s="267">
        <f t="shared" si="0"/>
        <v>0</v>
      </c>
      <c r="F39" s="6"/>
      <c r="G39" s="267">
        <f>TAXREC!E105</f>
        <v>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1776</v>
      </c>
      <c r="F45" s="6"/>
      <c r="G45" s="251">
        <f>TAXREC!E131</f>
        <v>1776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.75">
      <c r="A48" s="475" t="s">
        <v>389</v>
      </c>
      <c r="B48" s="127"/>
      <c r="C48" s="259"/>
      <c r="D48" s="132"/>
      <c r="E48" s="267">
        <f>G48-C48</f>
        <v>36674</v>
      </c>
      <c r="F48" s="6"/>
      <c r="G48" s="251">
        <f>TAXREC!E108</f>
        <v>36674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322</v>
      </c>
      <c r="B50" s="125"/>
      <c r="C50" s="263">
        <f>C16+SUM(C20:C30)-SUM(C33:C48)</f>
        <v>1989173</v>
      </c>
      <c r="D50" s="102"/>
      <c r="E50" s="263">
        <f>E16+SUM(E20:E30)-SUM(E33:E48)</f>
        <v>-625327</v>
      </c>
      <c r="F50" s="427" t="s">
        <v>361</v>
      </c>
      <c r="G50" s="263">
        <f>G16+SUM(G20:G30)-SUM(G33:G48)</f>
        <v>1363846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330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334</v>
      </c>
      <c r="B53" s="127">
        <v>13</v>
      </c>
      <c r="C53" s="262">
        <f>IF($C$50&gt;'Tax Rates'!$E$11,'Tax Rates'!$F$16,IF($C$50&gt;'Tax Rates'!$C$11,'Tax Rates'!$E$16,'Tax Rates'!$C$16))</f>
        <v>0.3862</v>
      </c>
      <c r="D53" s="102"/>
      <c r="E53" s="268">
        <f>+G53-C53</f>
        <v>-0.3862</v>
      </c>
      <c r="F53" s="114"/>
      <c r="G53" s="469">
        <f>TAXREC!E151</f>
        <v>0</v>
      </c>
      <c r="H53" s="151"/>
      <c r="I53" s="466" t="s">
        <v>102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768218.6126</v>
      </c>
      <c r="D55" s="102"/>
      <c r="E55" s="267">
        <f>G55-C55</f>
        <v>-768218.6126</v>
      </c>
      <c r="F55" s="427" t="s">
        <v>362</v>
      </c>
      <c r="G55" s="264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27" t="s">
        <v>362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768218.6126</v>
      </c>
      <c r="D60" s="133"/>
      <c r="E60" s="269">
        <f>+E55-E58</f>
        <v>-768218.6126</v>
      </c>
      <c r="F60" s="427" t="s">
        <v>362</v>
      </c>
      <c r="G60" s="269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v>64305676</v>
      </c>
      <c r="D66" s="102"/>
      <c r="E66" s="267">
        <f>G66-C66</f>
        <v>11075705</v>
      </c>
      <c r="F66" s="6"/>
      <c r="G66" s="487">
        <v>75381381</v>
      </c>
      <c r="H66" s="151"/>
      <c r="I66" s="471" t="s">
        <v>469</v>
      </c>
    </row>
    <row r="67" spans="1:10" ht="12.75">
      <c r="A67" s="152" t="s">
        <v>354</v>
      </c>
      <c r="B67" s="125">
        <v>16</v>
      </c>
      <c r="C67" s="260">
        <v>5000000</v>
      </c>
      <c r="D67" s="102"/>
      <c r="E67" s="267">
        <f>G67-C67</f>
        <v>-494421</v>
      </c>
      <c r="F67" s="6"/>
      <c r="G67" s="267">
        <v>4505579</v>
      </c>
      <c r="H67" s="151"/>
      <c r="I67" s="471" t="s">
        <v>469</v>
      </c>
      <c r="J67" s="505" t="s">
        <v>102</v>
      </c>
    </row>
    <row r="68" spans="1:8" ht="12.75">
      <c r="A68" s="152" t="s">
        <v>42</v>
      </c>
      <c r="B68" s="125"/>
      <c r="C68" s="264">
        <f>IF((C66-C67)&gt;0,C66-C67,0)</f>
        <v>59305676</v>
      </c>
      <c r="D68" s="102"/>
      <c r="E68" s="267">
        <f>SUM(E66:E67)</f>
        <v>10581284</v>
      </c>
      <c r="F68" s="114"/>
      <c r="G68" s="264">
        <f>G66-G67</f>
        <v>70875802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355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312</v>
      </c>
      <c r="B72" s="125"/>
      <c r="C72" s="264">
        <f>IF(C68&gt;0,C68*C70,0)*REGINFO!$B$6/REGINFO!$B$7</f>
        <v>177917.028</v>
      </c>
      <c r="D72" s="101"/>
      <c r="E72" s="267">
        <f>+G72-C72</f>
        <v>34710.378000000055</v>
      </c>
      <c r="F72" s="472"/>
      <c r="G72" s="264">
        <f>IF(G68&gt;0,G68*G70,0)*REGINFO!$B$6/REGINFO!$B$7</f>
        <v>212627.40600000005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216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v>64305676</v>
      </c>
      <c r="D75" s="102"/>
      <c r="E75" s="267">
        <f>+G75-C75</f>
        <v>11397759</v>
      </c>
      <c r="F75" s="6"/>
      <c r="G75" s="487">
        <v>75703435</v>
      </c>
      <c r="H75" s="151"/>
      <c r="I75" s="471" t="s">
        <v>469</v>
      </c>
    </row>
    <row r="76" spans="1:9" ht="12.75">
      <c r="A76" s="152" t="s">
        <v>354</v>
      </c>
      <c r="B76" s="125">
        <v>19</v>
      </c>
      <c r="C76" s="260">
        <v>10000000</v>
      </c>
      <c r="D76" s="18"/>
      <c r="E76" s="267">
        <f>+G76-C76</f>
        <v>0</v>
      </c>
      <c r="F76" s="6"/>
      <c r="G76" s="267">
        <v>10000000</v>
      </c>
      <c r="H76" s="151"/>
      <c r="I76" s="471" t="s">
        <v>469</v>
      </c>
    </row>
    <row r="77" spans="1:8" ht="12.75">
      <c r="A77" s="152" t="s">
        <v>42</v>
      </c>
      <c r="B77" s="125"/>
      <c r="C77" s="264">
        <f>IF((C75-C76)&gt;0,C75-C76,0)</f>
        <v>54305676</v>
      </c>
      <c r="D77" s="19"/>
      <c r="E77" s="267">
        <f>SUM(E75:E76)</f>
        <v>11397759</v>
      </c>
      <c r="F77" s="114"/>
      <c r="G77" s="264">
        <f>G75-G76</f>
        <v>65703435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355</v>
      </c>
      <c r="B79" s="125">
        <v>20</v>
      </c>
      <c r="C79" s="301">
        <f>'Tax Rates'!C19</f>
        <v>0.00225</v>
      </c>
      <c r="D79" s="102"/>
      <c r="E79" s="268">
        <f>G79-C79</f>
        <v>0</v>
      </c>
      <c r="F79" s="6"/>
      <c r="G79" s="268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313</v>
      </c>
      <c r="B81" s="125"/>
      <c r="C81" s="264">
        <f>IF(C77&gt;0,C77*C79,0)*REGINFO!$B$6/REGINFO!$B$7</f>
        <v>122187.771</v>
      </c>
      <c r="D81" s="102"/>
      <c r="E81" s="267">
        <f>+G81-C81</f>
        <v>25644.957749999987</v>
      </c>
      <c r="F81" s="6"/>
      <c r="G81" s="264">
        <f>G77*G79*B9/B10</f>
        <v>147832.72874999998</v>
      </c>
      <c r="H81" s="151"/>
    </row>
    <row r="82" spans="1:8" ht="12.75">
      <c r="A82" s="152" t="s">
        <v>314</v>
      </c>
      <c r="B82" s="125">
        <v>21</v>
      </c>
      <c r="C82" s="300">
        <f>IF(C77&gt;0,IF(C60&gt;0,C50*'Tax Rates'!C20,0),0)</f>
        <v>22278.7376</v>
      </c>
      <c r="D82" s="102"/>
      <c r="E82" s="267">
        <f>+G82-C82</f>
        <v>-22278.7376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99909.03339999999</v>
      </c>
      <c r="D84" s="16"/>
      <c r="E84" s="267">
        <f>E81-E82</f>
        <v>47923.69534999999</v>
      </c>
      <c r="F84" s="103"/>
      <c r="G84" s="264">
        <f>G81-G82</f>
        <v>147832.72874999998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225</v>
      </c>
      <c r="B88" s="125"/>
      <c r="C88" s="262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363</v>
      </c>
      <c r="B90" s="127">
        <v>22</v>
      </c>
      <c r="C90" s="264">
        <f>C60/(1-C88)</f>
        <v>1229149.78016</v>
      </c>
      <c r="D90" s="20"/>
      <c r="E90" s="139"/>
      <c r="F90" s="426" t="s">
        <v>475</v>
      </c>
      <c r="G90" s="270">
        <f>TAXREC!E156</f>
        <v>0</v>
      </c>
      <c r="H90" s="151"/>
    </row>
    <row r="91" spans="1:8" ht="12.75">
      <c r="A91" s="158" t="s">
        <v>364</v>
      </c>
      <c r="B91" s="127">
        <v>23</v>
      </c>
      <c r="C91" s="264">
        <f>C84/(1-C88)</f>
        <v>159854.45343999998</v>
      </c>
      <c r="D91" s="20"/>
      <c r="E91" s="139"/>
      <c r="F91" s="426" t="s">
        <v>475</v>
      </c>
      <c r="G91" s="270">
        <f>TAXREC!E158</f>
        <v>160312</v>
      </c>
      <c r="H91" s="151"/>
    </row>
    <row r="92" spans="1:8" ht="12.75">
      <c r="A92" s="158" t="s">
        <v>342</v>
      </c>
      <c r="B92" s="127">
        <v>24</v>
      </c>
      <c r="C92" s="264">
        <f>C72</f>
        <v>177917.028</v>
      </c>
      <c r="D92" s="20"/>
      <c r="E92" s="139"/>
      <c r="F92" s="426" t="s">
        <v>475</v>
      </c>
      <c r="G92" s="270">
        <f>TAXREC!E157</f>
        <v>212627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476</v>
      </c>
      <c r="B95" s="125">
        <v>25</v>
      </c>
      <c r="C95" s="269">
        <f>SUM(C90:C93)</f>
        <v>1566921.2616</v>
      </c>
      <c r="D95" s="6"/>
      <c r="E95" s="139"/>
      <c r="F95" s="426" t="s">
        <v>475</v>
      </c>
      <c r="G95" s="414">
        <f>SUM(G90:G94)</f>
        <v>372939</v>
      </c>
      <c r="H95" s="164"/>
    </row>
    <row r="96" spans="1:8" ht="12.75">
      <c r="A96" s="404" t="s">
        <v>303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300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245</v>
      </c>
      <c r="B100" s="123"/>
      <c r="C100" s="112"/>
      <c r="D100" s="3"/>
      <c r="E100" s="143" t="s">
        <v>247</v>
      </c>
      <c r="F100" s="37"/>
      <c r="G100" s="200"/>
      <c r="H100" s="164"/>
    </row>
    <row r="101" spans="1:8" ht="12.75">
      <c r="A101" s="156" t="s">
        <v>340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580731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357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358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356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300324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3" t="s">
        <v>501</v>
      </c>
      <c r="B112" s="127">
        <v>11</v>
      </c>
      <c r="C112" s="112"/>
      <c r="D112" s="3"/>
      <c r="E112" s="468">
        <f>E206</f>
        <v>855834.9300000002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359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360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218</v>
      </c>
      <c r="B120" s="127">
        <v>26</v>
      </c>
      <c r="C120" s="112"/>
      <c r="D120" s="117" t="s">
        <v>189</v>
      </c>
      <c r="E120" s="264">
        <f>SUM(E102:E107)-SUM(E109:E118)</f>
        <v>-575427.9300000002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477</v>
      </c>
      <c r="B122" s="127"/>
      <c r="C122" s="112"/>
      <c r="D122" s="3" t="s">
        <v>229</v>
      </c>
      <c r="E122" s="504">
        <v>0.3662</v>
      </c>
      <c r="F122" s="466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244</v>
      </c>
      <c r="B124" s="127"/>
      <c r="C124" s="112"/>
      <c r="D124" s="3" t="s">
        <v>189</v>
      </c>
      <c r="E124" s="264">
        <f>E120*E122</f>
        <v>-210721.70796600007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-210721.70796600007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2">
        <f>IF((E120+C50)&gt;'Tax Rates'!$E$47,'Tax Rates'!$F$52-1.12%,IF((E120+C50)&gt;'Tax Rates'!$D$47,'Tax Rates'!$E$52-1.12%,IF((E120+C50)&gt;'Tax Rates'!$C$47,'Tax Rates'!$D$52-1.12%,'Tax Rates'!$C$52-1.12%)))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346</v>
      </c>
      <c r="B132" s="130"/>
      <c r="C132" s="112"/>
      <c r="D132" s="3"/>
      <c r="E132" s="479">
        <f>E128/(1-E130)</f>
        <v>-326700.3224279071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349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233</v>
      </c>
      <c r="B136" s="130"/>
      <c r="C136" s="112"/>
      <c r="D136" s="118" t="s">
        <v>189</v>
      </c>
      <c r="E136" s="302">
        <f>C50</f>
        <v>1989173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235</v>
      </c>
      <c r="B138" s="130"/>
      <c r="C138" s="112"/>
      <c r="D138" s="119" t="s">
        <v>229</v>
      </c>
      <c r="E138" s="312">
        <f>IF((E120+E136)&gt;'Tax Rates'!E47,'Tax Rates'!F52,IF((E120+E136)&gt;'Tax Rates'!D47,'Tax Rates'!E52,IF((E120+E136)&gt;'Tax Rates'!C47,'Tax Rates'!D52,'Tax Rates'!C52)))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227</v>
      </c>
      <c r="B140" s="130"/>
      <c r="C140" s="112"/>
      <c r="D140" s="118" t="s">
        <v>189</v>
      </c>
      <c r="E140" s="303">
        <f>IF(E136&gt;0,E136*E138,0)</f>
        <v>728435.1525999999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236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228</v>
      </c>
      <c r="B144" s="130"/>
      <c r="C144" s="112"/>
      <c r="D144" s="119" t="s">
        <v>189</v>
      </c>
      <c r="E144" s="302">
        <f>E140-E142</f>
        <v>728435.1525999999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237</v>
      </c>
      <c r="B146" s="130"/>
      <c r="C146" s="112"/>
      <c r="D146" s="118" t="s">
        <v>188</v>
      </c>
      <c r="E146" s="302">
        <f>C60</f>
        <v>768218.6126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230</v>
      </c>
      <c r="B148" s="130"/>
      <c r="C148" s="112"/>
      <c r="D148" s="118" t="s">
        <v>189</v>
      </c>
      <c r="E148" s="302">
        <f>E144-E146</f>
        <v>-39783.46000000008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4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64305676</v>
      </c>
      <c r="F151" s="37"/>
      <c r="G151" s="201"/>
      <c r="H151" s="164"/>
    </row>
    <row r="152" spans="1:8" ht="12.75">
      <c r="A152" s="171" t="s">
        <v>352</v>
      </c>
      <c r="B152" s="130"/>
      <c r="C152" s="112"/>
      <c r="D152" s="118" t="s">
        <v>188</v>
      </c>
      <c r="E152" s="305">
        <f>IF(E151&gt;0,'Tax Rates'!C39,0)</f>
        <v>5000000</v>
      </c>
      <c r="F152" s="37"/>
      <c r="G152" s="201"/>
      <c r="H152" s="164"/>
    </row>
    <row r="153" spans="1:8" ht="12.75">
      <c r="A153" s="171" t="s">
        <v>231</v>
      </c>
      <c r="B153" s="130"/>
      <c r="C153" s="112"/>
      <c r="D153" s="118" t="s">
        <v>189</v>
      </c>
      <c r="E153" s="302">
        <f>E151-E152</f>
        <v>59305676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353</v>
      </c>
      <c r="B155" s="130"/>
      <c r="C155" s="112"/>
      <c r="D155" s="119" t="s">
        <v>229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232</v>
      </c>
      <c r="B157" s="130"/>
      <c r="C157" s="112"/>
      <c r="D157" s="119" t="s">
        <v>189</v>
      </c>
      <c r="E157" s="302">
        <f>IF(E153&gt;0,E153*E155*B9/B10,0)</f>
        <v>177917.028</v>
      </c>
      <c r="F157" s="37"/>
      <c r="G157" s="201"/>
      <c r="H157" s="164"/>
    </row>
    <row r="158" spans="1:8" ht="25.5">
      <c r="A158" s="171" t="s">
        <v>304</v>
      </c>
      <c r="B158" s="130"/>
      <c r="C158" s="112"/>
      <c r="D158" s="118" t="s">
        <v>188</v>
      </c>
      <c r="E158" s="305">
        <f>C72</f>
        <v>177917.028</v>
      </c>
      <c r="F158" s="37"/>
      <c r="G158" s="201"/>
      <c r="H158" s="164"/>
    </row>
    <row r="159" spans="1:8" ht="12.75" customHeight="1">
      <c r="A159" s="172" t="s">
        <v>242</v>
      </c>
      <c r="B159" s="130"/>
      <c r="C159" s="112"/>
      <c r="D159" s="118" t="s">
        <v>189</v>
      </c>
      <c r="E159" s="470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234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64305676</v>
      </c>
      <c r="F162" s="37"/>
      <c r="G162" s="201"/>
      <c r="H162" s="164"/>
    </row>
    <row r="163" spans="1:8" ht="12.75">
      <c r="A163" s="171" t="s">
        <v>351</v>
      </c>
      <c r="B163" s="130"/>
      <c r="C163" s="112"/>
      <c r="D163" s="118" t="s">
        <v>188</v>
      </c>
      <c r="E163" s="305">
        <f>IF(E162&gt;0,'Tax Rates'!C40,0)</f>
        <v>10000000</v>
      </c>
      <c r="F163" s="37"/>
      <c r="G163" s="201"/>
      <c r="H163" s="164"/>
    </row>
    <row r="164" spans="1:8" ht="12.75">
      <c r="A164" s="171" t="s">
        <v>238</v>
      </c>
      <c r="B164" s="130"/>
      <c r="C164" s="112"/>
      <c r="D164" s="119" t="s">
        <v>189</v>
      </c>
      <c r="E164" s="302">
        <f>E162-E163</f>
        <v>54305676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305</v>
      </c>
      <c r="B166" s="130"/>
      <c r="C166" s="112"/>
      <c r="D166" s="119"/>
      <c r="E166" s="306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239</v>
      </c>
      <c r="B168" s="130"/>
      <c r="C168" s="112"/>
      <c r="D168" s="119"/>
      <c r="E168" s="302">
        <f>IF(E164&gt;0,E164*E166*B9/B10,0)</f>
        <v>122187.771</v>
      </c>
      <c r="F168" s="37"/>
      <c r="G168" s="201"/>
      <c r="H168" s="164"/>
    </row>
    <row r="169" spans="1:8" ht="12.75">
      <c r="A169" s="171" t="s">
        <v>315</v>
      </c>
      <c r="B169" s="130"/>
      <c r="C169" s="112"/>
      <c r="D169" s="118" t="s">
        <v>188</v>
      </c>
      <c r="E169" s="307">
        <f>IF(E164&gt;0,IF(E144&gt;0,E136*'Tax Rates'!C56,0),0)</f>
        <v>22278.7376</v>
      </c>
      <c r="F169" s="37"/>
      <c r="G169" s="201"/>
      <c r="H169" s="164"/>
    </row>
    <row r="170" spans="1:8" ht="12.75">
      <c r="A170" s="171" t="s">
        <v>240</v>
      </c>
      <c r="B170" s="130"/>
      <c r="C170" s="112"/>
      <c r="D170" s="119" t="s">
        <v>189</v>
      </c>
      <c r="E170" s="302">
        <f>E168-E169</f>
        <v>99909.03339999999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5" t="s">
        <v>341</v>
      </c>
      <c r="B172" s="130"/>
      <c r="C172" s="112"/>
      <c r="D172" s="118" t="s">
        <v>188</v>
      </c>
      <c r="E172" s="305">
        <f>C84</f>
        <v>99909.03339999999</v>
      </c>
      <c r="F172" s="37"/>
      <c r="G172" s="201"/>
      <c r="H172" s="164"/>
    </row>
    <row r="173" spans="1:8" ht="12.75">
      <c r="A173" s="155" t="s">
        <v>243</v>
      </c>
      <c r="B173" s="130"/>
      <c r="C173" s="112"/>
      <c r="D173" s="119" t="s">
        <v>189</v>
      </c>
      <c r="E173" s="470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339</v>
      </c>
      <c r="B175" s="130"/>
      <c r="C175" s="112"/>
      <c r="D175" s="119"/>
      <c r="E175" s="465">
        <f>IF((E120+G50)&gt;'Tax Rates'!E47,'Tax Rates'!F52-1.12%,IF((E120+G50)&gt;'Tax Rates'!D47,'Tax Rates'!E52-1.12%,IF((E120+G50)&gt;'Tax Rates'!C47,'Tax Rates'!D52,'Tax Rates'!C52-1.12%)))</f>
        <v>0.355</v>
      </c>
      <c r="F175" s="466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241</v>
      </c>
      <c r="B177" s="130"/>
      <c r="C177" s="112"/>
      <c r="D177" s="119" t="s">
        <v>187</v>
      </c>
      <c r="E177" s="302">
        <f>E148/(1-E175)</f>
        <v>-61679.78294573656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347</v>
      </c>
      <c r="B181" s="130"/>
      <c r="C181" s="112"/>
      <c r="D181" s="119" t="s">
        <v>189</v>
      </c>
      <c r="E181" s="478">
        <f>SUM(E177:E179)</f>
        <v>-61679.78294573656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484</v>
      </c>
      <c r="B183" s="130"/>
      <c r="C183" s="112"/>
      <c r="D183" s="119" t="s">
        <v>187</v>
      </c>
      <c r="E183" s="478">
        <f>E132</f>
        <v>-326700.3224279071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348</v>
      </c>
      <c r="B185" s="130"/>
      <c r="C185" s="112"/>
      <c r="D185" s="119" t="s">
        <v>189</v>
      </c>
      <c r="E185" s="478">
        <f>E181+E183</f>
        <v>-388380.10537364363</v>
      </c>
      <c r="F185" s="37"/>
      <c r="G185" s="201"/>
      <c r="H185" s="164"/>
    </row>
    <row r="186" spans="1:8" ht="12.75">
      <c r="A186" s="162" t="s">
        <v>246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222</v>
      </c>
      <c r="B193" s="127"/>
      <c r="C193" s="112"/>
      <c r="D193" s="120"/>
      <c r="E193" s="308">
        <f>REGINFO!D62</f>
        <v>2675825.07</v>
      </c>
      <c r="F193" s="3"/>
      <c r="G193" s="123"/>
      <c r="H193" s="164"/>
    </row>
    <row r="194" spans="1:8" ht="12.75">
      <c r="A194" s="503" t="s">
        <v>499</v>
      </c>
      <c r="B194" s="127"/>
      <c r="C194" s="112"/>
      <c r="D194" s="120"/>
      <c r="E194" s="308">
        <f>C37</f>
        <v>2531353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337</v>
      </c>
      <c r="B196" s="127"/>
      <c r="C196" s="112"/>
      <c r="D196" s="120"/>
      <c r="E196" s="308">
        <f>E193-E194</f>
        <v>144472.06999999983</v>
      </c>
      <c r="F196" s="3"/>
      <c r="G196" s="123"/>
      <c r="H196" s="164"/>
    </row>
    <row r="197" spans="1:8" ht="12.75">
      <c r="A197" s="155" t="s">
        <v>338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253</v>
      </c>
      <c r="B199" s="127"/>
      <c r="C199" s="112"/>
      <c r="D199" s="120"/>
      <c r="E199" s="147"/>
      <c r="F199" s="3"/>
      <c r="G199" s="480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503" t="s">
        <v>500</v>
      </c>
      <c r="B201" s="127"/>
      <c r="C201" s="112"/>
      <c r="D201" s="120"/>
      <c r="E201" s="308">
        <f>G37+G42</f>
        <v>3531660</v>
      </c>
      <c r="F201" s="3"/>
      <c r="G201" s="480"/>
      <c r="H201" s="164"/>
    </row>
    <row r="202" spans="1:8" ht="12.75">
      <c r="A202" s="155" t="s">
        <v>488</v>
      </c>
      <c r="B202" s="127"/>
      <c r="C202" s="112"/>
      <c r="D202" s="120"/>
      <c r="E202" s="497">
        <f>REGINFO!D62</f>
        <v>2675825.07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855834.9300000002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502</v>
      </c>
      <c r="B206" s="127"/>
      <c r="C206" s="112"/>
      <c r="D206" s="120"/>
      <c r="E206" s="467">
        <f>IF((E201-E202)&gt;0,E201-E202,0)</f>
        <v>855834.9300000002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223</v>
      </c>
      <c r="B208" s="178"/>
      <c r="C208" s="179"/>
      <c r="D208" s="180"/>
      <c r="E208" s="309">
        <f>+E196-E204</f>
        <v>-711362.8600000003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47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0" tint="-0.3499799966812134"/>
    <pageSetUpPr fitToPage="1"/>
  </sheetPr>
  <dimension ref="A1:K163"/>
  <sheetViews>
    <sheetView workbookViewId="0" topLeftCell="A136">
      <selection activeCell="D21" sqref="D2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Greater Sudbury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506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507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1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506">
        <f>Ratebase*REGINFO!D33*0.0025</f>
        <v>92269.83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9" t="s">
        <v>226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280</v>
      </c>
      <c r="B17" s="20" t="s">
        <v>64</v>
      </c>
      <c r="C17" s="8"/>
      <c r="E17" s="26"/>
      <c r="F17" s="8"/>
    </row>
    <row r="18" spans="1:6" ht="12.75">
      <c r="A18" s="55" t="s">
        <v>254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320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255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221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318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319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269</v>
      </c>
      <c r="B31" s="23" t="s">
        <v>187</v>
      </c>
      <c r="C31" s="488"/>
      <c r="D31" s="286"/>
      <c r="E31" s="284">
        <f>C31-D31</f>
        <v>0</v>
      </c>
      <c r="F31" s="11"/>
      <c r="G31" s="11"/>
      <c r="H31" s="6"/>
      <c r="I31" s="6"/>
    </row>
    <row r="32" spans="1:9" ht="12.75">
      <c r="A32" s="4" t="s">
        <v>219</v>
      </c>
      <c r="B32" s="23" t="s">
        <v>187</v>
      </c>
      <c r="C32" s="488">
        <v>71723811</v>
      </c>
      <c r="D32" s="286"/>
      <c r="E32" s="284">
        <f>C32-D32</f>
        <v>71723811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902969</v>
      </c>
      <c r="D33" s="286"/>
      <c r="E33" s="284">
        <f>C33-D33</f>
        <v>902969</v>
      </c>
      <c r="F33" s="11"/>
      <c r="G33" s="11"/>
      <c r="H33" s="6"/>
      <c r="I33" s="6"/>
    </row>
    <row r="34" spans="1:9" ht="12.75">
      <c r="A34" s="4" t="s">
        <v>224</v>
      </c>
      <c r="B34" s="23" t="s">
        <v>187</v>
      </c>
      <c r="C34" s="285">
        <v>1776</v>
      </c>
      <c r="D34" s="286"/>
      <c r="E34" s="284">
        <f>C34-D34</f>
        <v>1776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281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8">
        <v>55850206</v>
      </c>
      <c r="D39" s="286"/>
      <c r="E39" s="284">
        <f>C39-D39</f>
        <v>55850206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8">
        <v>2630575</v>
      </c>
      <c r="D40" s="286"/>
      <c r="E40" s="284">
        <f aca="true" t="shared" si="0" ref="E40:E48">C40-D40</f>
        <v>2630575</v>
      </c>
      <c r="F40" s="11"/>
      <c r="G40" s="11"/>
      <c r="H40" s="6"/>
      <c r="I40" s="6"/>
    </row>
    <row r="41" spans="1:9" ht="12.75">
      <c r="A41" s="4" t="s">
        <v>270</v>
      </c>
      <c r="B41" s="23" t="s">
        <v>188</v>
      </c>
      <c r="C41" s="285">
        <v>2079778</v>
      </c>
      <c r="D41" s="286"/>
      <c r="E41" s="284">
        <f t="shared" si="0"/>
        <v>2079778</v>
      </c>
      <c r="F41" s="11"/>
      <c r="G41" s="11"/>
      <c r="H41" s="6"/>
      <c r="I41" s="6"/>
    </row>
    <row r="42" spans="1:9" ht="12.75">
      <c r="A42" s="4" t="s">
        <v>271</v>
      </c>
      <c r="B42" s="23" t="s">
        <v>188</v>
      </c>
      <c r="C42" s="285">
        <v>3654125</v>
      </c>
      <c r="D42" s="286"/>
      <c r="E42" s="284">
        <f t="shared" si="0"/>
        <v>3654125</v>
      </c>
      <c r="F42" s="11"/>
      <c r="G42" s="11"/>
      <c r="H42" s="6"/>
      <c r="I42" s="6"/>
    </row>
    <row r="43" spans="1:9" ht="12.75">
      <c r="A43" s="4" t="s">
        <v>272</v>
      </c>
      <c r="B43" s="23" t="s">
        <v>188</v>
      </c>
      <c r="C43" s="488">
        <v>4200552</v>
      </c>
      <c r="D43" s="286"/>
      <c r="E43" s="284">
        <f t="shared" si="0"/>
        <v>4200552</v>
      </c>
      <c r="F43" s="11"/>
      <c r="G43" s="11"/>
      <c r="H43" s="6"/>
      <c r="I43" s="6"/>
    </row>
    <row r="44" spans="1:9" ht="12.75">
      <c r="A44" s="4" t="s">
        <v>273</v>
      </c>
      <c r="B44" s="23" t="s">
        <v>188</v>
      </c>
      <c r="C44" s="488">
        <v>212627</v>
      </c>
      <c r="D44" s="286"/>
      <c r="E44" s="284">
        <f t="shared" si="0"/>
        <v>212627</v>
      </c>
      <c r="F44" s="11"/>
      <c r="G44" s="11"/>
      <c r="H44" s="6"/>
      <c r="I44" s="6"/>
    </row>
    <row r="45" spans="1:11" ht="12.75">
      <c r="A45" s="416" t="s">
        <v>486</v>
      </c>
      <c r="B45" s="23" t="s">
        <v>188</v>
      </c>
      <c r="C45" s="488"/>
      <c r="D45" s="286"/>
      <c r="E45" s="284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5"/>
      <c r="D46" s="286"/>
      <c r="E46" s="284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4000693</v>
      </c>
      <c r="D50" s="281">
        <f>SUM(D31:D36)-SUM(D39:D49)</f>
        <v>0</v>
      </c>
      <c r="E50" s="281">
        <f>SUM(E31:E35)-SUM(E39:E48)</f>
        <v>4000693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8">
        <v>3531660</v>
      </c>
      <c r="D51" s="285"/>
      <c r="E51" s="282">
        <f>+C51-D51</f>
        <v>3531660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488">
        <v>150067</v>
      </c>
      <c r="D52" s="285"/>
      <c r="E52" s="283">
        <f>+C52-D52</f>
        <v>150067</v>
      </c>
      <c r="F52" s="8"/>
      <c r="G52" s="416"/>
    </row>
    <row r="53" spans="1:6" ht="12.75">
      <c r="A53" s="2" t="s">
        <v>131</v>
      </c>
      <c r="B53" s="8" t="s">
        <v>189</v>
      </c>
      <c r="C53" s="281">
        <f>C50-C51-C52</f>
        <v>318966</v>
      </c>
      <c r="D53" s="281">
        <f>D50-D51-D52</f>
        <v>0</v>
      </c>
      <c r="E53" s="281">
        <f>E50-E51-E52</f>
        <v>318966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7">
        <f>C52</f>
        <v>150067</v>
      </c>
      <c r="D59" s="287">
        <f>D52</f>
        <v>0</v>
      </c>
      <c r="E59" s="272">
        <f>+C59-D59</f>
        <v>150067</v>
      </c>
      <c r="F59" s="8"/>
      <c r="G59" s="416"/>
    </row>
    <row r="60" spans="1:6" ht="12.75">
      <c r="A60" s="4" t="s">
        <v>321</v>
      </c>
      <c r="B60" s="8" t="s">
        <v>187</v>
      </c>
      <c r="C60" s="489"/>
      <c r="D60" s="318"/>
      <c r="E60" s="272">
        <f>+C60-D60</f>
        <v>0</v>
      </c>
      <c r="F60" s="8"/>
    </row>
    <row r="61" spans="1:7" ht="12.75">
      <c r="A61" t="s">
        <v>4</v>
      </c>
      <c r="B61" s="8" t="s">
        <v>187</v>
      </c>
      <c r="C61" s="287">
        <f>C43</f>
        <v>4200552</v>
      </c>
      <c r="D61" s="287">
        <f>D43</f>
        <v>0</v>
      </c>
      <c r="E61" s="272">
        <f>+C61-D61</f>
        <v>4200552</v>
      </c>
      <c r="F61" s="8"/>
      <c r="G61" s="416"/>
    </row>
    <row r="62" spans="1:6" ht="12.75">
      <c r="A62" t="s">
        <v>6</v>
      </c>
      <c r="B62" s="8" t="s">
        <v>187</v>
      </c>
      <c r="C62" s="489">
        <v>580731</v>
      </c>
      <c r="D62" s="287">
        <v>0</v>
      </c>
      <c r="E62" s="272">
        <f>+C62-D62</f>
        <v>580731</v>
      </c>
      <c r="F62" s="8"/>
    </row>
    <row r="63" spans="1:6" ht="12.75">
      <c r="A63" s="31" t="s">
        <v>274</v>
      </c>
      <c r="B63" s="8" t="s">
        <v>187</v>
      </c>
      <c r="C63" s="316">
        <f>'Tax Reserves'!C22</f>
        <v>0</v>
      </c>
      <c r="D63" s="317">
        <f>'Tax Reserves'!D22</f>
        <v>0</v>
      </c>
      <c r="E63" s="272">
        <f>C63-D63</f>
        <v>0</v>
      </c>
      <c r="F63" s="8"/>
    </row>
    <row r="64" spans="1:6" ht="12.75">
      <c r="A64" s="4" t="s">
        <v>52</v>
      </c>
      <c r="B64" s="8" t="s">
        <v>187</v>
      </c>
      <c r="C64" s="316">
        <f>'Tax Reserves'!C63</f>
        <v>0</v>
      </c>
      <c r="D64" s="317">
        <f>'Tax Reserves'!D63</f>
        <v>0</v>
      </c>
      <c r="E64" s="272">
        <f>+C64-D64</f>
        <v>0</v>
      </c>
      <c r="F64" s="8"/>
    </row>
    <row r="65" spans="1:6" ht="12.75">
      <c r="A65" t="s">
        <v>438</v>
      </c>
      <c r="B65" s="8" t="s">
        <v>187</v>
      </c>
      <c r="C65" s="286">
        <v>0</v>
      </c>
      <c r="D65" s="286"/>
      <c r="E65" s="272">
        <f>+C65-D65</f>
        <v>0</v>
      </c>
      <c r="F65" s="8"/>
    </row>
    <row r="66" spans="1:6" ht="15">
      <c r="A66" s="463" t="s">
        <v>389</v>
      </c>
      <c r="B66" s="8"/>
      <c r="C66" s="442">
        <f>'TAXREC 3 No True-up'!C48</f>
        <v>0</v>
      </c>
      <c r="D66" s="442">
        <f>'TAXREC 3 No True-up'!D48</f>
        <v>0</v>
      </c>
      <c r="E66" s="272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2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38431</v>
      </c>
      <c r="D68" s="251">
        <f>'TAXREC 2'!D78</f>
        <v>0</v>
      </c>
      <c r="E68" s="272">
        <f>+C68-D68</f>
        <v>38431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7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4969781</v>
      </c>
      <c r="D70" s="272">
        <f>SUM(D59:D68)</f>
        <v>0</v>
      </c>
      <c r="E70" s="272">
        <f>SUM(E59:E68)</f>
        <v>4969781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76">
        <v>0</v>
      </c>
      <c r="D76" s="294"/>
      <c r="E76" s="473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4969781</v>
      </c>
      <c r="D82" s="251">
        <f>D70+D80</f>
        <v>0</v>
      </c>
      <c r="E82" s="251">
        <f>E70+E80</f>
        <v>4969781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3" t="s">
        <v>426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1">
        <v>3586127</v>
      </c>
      <c r="D97" s="294"/>
      <c r="E97" s="272">
        <f>+C97-D97</f>
        <v>3586127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1">
        <v>300324</v>
      </c>
      <c r="D99" s="294"/>
      <c r="E99" s="272">
        <f>+C99-D99</f>
        <v>300324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>
        <v>0</v>
      </c>
      <c r="D100" s="294"/>
      <c r="E100" s="272">
        <f>+C100-D100</f>
        <v>0</v>
      </c>
      <c r="F100" s="8"/>
      <c r="G100" s="45" t="s">
        <v>102</v>
      </c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258</v>
      </c>
      <c r="B104" s="8" t="s">
        <v>188</v>
      </c>
      <c r="C104" s="319">
        <f>'Tax Reserves'!C35</f>
        <v>0</v>
      </c>
      <c r="D104" s="319">
        <f>'Tax Reserves'!D35</f>
        <v>0</v>
      </c>
      <c r="E104" s="272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275</v>
      </c>
      <c r="B105" s="8" t="s">
        <v>188</v>
      </c>
      <c r="C105" s="319">
        <f>'Tax Reserves'!C50</f>
        <v>0</v>
      </c>
      <c r="D105" s="319">
        <f>'Tax Reserves'!D50</f>
        <v>0</v>
      </c>
      <c r="E105" s="282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3" t="s">
        <v>389</v>
      </c>
      <c r="B108" s="8"/>
      <c r="C108" s="254">
        <f>'TAXREC 3 No True-up'!C76</f>
        <v>36674</v>
      </c>
      <c r="D108" s="254">
        <f>'TAXREC 3 No True-up'!D76</f>
        <v>0</v>
      </c>
      <c r="E108" s="272">
        <f t="shared" si="5"/>
        <v>36674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3923125</v>
      </c>
      <c r="D113" s="251">
        <f>SUM(D97:D111)</f>
        <v>0</v>
      </c>
      <c r="E113" s="251">
        <f>SUM(E97:E111)</f>
        <v>3923125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188</v>
      </c>
      <c r="C116" s="294">
        <v>1776</v>
      </c>
      <c r="D116" s="294"/>
      <c r="E116" s="272">
        <f>+C116-D116</f>
        <v>1776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1776</v>
      </c>
      <c r="D120" s="251">
        <f>SUM(D114:D119)</f>
        <v>0</v>
      </c>
      <c r="E120" s="251">
        <f>SUM(E114:E119)</f>
        <v>1776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3924901</v>
      </c>
      <c r="D122" s="251">
        <f>D113+D120</f>
        <v>0</v>
      </c>
      <c r="E122" s="251">
        <f>+E113+E120</f>
        <v>3924901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1776</v>
      </c>
      <c r="D131" s="251">
        <f>D120-D130</f>
        <v>0</v>
      </c>
      <c r="E131" s="251">
        <f>E120-E130</f>
        <v>1776</v>
      </c>
      <c r="F131" s="8"/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1776</v>
      </c>
      <c r="D132" s="251">
        <f>D130+D131</f>
        <v>0</v>
      </c>
      <c r="E132" s="251">
        <f>E130+E131</f>
        <v>1776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1363846</v>
      </c>
      <c r="D134" s="251">
        <f>D53+D82-D122</f>
        <v>0</v>
      </c>
      <c r="E134" s="251">
        <f>E53+E82-E122</f>
        <v>1363846</v>
      </c>
      <c r="F134" s="8"/>
      <c r="G134" s="45"/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369</v>
      </c>
      <c r="B136" s="8" t="s">
        <v>188</v>
      </c>
      <c r="C136" s="294">
        <v>0</v>
      </c>
      <c r="D136" s="294"/>
      <c r="E136" s="264">
        <f>C136-D136</f>
        <v>0</v>
      </c>
      <c r="F136" s="8"/>
      <c r="G136" s="45"/>
      <c r="H136" s="45"/>
      <c r="I136" s="30"/>
      <c r="J136" s="45"/>
      <c r="K136" s="45"/>
    </row>
    <row r="137" spans="1:11" ht="12.75">
      <c r="A137" s="46" t="s">
        <v>370</v>
      </c>
      <c r="B137" s="8" t="s">
        <v>188</v>
      </c>
      <c r="C137" s="310"/>
      <c r="D137" s="310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1363846</v>
      </c>
      <c r="D139" s="252">
        <f>D134-D136-D137-D138</f>
        <v>0</v>
      </c>
      <c r="E139" s="252">
        <f>E134-E136-E137-E138</f>
        <v>1363846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301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317</v>
      </c>
      <c r="B142" s="8" t="s">
        <v>187</v>
      </c>
      <c r="C142" s="490">
        <v>0</v>
      </c>
      <c r="D142" s="298"/>
      <c r="E142" s="252">
        <f>C142-D142</f>
        <v>0</v>
      </c>
      <c r="F142" s="8"/>
      <c r="G142" s="45"/>
      <c r="H142" s="45"/>
      <c r="I142" s="45"/>
      <c r="J142" s="45"/>
      <c r="K142" s="45"/>
    </row>
    <row r="143" spans="1:11" ht="12.75">
      <c r="A143" s="46" t="s">
        <v>316</v>
      </c>
      <c r="B143" s="8" t="s">
        <v>187</v>
      </c>
      <c r="C143" s="490">
        <v>0</v>
      </c>
      <c r="D143" s="298"/>
      <c r="E143" s="292">
        <f>C143-D143</f>
        <v>0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328</v>
      </c>
      <c r="B145" s="8" t="s">
        <v>188</v>
      </c>
      <c r="C145" s="298">
        <v>0</v>
      </c>
      <c r="D145" s="298"/>
      <c r="E145" s="293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301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323</v>
      </c>
      <c r="B149" s="8"/>
      <c r="C149" s="405">
        <f>C142/C139</f>
        <v>0</v>
      </c>
      <c r="D149" s="5"/>
      <c r="E149" s="406">
        <f>C149</f>
        <v>0</v>
      </c>
      <c r="F149" s="8"/>
      <c r="G149" s="477" t="s">
        <v>463</v>
      </c>
      <c r="H149" s="45"/>
      <c r="I149" s="45"/>
      <c r="J149" s="45"/>
      <c r="K149" s="45"/>
    </row>
    <row r="150" spans="1:11" ht="12.75">
      <c r="A150" s="46" t="s">
        <v>324</v>
      </c>
      <c r="B150" s="8"/>
      <c r="C150" s="491">
        <f>C143/C139</f>
        <v>0</v>
      </c>
      <c r="D150" s="5"/>
      <c r="E150" s="406">
        <f>C150</f>
        <v>0</v>
      </c>
      <c r="F150" s="8"/>
      <c r="G150" s="477" t="s">
        <v>464</v>
      </c>
      <c r="H150" s="45"/>
      <c r="I150" s="45"/>
      <c r="J150" s="45"/>
      <c r="K150" s="45"/>
    </row>
    <row r="151" spans="1:11" ht="12.75">
      <c r="A151" t="s">
        <v>325</v>
      </c>
      <c r="B151" s="8"/>
      <c r="C151" s="406">
        <f>SUM(C149:C150)</f>
        <v>0</v>
      </c>
      <c r="D151" s="5"/>
      <c r="E151" s="406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350</v>
      </c>
      <c r="B153" s="8"/>
    </row>
    <row r="154" spans="1:2" ht="12.75">
      <c r="A154" s="14"/>
      <c r="B154" s="8"/>
    </row>
    <row r="155" spans="1:2" ht="12.75">
      <c r="A155" s="2" t="s">
        <v>472</v>
      </c>
      <c r="B155" s="8"/>
    </row>
    <row r="156" spans="1:5" ht="12.75">
      <c r="A156" t="s">
        <v>217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92">
        <v>212627</v>
      </c>
      <c r="D157" s="251"/>
      <c r="E157" s="251">
        <f>C157+D157</f>
        <v>212627</v>
      </c>
    </row>
    <row r="158" spans="1:5" ht="12.75">
      <c r="A158" t="s">
        <v>216</v>
      </c>
      <c r="B158" s="86" t="s">
        <v>187</v>
      </c>
      <c r="C158" s="492">
        <v>160312</v>
      </c>
      <c r="D158" s="251"/>
      <c r="E158" s="251">
        <f>C158+D158</f>
        <v>160312</v>
      </c>
    </row>
    <row r="159" ht="12.75">
      <c r="B159" s="8"/>
    </row>
    <row r="160" spans="1:5" ht="12.75">
      <c r="A160" s="2" t="s">
        <v>298</v>
      </c>
      <c r="B160" s="66" t="s">
        <v>189</v>
      </c>
      <c r="C160" s="251">
        <f>C156+C157+C158</f>
        <v>372939</v>
      </c>
      <c r="D160" s="251">
        <f>D156+D157+D158</f>
        <v>0</v>
      </c>
      <c r="E160" s="251">
        <f>E156+E157+E158</f>
        <v>372939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7" bottom="0.34" header="0.19" footer="0"/>
  <pageSetup fitToHeight="2" fitToWidth="1" horizontalDpi="600" verticalDpi="600" orientation="portrait" scale="65" r:id="rId1"/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0" tint="-0.4999699890613556"/>
    <pageSetUpPr fitToPage="1"/>
  </sheetPr>
  <dimension ref="A1:F63"/>
  <sheetViews>
    <sheetView workbookViewId="0" topLeftCell="A1">
      <selection activeCell="C60" sqref="C60"/>
    </sheetView>
  </sheetViews>
  <sheetFormatPr defaultColWidth="9.140625" defaultRowHeight="12.75"/>
  <cols>
    <col min="1" max="1" width="48.4218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296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297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Greater Sudbury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268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5" ht="12.75">
      <c r="A14" s="61" t="s">
        <v>276</v>
      </c>
      <c r="B14" s="61"/>
      <c r="C14" s="294"/>
      <c r="D14" s="294"/>
      <c r="E14" s="251">
        <f aca="true" t="shared" si="0" ref="E14:E21">C14-D14</f>
        <v>0</v>
      </c>
    </row>
    <row r="15" spans="1:5" ht="12.75">
      <c r="A15" s="61" t="s">
        <v>277</v>
      </c>
      <c r="B15" s="61"/>
      <c r="C15" s="294"/>
      <c r="D15" s="294"/>
      <c r="E15" s="251">
        <f t="shared" si="0"/>
        <v>0</v>
      </c>
    </row>
    <row r="16" spans="1:5" ht="12.75">
      <c r="A16" s="61" t="s">
        <v>278</v>
      </c>
      <c r="B16" s="61"/>
      <c r="C16" s="294"/>
      <c r="D16" s="294"/>
      <c r="E16" s="251">
        <f t="shared" si="0"/>
        <v>0</v>
      </c>
    </row>
    <row r="17" spans="1:5" ht="12.75">
      <c r="A17" s="61" t="s">
        <v>279</v>
      </c>
      <c r="B17" s="61"/>
      <c r="C17" s="294"/>
      <c r="D17" s="294"/>
      <c r="E17" s="251">
        <f t="shared" si="0"/>
        <v>0</v>
      </c>
    </row>
    <row r="18" spans="1:5" ht="12.75">
      <c r="A18" s="61" t="s">
        <v>443</v>
      </c>
      <c r="B18" s="61"/>
      <c r="C18" s="294"/>
      <c r="D18" s="294"/>
      <c r="E18" s="251">
        <f t="shared" si="0"/>
        <v>0</v>
      </c>
    </row>
    <row r="19" spans="1:5" ht="12.75">
      <c r="A19" s="61" t="s">
        <v>443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267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5" ht="12.75">
      <c r="A26" s="61" t="s">
        <v>276</v>
      </c>
      <c r="B26" s="61"/>
      <c r="C26" s="294"/>
      <c r="D26" s="294"/>
      <c r="E26" s="251">
        <f aca="true" t="shared" si="1" ref="E26:E33">C26-D26</f>
        <v>0</v>
      </c>
    </row>
    <row r="27" spans="1:5" ht="12.75">
      <c r="A27" s="61" t="s">
        <v>277</v>
      </c>
      <c r="B27" s="61"/>
      <c r="C27" s="294"/>
      <c r="D27" s="294"/>
      <c r="E27" s="251">
        <f t="shared" si="1"/>
        <v>0</v>
      </c>
    </row>
    <row r="28" spans="1:5" ht="12.75">
      <c r="A28" s="61" t="s">
        <v>278</v>
      </c>
      <c r="B28" s="61"/>
      <c r="C28" s="294"/>
      <c r="D28" s="294"/>
      <c r="E28" s="251">
        <f t="shared" si="1"/>
        <v>0</v>
      </c>
    </row>
    <row r="29" spans="1:5" ht="12.75">
      <c r="A29" s="61" t="s">
        <v>279</v>
      </c>
      <c r="B29" s="61"/>
      <c r="C29" s="294"/>
      <c r="D29" s="294"/>
      <c r="E29" s="251">
        <f t="shared" si="1"/>
        <v>0</v>
      </c>
    </row>
    <row r="30" spans="1:5" ht="12.75">
      <c r="A30" s="61" t="s">
        <v>443</v>
      </c>
      <c r="B30" s="61"/>
      <c r="C30" s="294"/>
      <c r="D30" s="294"/>
      <c r="E30" s="251">
        <f t="shared" si="1"/>
        <v>0</v>
      </c>
    </row>
    <row r="31" spans="1:5" ht="12.75">
      <c r="A31" s="61" t="s">
        <v>443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266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268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263</v>
      </c>
      <c r="B43" s="61"/>
      <c r="C43" s="294"/>
      <c r="D43" s="294"/>
      <c r="E43" s="251">
        <f t="shared" si="2"/>
        <v>0</v>
      </c>
    </row>
    <row r="44" spans="1:5" ht="12.75">
      <c r="A44" s="500" t="s">
        <v>497</v>
      </c>
      <c r="B44" s="61"/>
      <c r="C44" s="294"/>
      <c r="D44" s="294"/>
      <c r="E44" s="251">
        <f t="shared" si="2"/>
        <v>0</v>
      </c>
    </row>
    <row r="45" spans="1:5" ht="12.75">
      <c r="A45" s="61" t="s">
        <v>264</v>
      </c>
      <c r="B45" s="61"/>
      <c r="C45" s="294"/>
      <c r="D45" s="294"/>
      <c r="E45" s="251">
        <f t="shared" si="2"/>
        <v>0</v>
      </c>
    </row>
    <row r="46" spans="1:5" ht="12.75">
      <c r="A46" s="61" t="s">
        <v>265</v>
      </c>
      <c r="B46" s="61"/>
      <c r="C46" s="294"/>
      <c r="D46" s="294"/>
      <c r="E46" s="251">
        <f t="shared" si="2"/>
        <v>0</v>
      </c>
    </row>
    <row r="47" spans="1:5" ht="12.75">
      <c r="A47" s="61" t="s">
        <v>443</v>
      </c>
      <c r="B47" s="61"/>
      <c r="C47" s="294"/>
      <c r="D47" s="294"/>
      <c r="E47" s="251">
        <f t="shared" si="2"/>
        <v>0</v>
      </c>
    </row>
    <row r="48" spans="1:5" ht="12.75">
      <c r="A48" s="61" t="s">
        <v>443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267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263</v>
      </c>
      <c r="B55" s="61"/>
      <c r="C55" s="294"/>
      <c r="D55" s="294"/>
      <c r="E55" s="251">
        <f t="shared" si="3"/>
        <v>0</v>
      </c>
    </row>
    <row r="56" spans="1:5" ht="12.75">
      <c r="A56" s="500" t="s">
        <v>497</v>
      </c>
      <c r="B56" s="61"/>
      <c r="C56" s="294"/>
      <c r="D56" s="294"/>
      <c r="E56" s="251">
        <f t="shared" si="3"/>
        <v>0</v>
      </c>
    </row>
    <row r="57" spans="1:5" ht="12.75">
      <c r="A57" s="246" t="s">
        <v>264</v>
      </c>
      <c r="B57" s="61"/>
      <c r="C57" s="294"/>
      <c r="D57" s="294"/>
      <c r="E57" s="251">
        <f t="shared" si="3"/>
        <v>0</v>
      </c>
    </row>
    <row r="58" spans="1:5" ht="12.75">
      <c r="A58" s="246" t="s">
        <v>265</v>
      </c>
      <c r="B58" s="61"/>
      <c r="C58" s="294"/>
      <c r="D58" s="294"/>
      <c r="E58" s="251">
        <f t="shared" si="3"/>
        <v>0</v>
      </c>
    </row>
    <row r="59" spans="1:5" ht="12.75">
      <c r="A59" s="61" t="s">
        <v>443</v>
      </c>
      <c r="B59" s="61"/>
      <c r="C59" s="294">
        <v>0</v>
      </c>
      <c r="D59" s="294"/>
      <c r="E59" s="251">
        <f t="shared" si="3"/>
        <v>0</v>
      </c>
    </row>
    <row r="60" spans="1:5" ht="12.75">
      <c r="A60" s="61" t="s">
        <v>443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0" tint="-0.4999699890613556"/>
    <pageSetUpPr fitToPage="1"/>
  </sheetPr>
  <dimension ref="A1:F139"/>
  <sheetViews>
    <sheetView zoomScale="110" zoomScaleNormal="110" zoomScalePageLayoutView="0" workbookViewId="0" topLeftCell="A1">
      <pane xSplit="1" ySplit="6" topLeftCell="B10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28" sqref="C2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461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6" t="s">
        <v>460</v>
      </c>
      <c r="B5" s="8"/>
      <c r="C5" s="8" t="s">
        <v>2</v>
      </c>
      <c r="D5" s="8"/>
      <c r="E5" s="8"/>
      <c r="F5" s="8"/>
    </row>
    <row r="6" spans="1:6" ht="12.75">
      <c r="A6" s="416" t="s">
        <v>440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Greater Sudbury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2">
        <f>TAXREC!C13</f>
        <v>92269.83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3">
        <f>C17-D17</f>
        <v>0</v>
      </c>
    </row>
    <row r="18" spans="1:5" ht="12.75">
      <c r="A18" s="67" t="s">
        <v>249</v>
      </c>
      <c r="B18" t="s">
        <v>187</v>
      </c>
      <c r="C18" s="295"/>
      <c r="D18" s="295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3">
        <f t="shared" si="0"/>
        <v>0</v>
      </c>
    </row>
    <row r="20" spans="1:5" ht="12.75">
      <c r="A20" s="67" t="s">
        <v>444</v>
      </c>
      <c r="B20" t="s">
        <v>187</v>
      </c>
      <c r="C20" s="295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/>
      <c r="B22" t="s">
        <v>187</v>
      </c>
      <c r="C22" s="295"/>
      <c r="D22" s="295"/>
      <c r="E22" s="313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7</v>
      </c>
      <c r="B27" t="s">
        <v>187</v>
      </c>
      <c r="C27" s="295">
        <v>38431</v>
      </c>
      <c r="D27" s="295"/>
      <c r="E27" s="313">
        <f t="shared" si="0"/>
        <v>38431</v>
      </c>
    </row>
    <row r="28" spans="1:5" ht="12.75">
      <c r="A28" s="67" t="s">
        <v>124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250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3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3">
        <f t="shared" si="0"/>
        <v>0</v>
      </c>
    </row>
    <row r="36" spans="1:5" ht="12.75">
      <c r="A36" s="67" t="s">
        <v>470</v>
      </c>
      <c r="B36" t="s">
        <v>187</v>
      </c>
      <c r="C36" s="493"/>
      <c r="D36" s="295"/>
      <c r="E36" s="313">
        <f t="shared" si="0"/>
        <v>0</v>
      </c>
    </row>
    <row r="37" spans="1:5" ht="12.75">
      <c r="A37" s="67"/>
      <c r="B37" t="s">
        <v>187</v>
      </c>
      <c r="C37" s="295"/>
      <c r="D37" s="295"/>
      <c r="E37" s="313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5" ht="12.75">
      <c r="A41" s="67"/>
      <c r="B41" t="s">
        <v>187</v>
      </c>
      <c r="C41" s="294"/>
      <c r="D41" s="294"/>
      <c r="E41" s="251">
        <f t="shared" si="0"/>
        <v>0</v>
      </c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38431</v>
      </c>
      <c r="D46" s="251">
        <f>SUM(D17:D45)</f>
        <v>0</v>
      </c>
      <c r="E46" s="251">
        <f>SUM(E17:E45)</f>
        <v>38431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 </v>
      </c>
      <c r="B53" s="273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 </v>
      </c>
      <c r="B72" s="273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6" t="s">
        <v>203</v>
      </c>
      <c r="B78" s="277"/>
      <c r="C78" s="315">
        <f>C46-C77</f>
        <v>38431</v>
      </c>
      <c r="D78" s="315">
        <f>D46-D77</f>
        <v>0</v>
      </c>
      <c r="E78" s="315">
        <f>E46-E77</f>
        <v>38431</v>
      </c>
    </row>
    <row r="79" spans="1:5" ht="12.75">
      <c r="A79" s="276" t="s">
        <v>170</v>
      </c>
      <c r="B79" s="277"/>
      <c r="C79" s="315">
        <f>C77+C78</f>
        <v>38431</v>
      </c>
      <c r="D79" s="315">
        <f>D77+D78</f>
        <v>0</v>
      </c>
      <c r="E79" s="315">
        <f>E77+E78</f>
        <v>38431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4"/>
      <c r="D82" s="294"/>
      <c r="E82" s="251">
        <f>C82-D82</f>
        <v>0</v>
      </c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251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371</v>
      </c>
      <c r="B87" s="8" t="s">
        <v>188</v>
      </c>
      <c r="C87" s="481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471</v>
      </c>
      <c r="B96" s="8" t="s">
        <v>188</v>
      </c>
      <c r="C96" s="294">
        <v>0</v>
      </c>
      <c r="D96" s="294"/>
      <c r="E96" s="251">
        <f t="shared" si="5"/>
        <v>0</v>
      </c>
    </row>
    <row r="97" spans="1:5" ht="12.75">
      <c r="A97" s="498"/>
      <c r="B97" s="8" t="s">
        <v>188</v>
      </c>
      <c r="C97" s="294"/>
      <c r="D97" s="294"/>
      <c r="E97" s="251">
        <f t="shared" si="5"/>
        <v>0</v>
      </c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 </v>
      </c>
      <c r="B102" s="273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 </v>
      </c>
      <c r="B117" s="273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scale="76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theme="0" tint="-0.4999699890613556"/>
    <pageSetUpPr fitToPage="1"/>
  </sheetPr>
  <dimension ref="A2:F95"/>
  <sheetViews>
    <sheetView zoomScale="90" zoomScaleNormal="90" zoomScalePageLayoutView="0" workbookViewId="0" topLeftCell="A1">
      <pane xSplit="1" ySplit="8" topLeftCell="B9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75" sqref="C7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379</v>
      </c>
      <c r="E3" s="92"/>
    </row>
    <row r="4" spans="1:6" ht="15.75">
      <c r="A4" s="460" t="s">
        <v>440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2" t="s">
        <v>380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Greater Sudbury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5"/>
      <c r="D19" s="295"/>
      <c r="E19" s="313">
        <f aca="true" t="shared" si="0" ref="E19:E45">C19-D19</f>
        <v>0</v>
      </c>
    </row>
    <row r="20" spans="1:5" ht="12.75">
      <c r="A20" t="s">
        <v>382</v>
      </c>
      <c r="B20" t="s">
        <v>187</v>
      </c>
      <c r="C20" s="295"/>
      <c r="D20" s="295"/>
      <c r="E20" s="313">
        <f t="shared" si="0"/>
        <v>0</v>
      </c>
    </row>
    <row r="21" spans="1:5" ht="12.75">
      <c r="A21" t="s">
        <v>448</v>
      </c>
      <c r="B21" t="s">
        <v>187</v>
      </c>
      <c r="C21" s="295"/>
      <c r="D21" s="295"/>
      <c r="E21" s="313">
        <f t="shared" si="0"/>
        <v>0</v>
      </c>
    </row>
    <row r="22" spans="1:5" ht="12.75">
      <c r="A22" s="67" t="s">
        <v>385</v>
      </c>
      <c r="B22" t="s">
        <v>187</v>
      </c>
      <c r="C22" s="295"/>
      <c r="D22" s="314"/>
      <c r="E22" s="313">
        <f t="shared" si="0"/>
        <v>0</v>
      </c>
    </row>
    <row r="23" spans="1:5" ht="12.75">
      <c r="A23" s="67" t="s">
        <v>386</v>
      </c>
      <c r="B23" t="s">
        <v>187</v>
      </c>
      <c r="C23" s="295"/>
      <c r="D23" s="295"/>
      <c r="E23" s="313">
        <f t="shared" si="0"/>
        <v>0</v>
      </c>
    </row>
    <row r="24" spans="1:5" ht="12.75">
      <c r="A24" s="67" t="s">
        <v>449</v>
      </c>
      <c r="B24" t="s">
        <v>187</v>
      </c>
      <c r="C24" s="295"/>
      <c r="D24" s="295"/>
      <c r="E24" s="313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3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3">
        <f t="shared" si="0"/>
        <v>0</v>
      </c>
    </row>
    <row r="27" spans="1:5" ht="12.75">
      <c r="A27" s="67" t="s">
        <v>432</v>
      </c>
      <c r="B27" t="s">
        <v>187</v>
      </c>
      <c r="C27" s="295"/>
      <c r="D27" s="295"/>
      <c r="E27" s="313">
        <f t="shared" si="0"/>
        <v>0</v>
      </c>
    </row>
    <row r="28" spans="1:5" ht="12.75">
      <c r="A28" s="67" t="s">
        <v>384</v>
      </c>
      <c r="B28" t="s">
        <v>187</v>
      </c>
      <c r="C28" s="295"/>
      <c r="D28" s="295"/>
      <c r="E28" s="313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3">
        <f t="shared" si="0"/>
        <v>0</v>
      </c>
    </row>
    <row r="30" spans="1:5" ht="12.75">
      <c r="A30" s="67" t="s">
        <v>383</v>
      </c>
      <c r="B30" t="s">
        <v>187</v>
      </c>
      <c r="C30" s="295"/>
      <c r="D30" s="295"/>
      <c r="E30" s="313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3">
        <f t="shared" si="0"/>
        <v>0</v>
      </c>
    </row>
    <row r="32" spans="1:5" ht="12.75">
      <c r="A32" s="67" t="s">
        <v>427</v>
      </c>
      <c r="B32" t="s">
        <v>187</v>
      </c>
      <c r="C32" s="493"/>
      <c r="D32" s="295"/>
      <c r="E32" s="313">
        <f t="shared" si="0"/>
        <v>0</v>
      </c>
    </row>
    <row r="33" spans="1:5" ht="12.75">
      <c r="A33" s="67" t="s">
        <v>428</v>
      </c>
      <c r="B33" t="s">
        <v>187</v>
      </c>
      <c r="C33" s="295"/>
      <c r="D33" s="295"/>
      <c r="E33" s="313">
        <f t="shared" si="0"/>
        <v>0</v>
      </c>
    </row>
    <row r="34" spans="1:5" ht="12.75">
      <c r="A34" s="67" t="s">
        <v>445</v>
      </c>
      <c r="B34" t="s">
        <v>187</v>
      </c>
      <c r="C34" s="295"/>
      <c r="D34" s="295"/>
      <c r="E34" s="313">
        <f t="shared" si="0"/>
        <v>0</v>
      </c>
    </row>
    <row r="35" spans="1:5" ht="12.75">
      <c r="A35" s="81" t="s">
        <v>446</v>
      </c>
      <c r="C35" s="295">
        <v>0</v>
      </c>
      <c r="D35" s="295"/>
      <c r="E35" s="313">
        <f t="shared" si="0"/>
        <v>0</v>
      </c>
    </row>
    <row r="36" spans="1:5" ht="12.75">
      <c r="A36" s="67" t="s">
        <v>429</v>
      </c>
      <c r="C36" s="493"/>
      <c r="D36" s="295"/>
      <c r="E36" s="313">
        <f t="shared" si="0"/>
        <v>0</v>
      </c>
    </row>
    <row r="37" spans="1:5" ht="12.75">
      <c r="A37" s="67" t="s">
        <v>430</v>
      </c>
      <c r="C37" s="295"/>
      <c r="D37" s="295"/>
      <c r="E37" s="313">
        <f t="shared" si="0"/>
        <v>0</v>
      </c>
    </row>
    <row r="38" spans="1:5" ht="12.75">
      <c r="A38" s="67" t="s">
        <v>452</v>
      </c>
      <c r="C38" s="295"/>
      <c r="D38" s="295"/>
      <c r="E38" s="313">
        <f t="shared" si="0"/>
        <v>0</v>
      </c>
    </row>
    <row r="39" spans="2:5" ht="12.75">
      <c r="B39" t="s">
        <v>187</v>
      </c>
      <c r="C39" s="295"/>
      <c r="D39" s="295"/>
      <c r="E39" s="313">
        <f t="shared" si="0"/>
        <v>0</v>
      </c>
    </row>
    <row r="40" spans="1:5" ht="12.75">
      <c r="A40" s="81" t="s">
        <v>387</v>
      </c>
      <c r="B40" t="s">
        <v>187</v>
      </c>
      <c r="C40" s="295"/>
      <c r="D40" s="295"/>
      <c r="E40" s="313">
        <f t="shared" si="0"/>
        <v>0</v>
      </c>
    </row>
    <row r="41" spans="1:5" ht="12.75">
      <c r="A41" s="81" t="s">
        <v>381</v>
      </c>
      <c r="B41" t="s">
        <v>187</v>
      </c>
      <c r="C41" s="493"/>
      <c r="D41" s="295"/>
      <c r="E41" s="313">
        <f t="shared" si="0"/>
        <v>0</v>
      </c>
    </row>
    <row r="42" spans="2:5" ht="12.75">
      <c r="B42" t="s">
        <v>187</v>
      </c>
      <c r="C42" s="295"/>
      <c r="D42" s="295"/>
      <c r="E42" s="313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3">
        <f t="shared" si="0"/>
        <v>0</v>
      </c>
    </row>
    <row r="44" spans="1:5" ht="12.75">
      <c r="A44" s="498" t="s">
        <v>489</v>
      </c>
      <c r="B44" t="s">
        <v>187</v>
      </c>
      <c r="C44" s="481"/>
      <c r="D44" s="294"/>
      <c r="E44" s="251">
        <f t="shared" si="0"/>
        <v>0</v>
      </c>
    </row>
    <row r="45" spans="1:5" ht="12.75">
      <c r="A45" s="499" t="s">
        <v>490</v>
      </c>
      <c r="B45" t="s">
        <v>187</v>
      </c>
      <c r="C45" s="294"/>
      <c r="D45" s="294"/>
      <c r="E45" s="251">
        <f t="shared" si="0"/>
        <v>0</v>
      </c>
    </row>
    <row r="46" spans="1:5" ht="12.75">
      <c r="A46" s="499"/>
      <c r="C46" s="294"/>
      <c r="D46" s="294"/>
      <c r="E46" s="279"/>
    </row>
    <row r="47" spans="1:5" ht="12.75">
      <c r="A47" s="499" t="s">
        <v>498</v>
      </c>
      <c r="B47" t="s">
        <v>187</v>
      </c>
      <c r="C47" s="294"/>
      <c r="D47" s="294"/>
      <c r="E47" s="279"/>
    </row>
    <row r="48" spans="1:5" ht="12.75">
      <c r="A48" s="445" t="s">
        <v>391</v>
      </c>
      <c r="B48" t="s">
        <v>189</v>
      </c>
      <c r="C48" s="251">
        <f>SUM(C19:C47)</f>
        <v>0</v>
      </c>
      <c r="D48" s="251">
        <f>SUM(D19:D47)</f>
        <v>0</v>
      </c>
      <c r="E48" s="251">
        <f>SUM(E19:E47)</f>
        <v>0</v>
      </c>
    </row>
    <row r="49" ht="12.75">
      <c r="A49" s="67"/>
    </row>
    <row r="50" ht="12.75">
      <c r="A50" s="81" t="s">
        <v>145</v>
      </c>
    </row>
    <row r="52" spans="1:5" ht="12.75">
      <c r="A52" s="71" t="s">
        <v>382</v>
      </c>
      <c r="B52" s="8" t="s">
        <v>188</v>
      </c>
      <c r="C52" s="294"/>
      <c r="D52" s="294"/>
      <c r="E52" s="251">
        <f aca="true" t="shared" si="1" ref="E52:E62">C52-D52</f>
        <v>0</v>
      </c>
    </row>
    <row r="53" spans="1:5" ht="12.75">
      <c r="A53" s="67" t="s">
        <v>448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383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t="s">
        <v>431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439</v>
      </c>
      <c r="B56" s="8" t="s">
        <v>188</v>
      </c>
      <c r="C56" s="294"/>
      <c r="D56" s="294"/>
      <c r="E56" s="251">
        <f t="shared" si="1"/>
        <v>0</v>
      </c>
    </row>
    <row r="57" spans="1:5" ht="12.75">
      <c r="A57" s="67" t="s">
        <v>451</v>
      </c>
      <c r="B57" s="8" t="s">
        <v>188</v>
      </c>
      <c r="C57" s="294"/>
      <c r="D57" s="294"/>
      <c r="E57" s="251">
        <f t="shared" si="1"/>
        <v>0</v>
      </c>
    </row>
    <row r="58" spans="1:5" ht="12.75">
      <c r="A58" s="2" t="s">
        <v>447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 t="s">
        <v>450</v>
      </c>
      <c r="B59" s="8" t="s">
        <v>188</v>
      </c>
      <c r="C59" s="294"/>
      <c r="D59" s="294"/>
      <c r="E59" s="251">
        <f t="shared" si="1"/>
        <v>0</v>
      </c>
    </row>
    <row r="60" spans="1:5" ht="12.75">
      <c r="A60" s="67"/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2:5" ht="12.75">
      <c r="B62" s="8" t="s">
        <v>188</v>
      </c>
      <c r="C62" s="294"/>
      <c r="D62" s="294"/>
      <c r="E62" s="251">
        <f t="shared" si="1"/>
        <v>0</v>
      </c>
    </row>
    <row r="63" spans="2:5" ht="12.75">
      <c r="B63" s="8" t="s">
        <v>188</v>
      </c>
      <c r="C63" s="294"/>
      <c r="D63" s="294"/>
      <c r="E63" s="251">
        <f aca="true" t="shared" si="2" ref="E63:E74">C63-D63</f>
        <v>0</v>
      </c>
    </row>
    <row r="64" spans="2:5" ht="12.75">
      <c r="B64" s="8" t="s">
        <v>188</v>
      </c>
      <c r="C64" s="294"/>
      <c r="D64" s="294"/>
      <c r="E64" s="251">
        <f t="shared" si="2"/>
        <v>0</v>
      </c>
    </row>
    <row r="65" spans="1:5" ht="12.75">
      <c r="A65" s="464" t="s">
        <v>388</v>
      </c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464" t="s">
        <v>381</v>
      </c>
      <c r="B67" s="8" t="s">
        <v>188</v>
      </c>
      <c r="C67" s="294"/>
      <c r="D67" s="294"/>
      <c r="E67" s="251">
        <f t="shared" si="2"/>
        <v>0</v>
      </c>
    </row>
    <row r="68" spans="1:5" ht="12.75">
      <c r="A68" s="67"/>
      <c r="B68" s="8" t="s">
        <v>188</v>
      </c>
      <c r="C68" s="294"/>
      <c r="D68" s="294"/>
      <c r="E68" s="251">
        <f t="shared" si="2"/>
        <v>0</v>
      </c>
    </row>
    <row r="69" spans="1:5" ht="12.75">
      <c r="A69" s="68" t="s">
        <v>205</v>
      </c>
      <c r="B69" s="8" t="s">
        <v>188</v>
      </c>
      <c r="C69" s="294"/>
      <c r="D69" s="294"/>
      <c r="E69" s="251">
        <f t="shared" si="2"/>
        <v>0</v>
      </c>
    </row>
    <row r="70" spans="1:5" ht="12.75">
      <c r="A70" s="499" t="s">
        <v>491</v>
      </c>
      <c r="B70" s="8" t="s">
        <v>188</v>
      </c>
      <c r="C70" s="294"/>
      <c r="D70" s="294"/>
      <c r="E70" s="251">
        <f t="shared" si="2"/>
        <v>0</v>
      </c>
    </row>
    <row r="71" spans="1:5" ht="12.75">
      <c r="A71" s="499" t="s">
        <v>492</v>
      </c>
      <c r="B71" s="8" t="s">
        <v>188</v>
      </c>
      <c r="C71" s="294"/>
      <c r="D71" s="294"/>
      <c r="E71" s="251">
        <f t="shared" si="2"/>
        <v>0</v>
      </c>
    </row>
    <row r="72" spans="1:5" ht="12.75">
      <c r="A72" s="499" t="s">
        <v>493</v>
      </c>
      <c r="B72" s="8" t="s">
        <v>188</v>
      </c>
      <c r="C72" s="294"/>
      <c r="D72" s="294"/>
      <c r="E72" s="251">
        <f t="shared" si="2"/>
        <v>0</v>
      </c>
    </row>
    <row r="73" spans="1:5" ht="12.75">
      <c r="A73" s="499" t="s">
        <v>494</v>
      </c>
      <c r="B73" s="8" t="s">
        <v>188</v>
      </c>
      <c r="C73" s="294"/>
      <c r="D73" s="294"/>
      <c r="E73" s="279">
        <f t="shared" si="2"/>
        <v>0</v>
      </c>
    </row>
    <row r="74" spans="1:5" ht="12.75">
      <c r="A74" s="499" t="s">
        <v>495</v>
      </c>
      <c r="B74" s="8"/>
      <c r="C74" s="294">
        <f>381538-344864</f>
        <v>36674</v>
      </c>
      <c r="D74" s="294"/>
      <c r="E74" s="279">
        <f t="shared" si="2"/>
        <v>36674</v>
      </c>
    </row>
    <row r="75" spans="1:5" ht="12.75">
      <c r="A75" s="499" t="s">
        <v>496</v>
      </c>
      <c r="B75" s="8"/>
      <c r="C75" s="294"/>
      <c r="D75" s="294"/>
      <c r="E75" s="279"/>
    </row>
    <row r="76" spans="1:5" ht="12.75">
      <c r="A76" s="444" t="s">
        <v>390</v>
      </c>
      <c r="B76" s="8" t="s">
        <v>189</v>
      </c>
      <c r="C76" s="251">
        <f>SUM(C52:C75)</f>
        <v>36674</v>
      </c>
      <c r="D76" s="251">
        <f>SUM(D52:D75)</f>
        <v>0</v>
      </c>
      <c r="E76" s="251">
        <f>SUM(E52:E75)</f>
        <v>36674</v>
      </c>
    </row>
    <row r="77" ht="12.75">
      <c r="A77" s="67"/>
    </row>
    <row r="78" ht="12.75">
      <c r="A78" s="4"/>
    </row>
    <row r="79" ht="12.75">
      <c r="A79" s="501"/>
    </row>
    <row r="80" ht="12.75">
      <c r="A80" s="502"/>
    </row>
    <row r="81" ht="12.75">
      <c r="A81" s="502"/>
    </row>
    <row r="82" ht="12.75">
      <c r="A82" s="502"/>
    </row>
    <row r="83" ht="12.75">
      <c r="A83" s="502"/>
    </row>
    <row r="84" ht="12.75">
      <c r="A84" s="31"/>
    </row>
    <row r="85" ht="12.75">
      <c r="A85" s="502"/>
    </row>
    <row r="86" ht="12.75">
      <c r="A86" s="502"/>
    </row>
    <row r="87" ht="12.75">
      <c r="A87" s="502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354330708661417" right="0.0393700787401575" top="0.7" bottom="0.34" header="0.19" footer="0"/>
  <pageSetup fitToHeight="1" fitToWidth="1" horizontalDpi="600" verticalDpi="600" orientation="portrait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theme="0" tint="-0.4999699890613556"/>
    <pageSetUpPr fitToPage="1"/>
  </sheetPr>
  <dimension ref="A1:R98"/>
  <sheetViews>
    <sheetView tabSelected="1" zoomScalePageLayoutView="0" workbookViewId="0" topLeftCell="A40">
      <selection activeCell="L42" sqref="L4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5" t="str">
        <f>REGINFO!A1</f>
        <v>PILs TAXES - EB-2010-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302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Greater Sudbury Hydro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1" t="s">
        <v>331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5" t="s">
        <v>478</v>
      </c>
      <c r="B8" s="516"/>
      <c r="C8" s="516"/>
      <c r="D8" s="516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462</v>
      </c>
      <c r="B10" s="327"/>
      <c r="C10" s="376" t="s">
        <v>111</v>
      </c>
      <c r="D10" s="376"/>
      <c r="E10" s="376" t="s">
        <v>111</v>
      </c>
      <c r="F10" s="377" t="s">
        <v>483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295</v>
      </c>
      <c r="B13" s="410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294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299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256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326</v>
      </c>
      <c r="B21" s="407" t="s">
        <v>467</v>
      </c>
      <c r="C21" s="495"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327</v>
      </c>
      <c r="B22" s="408" t="s">
        <v>468</v>
      </c>
      <c r="C22" s="496"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9" t="s">
        <v>485</v>
      </c>
      <c r="B23" s="510"/>
      <c r="C23" s="510"/>
      <c r="D23" s="510"/>
      <c r="E23" s="510"/>
      <c r="F23" s="510"/>
      <c r="G23" s="434"/>
      <c r="H23" s="421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2"/>
      <c r="B24" s="413"/>
      <c r="C24" s="413"/>
      <c r="D24" s="413"/>
      <c r="E24" s="413"/>
      <c r="F24" s="413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1" t="s">
        <v>332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7" t="s">
        <v>479</v>
      </c>
      <c r="B26" s="518"/>
      <c r="C26" s="518"/>
      <c r="D26" s="518"/>
      <c r="E26" s="518"/>
      <c r="F26" s="51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435</v>
      </c>
      <c r="B28" s="327"/>
      <c r="C28" s="370" t="s">
        <v>111</v>
      </c>
      <c r="D28" s="370"/>
      <c r="E28" s="370" t="s">
        <v>111</v>
      </c>
      <c r="F28" s="371" t="s">
        <v>483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10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294</v>
      </c>
      <c r="B32" s="410">
        <v>2003</v>
      </c>
      <c r="C32" s="328">
        <v>0.1312</v>
      </c>
      <c r="D32" s="328"/>
      <c r="E32" s="329"/>
      <c r="F32" s="329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10">
        <v>2003</v>
      </c>
      <c r="C33" s="330">
        <v>0.06</v>
      </c>
      <c r="D33" s="330"/>
      <c r="E33" s="331"/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256</v>
      </c>
      <c r="B34" s="410">
        <v>2003</v>
      </c>
      <c r="C34" s="332">
        <f>SUM(C32:C33)</f>
        <v>0.1912</v>
      </c>
      <c r="D34" s="332"/>
      <c r="E34" s="333">
        <v>0.3412</v>
      </c>
      <c r="F34" s="333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10">
        <v>2003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10">
        <v>2003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10">
        <v>2003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480</v>
      </c>
      <c r="B39" s="407" t="s">
        <v>467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481</v>
      </c>
      <c r="B40" s="408" t="s">
        <v>468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1" t="s">
        <v>329</v>
      </c>
      <c r="B41" s="510"/>
      <c r="C41" s="510"/>
      <c r="D41" s="510"/>
      <c r="E41" s="510"/>
      <c r="F41" s="51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2"/>
      <c r="B42" s="512"/>
      <c r="C42" s="512"/>
      <c r="D42" s="512"/>
      <c r="E42" s="512"/>
      <c r="F42" s="51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1" t="s">
        <v>333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9" t="s">
        <v>482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466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10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294</v>
      </c>
      <c r="B50" s="245"/>
      <c r="C50" s="352">
        <v>0.1312</v>
      </c>
      <c r="D50" s="352"/>
      <c r="E50" s="353">
        <v>0</v>
      </c>
      <c r="F50" s="353">
        <v>0.2412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</v>
      </c>
      <c r="F51" s="355"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256</v>
      </c>
      <c r="B52" s="245"/>
      <c r="C52" s="332">
        <f>SUM(C50:C51)</f>
        <v>0.1912</v>
      </c>
      <c r="D52" s="332"/>
      <c r="E52" s="333">
        <f>SUM(E50:E51)</f>
        <v>0</v>
      </c>
      <c r="F52" s="333">
        <f>SUM(F50:F51)</f>
        <v>0.36619999999999997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343</v>
      </c>
      <c r="B57" s="407" t="s">
        <v>467</v>
      </c>
      <c r="C57" s="362">
        <v>4505579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344</v>
      </c>
      <c r="B58" s="408" t="s">
        <v>468</v>
      </c>
      <c r="C58" s="363">
        <v>4453492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9" t="s">
        <v>345</v>
      </c>
      <c r="B59" s="513"/>
      <c r="C59" s="513"/>
      <c r="D59" s="513"/>
      <c r="E59" s="513"/>
      <c r="F59" s="51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4"/>
      <c r="B60" s="514"/>
      <c r="C60" s="514"/>
      <c r="D60" s="514"/>
      <c r="E60" s="514"/>
      <c r="F60" s="51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theme="0" tint="-0.4999699890613556"/>
    <pageSetUpPr fitToPage="1"/>
  </sheetPr>
  <dimension ref="A1:S108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453</v>
      </c>
      <c r="B2" s="2"/>
    </row>
    <row r="3" spans="1:15" ht="12.75">
      <c r="A3" s="2" t="str">
        <f>REGINFO!A3</f>
        <v>Utility Name: Greater Sudbury Hydro Inc.</v>
      </c>
      <c r="O3" s="417" t="str">
        <f>REGINFO!E1</f>
        <v>Version 2009.1</v>
      </c>
    </row>
    <row r="4" spans="1:15" ht="12.75">
      <c r="A4" s="2" t="str">
        <f>REGINFO!A4</f>
        <v>Reporting period:  2003</v>
      </c>
      <c r="E4" s="418" t="s">
        <v>508</v>
      </c>
      <c r="F4" s="399"/>
      <c r="G4" s="399"/>
      <c r="H4" s="399"/>
      <c r="I4" s="399"/>
      <c r="O4" s="417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20"/>
      <c r="G11" s="397">
        <f>E22</f>
        <v>0</v>
      </c>
      <c r="H11" s="420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392</v>
      </c>
      <c r="B12" s="66" t="s">
        <v>190</v>
      </c>
      <c r="C12" s="396"/>
      <c r="D12" s="392"/>
      <c r="E12" s="396">
        <v>0</v>
      </c>
      <c r="F12" s="95"/>
      <c r="G12" s="419">
        <f>C12+E12</f>
        <v>0</v>
      </c>
      <c r="H12" s="95"/>
      <c r="I12" s="419">
        <f>(E12/12*9)+(G12/12*3)</f>
        <v>0</v>
      </c>
      <c r="J12" s="392"/>
      <c r="K12" s="419">
        <f>E12/12*3</f>
        <v>0</v>
      </c>
      <c r="L12" s="392"/>
      <c r="M12" s="419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434</v>
      </c>
      <c r="B13" s="66"/>
      <c r="C13" s="419"/>
      <c r="D13" s="392"/>
      <c r="E13" s="419"/>
      <c r="F13" s="95"/>
      <c r="G13" s="419"/>
      <c r="H13" s="95"/>
      <c r="I13" s="419"/>
      <c r="J13" s="392"/>
      <c r="K13" s="396"/>
      <c r="L13" s="392"/>
      <c r="M13" s="419"/>
      <c r="N13" s="392"/>
      <c r="O13" s="397">
        <f t="shared" si="0"/>
        <v>0</v>
      </c>
    </row>
    <row r="14" spans="1:15" ht="25.5">
      <c r="A14" s="81" t="s">
        <v>393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394</v>
      </c>
      <c r="B15" s="66" t="s">
        <v>190</v>
      </c>
      <c r="C15" s="396"/>
      <c r="D15" s="392"/>
      <c r="E15" s="396">
        <v>0</v>
      </c>
      <c r="F15" s="95"/>
      <c r="G15" s="396"/>
      <c r="H15" s="95"/>
      <c r="I15" s="396"/>
      <c r="J15" s="392"/>
      <c r="K15" s="396"/>
      <c r="L15" s="392"/>
      <c r="M15" s="396">
        <v>0</v>
      </c>
      <c r="N15" s="392"/>
      <c r="O15" s="397">
        <f t="shared" si="0"/>
        <v>0</v>
      </c>
    </row>
    <row r="16" spans="1:15" ht="27" customHeight="1">
      <c r="A16" s="81" t="s">
        <v>395</v>
      </c>
      <c r="B16" s="66"/>
      <c r="C16" s="396"/>
      <c r="D16" s="392"/>
      <c r="E16" s="396">
        <v>0</v>
      </c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396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396">
        <v>0</v>
      </c>
      <c r="N17" s="392"/>
      <c r="O17" s="397">
        <f t="shared" si="0"/>
        <v>0</v>
      </c>
    </row>
    <row r="18" spans="1:15" ht="25.5">
      <c r="A18" s="81" t="s">
        <v>397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8" t="s">
        <v>398</v>
      </c>
      <c r="B19" s="66" t="s">
        <v>190</v>
      </c>
      <c r="C19" s="396"/>
      <c r="D19" s="392"/>
      <c r="E19" s="396">
        <v>0</v>
      </c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465</v>
      </c>
      <c r="B20" s="66" t="s">
        <v>188</v>
      </c>
      <c r="C20" s="419">
        <v>0</v>
      </c>
      <c r="D20" s="392"/>
      <c r="E20" s="396">
        <v>0</v>
      </c>
      <c r="F20" s="95"/>
      <c r="G20" s="396">
        <v>0</v>
      </c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20"/>
    </row>
    <row r="22" spans="1:15" ht="13.5" thickBot="1">
      <c r="A22" s="81" t="s">
        <v>368</v>
      </c>
      <c r="B22" s="34"/>
      <c r="C22" s="398">
        <f>SUM(C11:C20)</f>
        <v>0</v>
      </c>
      <c r="D22" s="420"/>
      <c r="E22" s="398">
        <f>SUM(E11:E20)</f>
        <v>0</v>
      </c>
      <c r="F22" s="420"/>
      <c r="G22" s="398">
        <f>SUM(G11:G20)</f>
        <v>0</v>
      </c>
      <c r="H22" s="420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0</v>
      </c>
      <c r="N22" s="391"/>
      <c r="O22" s="446">
        <f>SUM(O11:O20)</f>
        <v>0</v>
      </c>
    </row>
    <row r="23" spans="1:15" ht="13.5" thickTop="1">
      <c r="A23" s="429"/>
      <c r="B23" s="430"/>
      <c r="C23" s="436"/>
      <c r="D23" s="437"/>
      <c r="E23" s="436"/>
      <c r="F23" s="437"/>
      <c r="G23" s="436"/>
      <c r="H23" s="437"/>
      <c r="I23" s="436"/>
      <c r="J23" s="430"/>
      <c r="K23" s="436"/>
      <c r="L23" s="188"/>
      <c r="M23" s="438"/>
      <c r="N23" s="188"/>
      <c r="O23" s="438"/>
    </row>
    <row r="24" spans="1:15" ht="12.75">
      <c r="A24" s="452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5"/>
    </row>
    <row r="25" spans="1:15" ht="12.75">
      <c r="A25" s="429"/>
      <c r="B25" s="430"/>
      <c r="C25" s="456"/>
      <c r="D25" s="456"/>
      <c r="E25" s="456"/>
      <c r="F25" s="456"/>
      <c r="G25" s="456"/>
      <c r="H25" s="456"/>
      <c r="I25" s="456"/>
      <c r="J25" s="457"/>
      <c r="K25" s="456"/>
      <c r="L25" s="458"/>
      <c r="M25" s="459"/>
      <c r="N25" s="458"/>
      <c r="O25" s="459"/>
    </row>
    <row r="26" spans="1:15" ht="12.75">
      <c r="A26" s="429" t="s">
        <v>399</v>
      </c>
      <c r="B26" s="430"/>
      <c r="C26" s="456"/>
      <c r="D26" s="456"/>
      <c r="E26" s="456"/>
      <c r="F26" s="456"/>
      <c r="G26" s="456"/>
      <c r="H26" s="456"/>
      <c r="I26" s="456"/>
      <c r="J26" s="457"/>
      <c r="K26" s="456"/>
      <c r="L26" s="458"/>
      <c r="M26" s="459"/>
      <c r="N26" s="458"/>
      <c r="O26" s="459"/>
    </row>
    <row r="27" spans="1:15" ht="9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1"/>
      <c r="L27" s="188"/>
      <c r="M27" s="188"/>
      <c r="N27" s="188"/>
      <c r="O27" s="188"/>
    </row>
    <row r="28" spans="1:15" ht="12.75">
      <c r="A28" s="429" t="s">
        <v>400</v>
      </c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188"/>
      <c r="M28" s="188"/>
      <c r="N28" s="188"/>
      <c r="O28" s="188"/>
    </row>
    <row r="29" spans="1:15" ht="12.75">
      <c r="A29" s="432" t="s">
        <v>401</v>
      </c>
      <c r="B29" s="430"/>
      <c r="C29" s="430"/>
      <c r="D29" s="430"/>
      <c r="E29" s="430"/>
      <c r="F29" s="430"/>
      <c r="G29" s="430"/>
      <c r="H29" s="430"/>
      <c r="I29" s="430"/>
      <c r="J29" s="430"/>
      <c r="K29" s="430"/>
      <c r="L29" s="188"/>
      <c r="M29" s="188"/>
      <c r="N29" s="188"/>
      <c r="O29" s="188"/>
    </row>
    <row r="30" spans="1:15" ht="9" customHeight="1">
      <c r="A30" s="188"/>
      <c r="B30" s="430"/>
      <c r="C30" s="430"/>
      <c r="D30" s="430"/>
      <c r="E30" s="430"/>
      <c r="F30" s="430"/>
      <c r="G30" s="430"/>
      <c r="H30" s="430"/>
      <c r="I30" s="430"/>
      <c r="J30" s="430"/>
      <c r="K30" s="430"/>
      <c r="L30" s="188"/>
      <c r="M30" s="188"/>
      <c r="N30" s="188"/>
      <c r="O30" s="188"/>
    </row>
    <row r="31" spans="1:15" ht="12.75">
      <c r="A31" s="447" t="s">
        <v>402</v>
      </c>
      <c r="B31" s="80"/>
      <c r="C31" s="80"/>
      <c r="D31" s="80"/>
      <c r="E31" s="80"/>
      <c r="F31" s="80"/>
      <c r="G31" s="80"/>
      <c r="H31" s="80"/>
      <c r="I31" s="443"/>
      <c r="J31" s="443"/>
      <c r="K31" s="523" t="s">
        <v>509</v>
      </c>
      <c r="L31" s="443"/>
      <c r="M31" s="443"/>
      <c r="N31" s="443"/>
      <c r="O31" s="443"/>
    </row>
    <row r="32" spans="1:15" ht="9" customHeight="1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</row>
    <row r="33" spans="1:19" ht="12.75">
      <c r="A33" s="520" t="s">
        <v>403</v>
      </c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  <c r="O33" s="521"/>
      <c r="P33" s="421"/>
      <c r="Q33" s="421"/>
      <c r="R33" s="421"/>
      <c r="S33" s="421"/>
    </row>
    <row r="34" spans="1:19" ht="12.75">
      <c r="A34" s="519" t="s">
        <v>404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421"/>
      <c r="Q34" s="421"/>
      <c r="R34" s="421"/>
      <c r="S34" s="421"/>
    </row>
    <row r="35" spans="1:19" ht="12.75">
      <c r="A35" s="519" t="s">
        <v>425</v>
      </c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421"/>
      <c r="Q35" s="421"/>
      <c r="R35" s="421"/>
      <c r="S35" s="421"/>
    </row>
    <row r="36" spans="1:19" ht="12.75">
      <c r="A36" s="519" t="s">
        <v>405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421"/>
      <c r="Q36" s="421"/>
      <c r="R36" s="421"/>
      <c r="S36" s="421"/>
    </row>
    <row r="37" spans="1:19" ht="12.75">
      <c r="A37" s="433" t="s">
        <v>365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21"/>
      <c r="Q37" s="421"/>
      <c r="R37" s="421"/>
      <c r="S37" s="421"/>
    </row>
    <row r="38" spans="1:19" ht="12.75">
      <c r="A38" s="433" t="s">
        <v>366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21"/>
      <c r="Q38" s="421"/>
      <c r="R38" s="421"/>
      <c r="S38" s="421"/>
    </row>
    <row r="39" spans="1:19" ht="12.75">
      <c r="A39" s="433" t="s">
        <v>406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21"/>
      <c r="Q39" s="421"/>
      <c r="R39" s="421"/>
      <c r="S39" s="421"/>
    </row>
    <row r="40" spans="1:19" ht="12.75">
      <c r="A40" s="433" t="s">
        <v>407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21"/>
      <c r="Q40" s="421"/>
      <c r="R40" s="421"/>
      <c r="S40" s="421"/>
    </row>
    <row r="41" spans="2:19" ht="9" customHeight="1"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21"/>
      <c r="Q41" s="421"/>
      <c r="R41" s="421"/>
      <c r="S41" s="421"/>
    </row>
    <row r="42" spans="1:15" ht="12.75">
      <c r="A42" s="435" t="s">
        <v>408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188"/>
      <c r="M42" s="188"/>
      <c r="N42" s="188"/>
      <c r="O42" s="188"/>
    </row>
    <row r="43" spans="1:15" ht="12.75">
      <c r="A43" s="430" t="s">
        <v>409</v>
      </c>
      <c r="B43" s="430"/>
      <c r="C43" s="430"/>
      <c r="D43" s="430"/>
      <c r="E43" s="430"/>
      <c r="F43" s="430"/>
      <c r="G43" s="430"/>
      <c r="H43" s="430"/>
      <c r="I43" s="430"/>
      <c r="J43" s="430"/>
      <c r="K43" s="430"/>
      <c r="L43" s="188"/>
      <c r="M43" s="188"/>
      <c r="N43" s="188"/>
      <c r="O43" s="188"/>
    </row>
    <row r="44" spans="1:15" ht="9" customHeight="1">
      <c r="A44" s="430"/>
      <c r="B44" s="430"/>
      <c r="C44" s="430"/>
      <c r="D44" s="430"/>
      <c r="E44" s="430"/>
      <c r="F44" s="430"/>
      <c r="G44" s="430"/>
      <c r="H44" s="430"/>
      <c r="I44" s="430"/>
      <c r="J44" s="430"/>
      <c r="K44" s="430"/>
      <c r="L44" s="188"/>
      <c r="M44" s="188"/>
      <c r="N44" s="188"/>
      <c r="O44" s="188"/>
    </row>
    <row r="45" spans="1:15" ht="12.75">
      <c r="A45" s="435" t="s">
        <v>410</v>
      </c>
      <c r="B45" s="430"/>
      <c r="C45" s="430"/>
      <c r="D45" s="430"/>
      <c r="E45" s="430"/>
      <c r="F45" s="430"/>
      <c r="G45" s="430"/>
      <c r="H45" s="430"/>
      <c r="I45" s="430"/>
      <c r="J45" s="430"/>
      <c r="K45" s="430"/>
      <c r="L45" s="188"/>
      <c r="M45" s="188"/>
      <c r="N45" s="188"/>
      <c r="O45" s="188"/>
    </row>
    <row r="46" spans="1:15" ht="12.75">
      <c r="A46" s="430" t="s">
        <v>411</v>
      </c>
      <c r="B46" s="430"/>
      <c r="C46" s="430"/>
      <c r="D46" s="430"/>
      <c r="E46" s="430"/>
      <c r="F46" s="430"/>
      <c r="G46" s="430"/>
      <c r="H46" s="430"/>
      <c r="I46" s="430"/>
      <c r="J46" s="430"/>
      <c r="K46" s="430"/>
      <c r="L46" s="188"/>
      <c r="M46" s="188"/>
      <c r="N46" s="188"/>
      <c r="O46" s="188"/>
    </row>
    <row r="47" spans="1:15" ht="9" customHeight="1">
      <c r="A47" s="430"/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188"/>
      <c r="M47" s="188"/>
      <c r="N47" s="188"/>
      <c r="O47" s="188"/>
    </row>
    <row r="48" spans="1:15" ht="12.75">
      <c r="A48" s="435" t="s">
        <v>412</v>
      </c>
      <c r="B48" s="430"/>
      <c r="C48" s="430"/>
      <c r="D48" s="430"/>
      <c r="E48" s="430"/>
      <c r="F48" s="430"/>
      <c r="G48" s="430"/>
      <c r="H48" s="430"/>
      <c r="I48" s="430"/>
      <c r="J48" s="430"/>
      <c r="K48" s="430"/>
      <c r="L48" s="188"/>
      <c r="M48" s="188"/>
      <c r="N48" s="188"/>
      <c r="O48" s="188"/>
    </row>
    <row r="49" spans="1:15" ht="12.75">
      <c r="A49" s="430" t="s">
        <v>413</v>
      </c>
      <c r="B49" s="430"/>
      <c r="C49" s="430"/>
      <c r="D49" s="430"/>
      <c r="E49" s="430"/>
      <c r="F49" s="430"/>
      <c r="G49" s="430"/>
      <c r="H49" s="430"/>
      <c r="I49" s="430"/>
      <c r="J49" s="430"/>
      <c r="K49" s="430"/>
      <c r="L49" s="188"/>
      <c r="M49" s="188"/>
      <c r="N49" s="188"/>
      <c r="O49" s="188"/>
    </row>
    <row r="50" spans="1:15" ht="9" customHeight="1">
      <c r="A50" s="430"/>
      <c r="B50" s="430"/>
      <c r="C50" s="430"/>
      <c r="D50" s="430"/>
      <c r="E50" s="430"/>
      <c r="F50" s="430"/>
      <c r="G50" s="430"/>
      <c r="H50" s="430"/>
      <c r="I50" s="430"/>
      <c r="J50" s="430"/>
      <c r="K50" s="430"/>
      <c r="L50" s="188"/>
      <c r="M50" s="188"/>
      <c r="N50" s="188"/>
      <c r="O50" s="188"/>
    </row>
    <row r="51" spans="1:15" ht="12.75">
      <c r="A51" s="435" t="s">
        <v>414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188"/>
      <c r="M51" s="188"/>
      <c r="N51" s="188"/>
      <c r="O51" s="188"/>
    </row>
    <row r="52" spans="1:15" ht="12.75">
      <c r="A52" s="430" t="s">
        <v>411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188"/>
      <c r="M52" s="188"/>
      <c r="N52" s="188"/>
      <c r="O52" s="188"/>
    </row>
    <row r="53" spans="1:15" ht="9" customHeight="1">
      <c r="A53" s="435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188"/>
      <c r="M53" s="188"/>
      <c r="N53" s="188"/>
      <c r="O53" s="188"/>
    </row>
    <row r="54" spans="1:15" ht="12.75">
      <c r="A54" s="430" t="s">
        <v>415</v>
      </c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188"/>
      <c r="M54" s="188"/>
      <c r="N54" s="188"/>
      <c r="O54" s="188"/>
    </row>
    <row r="55" spans="1:15" ht="9" customHeight="1">
      <c r="A55" s="430"/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188"/>
      <c r="M55" s="188"/>
      <c r="N55" s="188"/>
      <c r="O55" s="188"/>
    </row>
    <row r="56" spans="1:15" ht="12.75" customHeight="1">
      <c r="A56" s="435" t="s">
        <v>416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188"/>
      <c r="M56" s="188"/>
      <c r="N56" s="188"/>
      <c r="O56" s="188"/>
    </row>
    <row r="57" spans="1:15" ht="9" customHeight="1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188"/>
      <c r="M57" s="188"/>
      <c r="N57" s="188"/>
      <c r="O57" s="188"/>
    </row>
    <row r="58" spans="1:15" ht="12.75">
      <c r="A58" s="430" t="s">
        <v>417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188"/>
      <c r="M58" s="188"/>
      <c r="N58" s="188"/>
      <c r="O58" s="188"/>
    </row>
    <row r="59" spans="1:15" ht="12.75">
      <c r="A59" s="430" t="s">
        <v>418</v>
      </c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188"/>
      <c r="M59" s="188"/>
      <c r="N59" s="188"/>
      <c r="O59" s="188"/>
    </row>
    <row r="60" spans="1:15" ht="12.75">
      <c r="A60" s="430" t="s">
        <v>419</v>
      </c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188"/>
      <c r="M60" s="188"/>
      <c r="N60" s="188"/>
      <c r="O60" s="188"/>
    </row>
    <row r="61" spans="1:15" ht="12.75">
      <c r="A61" s="430" t="s">
        <v>375</v>
      </c>
      <c r="B61" s="430"/>
      <c r="C61" s="430"/>
      <c r="D61" s="430"/>
      <c r="E61" s="430"/>
      <c r="F61" s="430"/>
      <c r="G61" s="430"/>
      <c r="H61" s="430"/>
      <c r="I61" s="430"/>
      <c r="J61" s="430"/>
      <c r="K61" s="430"/>
      <c r="L61" s="188"/>
      <c r="M61" s="188"/>
      <c r="N61" s="188"/>
      <c r="O61" s="188"/>
    </row>
    <row r="62" spans="1:15" ht="9" customHeight="1">
      <c r="A62" s="430"/>
      <c r="B62" s="430"/>
      <c r="C62" s="430"/>
      <c r="D62" s="430"/>
      <c r="E62" s="430"/>
      <c r="F62" s="430"/>
      <c r="G62" s="430"/>
      <c r="H62" s="430"/>
      <c r="I62" s="430"/>
      <c r="J62" s="430"/>
      <c r="K62" s="430"/>
      <c r="L62" s="188"/>
      <c r="M62" s="188"/>
      <c r="N62" s="188"/>
      <c r="O62" s="188"/>
    </row>
    <row r="63" spans="1:15" ht="12.75">
      <c r="A63" s="430" t="s">
        <v>420</v>
      </c>
      <c r="B63" s="430"/>
      <c r="C63" s="430"/>
      <c r="D63" s="430"/>
      <c r="E63" s="430"/>
      <c r="F63" s="430"/>
      <c r="G63" s="430"/>
      <c r="H63" s="430"/>
      <c r="I63" s="430"/>
      <c r="J63" s="430"/>
      <c r="K63" s="430"/>
      <c r="L63" s="188"/>
      <c r="M63" s="188"/>
      <c r="N63" s="188"/>
      <c r="O63" s="188"/>
    </row>
    <row r="64" spans="1:15" ht="12.75">
      <c r="A64" s="430" t="s">
        <v>421</v>
      </c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188"/>
      <c r="M64" s="188"/>
      <c r="N64" s="188"/>
      <c r="O64" s="188"/>
    </row>
    <row r="65" spans="1:15" ht="12.75">
      <c r="A65" s="430" t="s">
        <v>377</v>
      </c>
      <c r="B65" s="430"/>
      <c r="C65" s="430"/>
      <c r="D65" s="430"/>
      <c r="E65" s="430"/>
      <c r="F65" s="430"/>
      <c r="G65" s="430"/>
      <c r="H65" s="430"/>
      <c r="I65" s="430"/>
      <c r="J65" s="430"/>
      <c r="K65" s="430"/>
      <c r="L65" s="188"/>
      <c r="M65" s="188"/>
      <c r="N65" s="188"/>
      <c r="O65" s="188"/>
    </row>
    <row r="66" spans="1:15" ht="3.75" customHeight="1">
      <c r="A66" s="430"/>
      <c r="B66" s="430"/>
      <c r="C66" s="430"/>
      <c r="D66" s="430"/>
      <c r="E66" s="430"/>
      <c r="F66" s="430"/>
      <c r="G66" s="430"/>
      <c r="H66" s="430"/>
      <c r="I66" s="430"/>
      <c r="J66" s="430"/>
      <c r="K66" s="430"/>
      <c r="L66" s="188"/>
      <c r="M66" s="188"/>
      <c r="N66" s="188"/>
      <c r="O66" s="188"/>
    </row>
    <row r="67" spans="1:15" ht="12.75">
      <c r="A67" s="430" t="s">
        <v>376</v>
      </c>
      <c r="B67" s="430"/>
      <c r="C67" s="430"/>
      <c r="D67" s="430"/>
      <c r="E67" s="430"/>
      <c r="F67" s="430"/>
      <c r="G67" s="430"/>
      <c r="H67" s="430"/>
      <c r="I67" s="430"/>
      <c r="J67" s="430"/>
      <c r="K67" s="430"/>
      <c r="L67" s="188"/>
      <c r="M67" s="188"/>
      <c r="N67" s="188"/>
      <c r="O67" s="188"/>
    </row>
    <row r="68" spans="1:15" ht="12.75">
      <c r="A68" s="430" t="s">
        <v>378</v>
      </c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188"/>
      <c r="M68" s="188"/>
      <c r="N68" s="188"/>
      <c r="O68" s="188"/>
    </row>
    <row r="69" spans="1:15" ht="3.75" customHeight="1">
      <c r="A69" s="430"/>
      <c r="B69" s="430"/>
      <c r="C69" s="430"/>
      <c r="D69" s="430"/>
      <c r="E69" s="430"/>
      <c r="F69" s="430"/>
      <c r="G69" s="430"/>
      <c r="H69" s="430"/>
      <c r="I69" s="430"/>
      <c r="J69" s="430"/>
      <c r="K69" s="430"/>
      <c r="L69" s="188"/>
      <c r="M69" s="188"/>
      <c r="N69" s="188"/>
      <c r="O69" s="188"/>
    </row>
    <row r="70" spans="1:15" ht="12.75">
      <c r="A70" s="430" t="s">
        <v>422</v>
      </c>
      <c r="B70" s="430"/>
      <c r="C70" s="430"/>
      <c r="D70" s="430"/>
      <c r="E70" s="430"/>
      <c r="F70" s="430"/>
      <c r="G70" s="430"/>
      <c r="H70" s="430"/>
      <c r="I70" s="430"/>
      <c r="J70" s="430"/>
      <c r="K70" s="430"/>
      <c r="L70" s="188"/>
      <c r="M70" s="188"/>
      <c r="N70" s="188"/>
      <c r="O70" s="188"/>
    </row>
    <row r="71" spans="1:15" ht="12.75">
      <c r="A71" s="430" t="s">
        <v>423</v>
      </c>
      <c r="B71" s="430"/>
      <c r="C71" s="430"/>
      <c r="D71" s="430"/>
      <c r="E71" s="430"/>
      <c r="F71" s="430"/>
      <c r="G71" s="430"/>
      <c r="H71" s="430"/>
      <c r="I71" s="430"/>
      <c r="J71" s="430"/>
      <c r="K71" s="430"/>
      <c r="L71" s="188"/>
      <c r="M71" s="188"/>
      <c r="N71" s="188"/>
      <c r="O71" s="188"/>
    </row>
    <row r="72" spans="1:15" ht="12.75">
      <c r="A72" s="430" t="s">
        <v>424</v>
      </c>
      <c r="B72" s="430"/>
      <c r="C72" s="430"/>
      <c r="D72" s="430"/>
      <c r="E72" s="430"/>
      <c r="F72" s="430"/>
      <c r="G72" s="430"/>
      <c r="H72" s="430"/>
      <c r="I72" s="430"/>
      <c r="J72" s="430"/>
      <c r="K72" s="430"/>
      <c r="L72" s="188"/>
      <c r="M72" s="188"/>
      <c r="N72" s="188"/>
      <c r="O72" s="188"/>
    </row>
    <row r="73" spans="1:15" ht="9" customHeight="1">
      <c r="A73" s="430"/>
      <c r="B73" s="430"/>
      <c r="C73" s="430"/>
      <c r="D73" s="430"/>
      <c r="E73" s="430"/>
      <c r="F73" s="430"/>
      <c r="G73" s="430"/>
      <c r="H73" s="430"/>
      <c r="I73" s="430"/>
      <c r="J73" s="430"/>
      <c r="K73" s="430"/>
      <c r="L73" s="188"/>
      <c r="M73" s="188"/>
      <c r="N73" s="188"/>
      <c r="O73" s="188"/>
    </row>
    <row r="74" spans="1:15" ht="12.75" customHeight="1">
      <c r="A74" s="519" t="s">
        <v>454</v>
      </c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</row>
    <row r="75" spans="1:15" ht="12.75">
      <c r="A75" s="430" t="s">
        <v>367</v>
      </c>
      <c r="B75" s="430"/>
      <c r="C75" s="430"/>
      <c r="D75" s="430"/>
      <c r="E75" s="430"/>
      <c r="F75" s="430"/>
      <c r="G75" s="430"/>
      <c r="H75" s="430"/>
      <c r="I75" s="430"/>
      <c r="J75" s="430"/>
      <c r="K75" s="430"/>
      <c r="L75" s="188"/>
      <c r="M75" s="188"/>
      <c r="N75" s="188"/>
      <c r="O75" s="188"/>
    </row>
    <row r="76" spans="1:15" ht="12.75">
      <c r="A76" s="188"/>
      <c r="B76" s="430"/>
      <c r="C76" s="430"/>
      <c r="D76" s="430"/>
      <c r="E76" s="430"/>
      <c r="F76" s="430"/>
      <c r="G76" s="430"/>
      <c r="H76" s="430"/>
      <c r="I76" s="430"/>
      <c r="J76" s="430"/>
      <c r="K76" s="430"/>
      <c r="L76" s="188"/>
      <c r="M76" s="188"/>
      <c r="N76" s="188"/>
      <c r="O76" s="188"/>
    </row>
    <row r="77" spans="1:15" ht="12.75">
      <c r="A77" s="188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188"/>
      <c r="M77" s="188"/>
      <c r="N77" s="188"/>
      <c r="O77" s="188"/>
    </row>
    <row r="78" spans="1:17" ht="12.75">
      <c r="A78" s="188"/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188"/>
      <c r="O78" s="188"/>
      <c r="P78" s="188"/>
      <c r="Q78" s="188"/>
    </row>
    <row r="79" spans="1:17" ht="12.75">
      <c r="A79" s="188"/>
      <c r="B79" s="430"/>
      <c r="C79" s="430"/>
      <c r="D79" s="430"/>
      <c r="E79" s="430"/>
      <c r="F79" s="430"/>
      <c r="G79" s="430"/>
      <c r="H79" s="430"/>
      <c r="I79" s="430"/>
      <c r="J79" s="430"/>
      <c r="K79" s="430"/>
      <c r="L79" s="430"/>
      <c r="M79" s="430"/>
      <c r="N79" s="188"/>
      <c r="O79" s="188"/>
      <c r="P79" s="188"/>
      <c r="Q79" s="188"/>
    </row>
    <row r="80" spans="1:17" ht="12.75">
      <c r="A80" s="188"/>
      <c r="B80" s="430"/>
      <c r="C80" s="430"/>
      <c r="D80" s="430"/>
      <c r="E80" s="430"/>
      <c r="F80" s="430"/>
      <c r="G80" s="430"/>
      <c r="H80" s="430"/>
      <c r="I80" s="430"/>
      <c r="J80" s="430"/>
      <c r="K80" s="430"/>
      <c r="L80" s="430"/>
      <c r="M80" s="430"/>
      <c r="N80" s="188"/>
      <c r="O80" s="188"/>
      <c r="P80" s="188"/>
      <c r="Q80" s="188"/>
    </row>
    <row r="81" spans="1:17" ht="12.75">
      <c r="A81" s="430"/>
      <c r="B81" s="430"/>
      <c r="C81" s="430"/>
      <c r="D81" s="430"/>
      <c r="E81" s="430"/>
      <c r="F81" s="430"/>
      <c r="G81" s="430"/>
      <c r="H81" s="430"/>
      <c r="I81" s="430"/>
      <c r="J81" s="430"/>
      <c r="K81" s="430"/>
      <c r="L81" s="430"/>
      <c r="M81" s="430"/>
      <c r="N81" s="188"/>
      <c r="O81" s="188"/>
      <c r="P81" s="188"/>
      <c r="Q81" s="188"/>
    </row>
    <row r="82" spans="1:17" ht="12.75">
      <c r="A82" s="188"/>
      <c r="B82" s="188"/>
      <c r="C82" s="430"/>
      <c r="D82" s="430"/>
      <c r="E82" s="430"/>
      <c r="F82" s="430"/>
      <c r="G82" s="430"/>
      <c r="H82" s="430"/>
      <c r="I82" s="430"/>
      <c r="J82" s="430"/>
      <c r="K82" s="430"/>
      <c r="L82" s="430"/>
      <c r="M82" s="430"/>
      <c r="N82" s="188"/>
      <c r="O82" s="188"/>
      <c r="P82" s="188"/>
      <c r="Q82" s="188"/>
    </row>
    <row r="83" spans="1:17" ht="12.75">
      <c r="A83" s="188"/>
      <c r="B83" s="188"/>
      <c r="C83" s="430"/>
      <c r="D83" s="430"/>
      <c r="E83" s="430"/>
      <c r="F83" s="430"/>
      <c r="G83" s="430"/>
      <c r="H83" s="430"/>
      <c r="I83" s="430"/>
      <c r="J83" s="430"/>
      <c r="K83" s="430"/>
      <c r="L83" s="430"/>
      <c r="M83" s="430"/>
      <c r="N83" s="188"/>
      <c r="O83" s="188"/>
      <c r="P83" s="188"/>
      <c r="Q83" s="188"/>
    </row>
    <row r="84" spans="1:17" ht="12.75">
      <c r="A84" s="430"/>
      <c r="B84" s="430"/>
      <c r="C84" s="430"/>
      <c r="D84" s="430"/>
      <c r="E84" s="430"/>
      <c r="F84" s="430"/>
      <c r="G84" s="430"/>
      <c r="H84" s="430"/>
      <c r="I84" s="430"/>
      <c r="J84" s="430"/>
      <c r="K84" s="430"/>
      <c r="L84" s="430"/>
      <c r="M84" s="430"/>
      <c r="N84" s="188"/>
      <c r="O84" s="188"/>
      <c r="P84" s="188"/>
      <c r="Q84" s="188"/>
    </row>
    <row r="85" spans="1:17" ht="12.75">
      <c r="A85" s="188"/>
      <c r="B85" s="430"/>
      <c r="C85" s="430"/>
      <c r="D85" s="430"/>
      <c r="E85" s="430"/>
      <c r="F85" s="430"/>
      <c r="G85" s="430"/>
      <c r="H85" s="430"/>
      <c r="I85" s="430"/>
      <c r="J85" s="430"/>
      <c r="K85" s="430"/>
      <c r="L85" s="430"/>
      <c r="M85" s="430"/>
      <c r="N85" s="188"/>
      <c r="O85" s="188"/>
      <c r="P85" s="188"/>
      <c r="Q85" s="188"/>
    </row>
    <row r="86" spans="1:17" ht="12.75">
      <c r="A86" s="188"/>
      <c r="B86" s="430"/>
      <c r="C86" s="430"/>
      <c r="D86" s="430"/>
      <c r="E86" s="430"/>
      <c r="F86" s="430"/>
      <c r="G86" s="430"/>
      <c r="H86" s="430"/>
      <c r="I86" s="430"/>
      <c r="J86" s="430"/>
      <c r="K86" s="430"/>
      <c r="L86" s="430"/>
      <c r="M86" s="430"/>
      <c r="N86" s="188"/>
      <c r="O86" s="188"/>
      <c r="P86" s="188"/>
      <c r="Q86" s="188"/>
    </row>
    <row r="87" spans="1:17" ht="12.75">
      <c r="A87" s="188"/>
      <c r="B87" s="188"/>
      <c r="C87" s="430"/>
      <c r="D87" s="430"/>
      <c r="E87" s="430"/>
      <c r="F87" s="430"/>
      <c r="G87" s="430"/>
      <c r="H87" s="430"/>
      <c r="I87" s="430"/>
      <c r="J87" s="430"/>
      <c r="K87" s="430"/>
      <c r="L87" s="430"/>
      <c r="M87" s="430"/>
      <c r="N87" s="188"/>
      <c r="O87" s="188"/>
      <c r="P87" s="188"/>
      <c r="Q87" s="188"/>
    </row>
    <row r="88" spans="1:17" ht="12.75">
      <c r="A88" s="188"/>
      <c r="B88" s="188"/>
      <c r="C88" s="430"/>
      <c r="D88" s="430"/>
      <c r="E88" s="430"/>
      <c r="F88" s="430"/>
      <c r="G88" s="430"/>
      <c r="H88" s="430"/>
      <c r="I88" s="430"/>
      <c r="J88" s="430"/>
      <c r="K88" s="430"/>
      <c r="L88" s="430"/>
      <c r="M88" s="430"/>
      <c r="N88" s="188"/>
      <c r="O88" s="188"/>
      <c r="P88" s="188"/>
      <c r="Q88" s="188"/>
    </row>
    <row r="89" spans="1:17" ht="12.75">
      <c r="A89" s="188"/>
      <c r="B89" s="188"/>
      <c r="C89" s="430"/>
      <c r="D89" s="430"/>
      <c r="E89" s="430"/>
      <c r="F89" s="430"/>
      <c r="G89" s="430"/>
      <c r="H89" s="430"/>
      <c r="I89" s="430"/>
      <c r="J89" s="430"/>
      <c r="K89" s="430"/>
      <c r="L89" s="430"/>
      <c r="M89" s="430"/>
      <c r="N89" s="188"/>
      <c r="O89" s="188"/>
      <c r="P89" s="188"/>
      <c r="Q89" s="188"/>
    </row>
    <row r="90" spans="1:17" ht="12.75">
      <c r="A90" s="188"/>
      <c r="B90" s="188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188"/>
      <c r="O90" s="188"/>
      <c r="P90" s="188"/>
      <c r="Q90" s="188"/>
    </row>
    <row r="91" spans="1:17" ht="12.75">
      <c r="A91" s="188"/>
      <c r="B91" s="188"/>
      <c r="D91" s="430"/>
      <c r="E91" s="430"/>
      <c r="F91" s="430"/>
      <c r="G91" s="430"/>
      <c r="H91" s="430"/>
      <c r="I91" s="430"/>
      <c r="J91" s="430"/>
      <c r="K91" s="430"/>
      <c r="L91" s="430"/>
      <c r="M91" s="430"/>
      <c r="N91" s="188"/>
      <c r="O91" s="188"/>
      <c r="P91" s="188"/>
      <c r="Q91" s="188"/>
    </row>
    <row r="92" spans="1:17" ht="12.75">
      <c r="A92" s="188"/>
      <c r="B92" s="188"/>
      <c r="C92" s="519"/>
      <c r="D92" s="519"/>
      <c r="E92" s="519"/>
      <c r="F92" s="519"/>
      <c r="G92" s="519"/>
      <c r="H92" s="519"/>
      <c r="I92" s="519"/>
      <c r="J92" s="519"/>
      <c r="K92" s="519"/>
      <c r="L92" s="519"/>
      <c r="M92" s="519"/>
      <c r="N92" s="519"/>
      <c r="O92" s="519"/>
      <c r="P92" s="519"/>
      <c r="Q92" s="519"/>
    </row>
    <row r="93" spans="1:17" ht="12.75">
      <c r="A93" s="188"/>
      <c r="B93" s="188"/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7" bottom="0.34" header="0.19" footer="0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2010-08-24T17:50:02Z</cp:lastPrinted>
  <dcterms:created xsi:type="dcterms:W3CDTF">2001-11-07T16:15:53Z</dcterms:created>
  <dcterms:modified xsi:type="dcterms:W3CDTF">2011-10-26T15:59:48Z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