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580" windowHeight="12816" tabRatio="846" activeTab="0"/>
  </bookViews>
  <sheets>
    <sheet name="2009 LRAM Summary" sheetId="1" r:id="rId1"/>
    <sheet name="2005 Programs " sheetId="2" r:id="rId2"/>
    <sheet name="2006 Programs" sheetId="3" r:id="rId3"/>
    <sheet name="2007 Programs" sheetId="4" r:id="rId4"/>
    <sheet name="2008 Programs" sheetId="5" r:id="rId5"/>
    <sheet name="2009 Programs" sheetId="6" r:id="rId6"/>
    <sheet name="average variable rates" sheetId="7" r:id="rId7"/>
    <sheet name="OPA NET MWh Savings" sheetId="8" r:id="rId8"/>
    <sheet name="OPA Net MW Savings" sheetId="9" r:id="rId9"/>
    <sheet name="Proof for LRAM Bal - DONT FILE" sheetId="10" state="hidden" r:id="rId10"/>
    <sheet name="Calc of correctn -- DO NOT FILE" sheetId="11" state="hidden" r:id="rId11"/>
    <sheet name="LRAM Correction - DO NOT FILE" sheetId="12" state="hidden" r:id="rId12"/>
    <sheet name="Sheet1" sheetId="13" r:id="rId13"/>
  </sheets>
  <externalReferences>
    <externalReference r:id="rId16"/>
    <externalReference r:id="rId17"/>
    <externalReference r:id="rId18"/>
  </externalReferences>
  <definedNames>
    <definedName name="Local_Distribution_Company_List">'[1]Local Distribution Companies'!$B$9:$B$88</definedName>
    <definedName name="_xlnm.Print_Area" localSheetId="1">'2005 Programs '!$B$1:$Q$26</definedName>
    <definedName name="_xlnm.Print_Area" localSheetId="2">'2006 Programs'!$A$1:$S$28</definedName>
    <definedName name="_xlnm.Print_Area" localSheetId="3">'2007 Programs'!$A$1:$R$45</definedName>
    <definedName name="_xlnm.Print_Area" localSheetId="4">'2008 Programs'!$A$1:$R$35</definedName>
    <definedName name="_xlnm.Print_Area" localSheetId="0">'2009 LRAM Summary'!$C$1:$AC$41</definedName>
    <definedName name="_xlnm.Print_Area" localSheetId="5">'2009 Programs'!$A$1:$R$34</definedName>
    <definedName name="_xlnm.Print_Area" localSheetId="10">'Calc of correctn -- DO NOT FILE'!$A$1:$K$40</definedName>
    <definedName name="_xlnm.Print_Area" localSheetId="11">'LRAM Correction - DO NOT FILE'!$A$1:$K$41</definedName>
    <definedName name="_xlnm.Print_Area" localSheetId="8">'OPA Net MW Savings'!$A$1:$BG$71</definedName>
    <definedName name="_xlnm.Print_Area" localSheetId="7">'OPA NET MWh Savings'!$A$1:$BG$71</definedName>
    <definedName name="_xlnm.Print_Titles" localSheetId="8">'OPA Net MW Savings'!$1:$5</definedName>
    <definedName name="_xlnm.Print_Titles" localSheetId="7">'OPA NET MWh Savings'!$1:$4</definedName>
  </definedNames>
  <calcPr fullCalcOnLoad="1"/>
</workbook>
</file>

<file path=xl/sharedStrings.xml><?xml version="1.0" encoding="utf-8"?>
<sst xmlns="http://schemas.openxmlformats.org/spreadsheetml/2006/main" count="514" uniqueCount="211">
  <si>
    <t>Cool Savings Rebate</t>
  </si>
  <si>
    <t xml:space="preserve">2008 Lost Volumes Carried Over to Year </t>
  </si>
  <si>
    <t xml:space="preserve">The delivery rates($/103 m3) originally attributed to R01 and R10 included a temporary  credit </t>
  </si>
  <si>
    <t>for 2003 DSM Volumes</t>
  </si>
  <si>
    <t>Science North LED Seasonal Light Exchange</t>
  </si>
  <si>
    <t xml:space="preserve">2006 third tranche lost volumes are carried over to 2008, 2009 and 2010 at their fully effective levels as presented in the independent third party report. 
</t>
  </si>
  <si>
    <t xml:space="preserve">2005 third tranche lost volumes are carried over 2008, 2009 and 2010 at their fully effective levels as presented in the independent third party report. 
</t>
  </si>
  <si>
    <t xml:space="preserve"> </t>
  </si>
  <si>
    <t>(3)</t>
  </si>
  <si>
    <t>(4)</t>
  </si>
  <si>
    <t>(5)</t>
  </si>
  <si>
    <t>EB-XXXX-XXX, Tab X, Schedule X, page x of x</t>
  </si>
  <si>
    <t>Avg Variable Rate</t>
  </si>
  <si>
    <t>Consumption</t>
  </si>
  <si>
    <t>kWh</t>
  </si>
  <si>
    <t>kWH</t>
  </si>
  <si>
    <t xml:space="preserve">Loss Factor </t>
  </si>
  <si>
    <t>kW</t>
  </si>
  <si>
    <t>2007 BILL</t>
  </si>
  <si>
    <t>2008 BILL</t>
  </si>
  <si>
    <t>2009 BILL</t>
  </si>
  <si>
    <t>2010 BILL</t>
  </si>
  <si>
    <t>Volume</t>
  </si>
  <si>
    <t>Rate $</t>
  </si>
  <si>
    <t>Charge $</t>
  </si>
  <si>
    <t xml:space="preserve">Monthly Service Charge </t>
  </si>
  <si>
    <t>Dist'n charge (kWh)</t>
  </si>
  <si>
    <t xml:space="preserve"> </t>
  </si>
  <si>
    <t>GS &lt; 50 kW</t>
  </si>
  <si>
    <t xml:space="preserve">All Programs </t>
  </si>
  <si>
    <t>peaksaver®</t>
  </si>
  <si>
    <r>
      <t xml:space="preserve">2009 Average Distribution Rates </t>
    </r>
    <r>
      <rPr>
        <vertAlign val="superscript"/>
        <sz val="12"/>
        <rFont val="Times New Roman"/>
        <family val="1"/>
      </rPr>
      <t xml:space="preserve"> (1)</t>
    </r>
  </si>
  <si>
    <t xml:space="preserve"> Lost Volumes and Revenues for 2005 CDM Program Year</t>
  </si>
  <si>
    <t xml:space="preserve"> Lost Volumes and Revenues for 2006 CDM Program Year</t>
  </si>
  <si>
    <t>Lost Revenue Adjustment Mechanism</t>
  </si>
  <si>
    <t>Commercial 01</t>
  </si>
  <si>
    <t>OPA Conservation &amp; Demand Management Programs</t>
  </si>
  <si>
    <t>Initiative Results at End-User Level</t>
  </si>
  <si>
    <t>For:</t>
  </si>
  <si>
    <t>Net Summer Peak Demand Savings (MW)</t>
  </si>
  <si>
    <t>#</t>
  </si>
  <si>
    <t>Initiative Name</t>
  </si>
  <si>
    <t>Program Name</t>
  </si>
  <si>
    <t>Program Year</t>
  </si>
  <si>
    <t>Results Status</t>
  </si>
  <si>
    <t>2006 Subtotal</t>
  </si>
  <si>
    <t>2007 Subtotal</t>
  </si>
  <si>
    <t>2008 Subtotal</t>
  </si>
  <si>
    <t>2009 Subtotal</t>
  </si>
  <si>
    <t>Overall Total</t>
  </si>
  <si>
    <t>Net Energy Savings (MWh)</t>
  </si>
  <si>
    <t>Summer Savings</t>
  </si>
  <si>
    <t>Affordable Housing Pilot</t>
  </si>
  <si>
    <t>Energy Efficiency Assistance for Houses Pilot</t>
  </si>
  <si>
    <t>Streetlighting</t>
  </si>
  <si>
    <t>2009 - KW</t>
  </si>
  <si>
    <t xml:space="preserve">Average rates are calculated based on effective rate change dates.   </t>
  </si>
  <si>
    <t>2008/05/01 rate change</t>
  </si>
  <si>
    <t>4 months of 2007 rates and 8 months of 2008 rates</t>
  </si>
  <si>
    <t>2009/07/01 rate change</t>
  </si>
  <si>
    <r>
      <t xml:space="preserve">2005 Lost Volumes Carried Over to Year </t>
    </r>
    <r>
      <rPr>
        <vertAlign val="superscript"/>
        <sz val="12"/>
        <rFont val="Arial"/>
        <family val="0"/>
      </rPr>
      <t>(1)</t>
    </r>
  </si>
  <si>
    <t xml:space="preserve">2009 Total Lost Revenues </t>
  </si>
  <si>
    <t>Residential</t>
  </si>
  <si>
    <t>Subtotal for Residential Class</t>
  </si>
  <si>
    <t>OPA-Funded Programs</t>
  </si>
  <si>
    <t xml:space="preserve"> Lost Volumes and Revenues for 2008 CDM Program Year</t>
  </si>
  <si>
    <t>GS  &gt; 50 kW</t>
  </si>
  <si>
    <t>GS  &lt; 50 kW</t>
  </si>
  <si>
    <t>(1)</t>
  </si>
  <si>
    <t>Power Savings Blitz</t>
  </si>
  <si>
    <t>Electricity Retrofit Incentive</t>
  </si>
  <si>
    <t>Power Savings Blitz</t>
  </si>
  <si>
    <t xml:space="preserve">(e) = [(a) x (c)] + ((b) x (d) X 12)] </t>
  </si>
  <si>
    <t>LRAM Balances by DSM Year --- Current (before correction)</t>
  </si>
  <si>
    <t>6 months of 2008 rates and 6 months of 2009 rates</t>
  </si>
  <si>
    <t>2010/08/01 rate change</t>
  </si>
  <si>
    <t>8 months of 2009 rates and 4 months of 2010 rates</t>
  </si>
  <si>
    <t>In the 20091201 Decision and Order, the Board approved 2010/05/01 interim rates due to the timing of the order and the fact we had integration of rates for Greater Sudbury</t>
  </si>
  <si>
    <t>and West Nipissing Energy Services customers.</t>
  </si>
  <si>
    <t>Rates above do not reflect the May 1 - July 31st rate in 2010 as the impact is negligible.</t>
  </si>
  <si>
    <t>Rates only reflect the Greater Sudbury rates for the three years.</t>
  </si>
  <si>
    <t>As Filed</t>
  </si>
  <si>
    <t>for 2003 vol. (audited)</t>
  </si>
  <si>
    <t xml:space="preserve">(e) = [(a) x (c)] + ((b) x (d) X 12)] </t>
  </si>
  <si>
    <t>SLED Distribution</t>
  </si>
  <si>
    <r>
      <t xml:space="preserve">2006 Lost Volumes Carried Over to Year </t>
    </r>
    <r>
      <rPr>
        <vertAlign val="superscript"/>
        <sz val="12"/>
        <rFont val="Arial"/>
        <family val="0"/>
      </rPr>
      <t>(1)</t>
    </r>
  </si>
  <si>
    <r>
      <t xml:space="preserve">2009 Average Distribution Rates </t>
    </r>
    <r>
      <rPr>
        <vertAlign val="superscript"/>
        <sz val="12"/>
        <rFont val="Arial"/>
        <family val="0"/>
      </rPr>
      <t xml:space="preserve"> (2)</t>
    </r>
  </si>
  <si>
    <t xml:space="preserve">2009 Total Lost Revenues </t>
  </si>
  <si>
    <t xml:space="preserve">(e) = [(a) x (c)] + ((b) x (d) X 12)] </t>
  </si>
  <si>
    <t>CFL Distribution</t>
  </si>
  <si>
    <t>Every Kilowatt Counts</t>
  </si>
  <si>
    <t xml:space="preserve">2007 Lost Volumes Carried Over to Year </t>
  </si>
  <si>
    <r>
      <t xml:space="preserve">2009 Average Distribution Rates </t>
    </r>
    <r>
      <rPr>
        <vertAlign val="superscript"/>
        <sz val="12"/>
        <rFont val="Arial"/>
        <family val="0"/>
      </rPr>
      <t xml:space="preserve"> (1)</t>
    </r>
  </si>
  <si>
    <t>(e)</t>
  </si>
  <si>
    <t>(f)</t>
  </si>
  <si>
    <t>CFL Distribution</t>
  </si>
  <si>
    <t xml:space="preserve">Grand Total </t>
  </si>
  <si>
    <t>January 1 to December 31, 2009</t>
  </si>
  <si>
    <r>
      <t xml:space="preserve">2005 </t>
    </r>
    <r>
      <rPr>
        <vertAlign val="superscript"/>
        <sz val="12"/>
        <rFont val="Arial"/>
        <family val="0"/>
      </rPr>
      <t>(1)</t>
    </r>
  </si>
  <si>
    <r>
      <t xml:space="preserve">2006 </t>
    </r>
    <r>
      <rPr>
        <vertAlign val="superscript"/>
        <sz val="12"/>
        <rFont val="Arial"/>
        <family val="0"/>
      </rPr>
      <t>(2)</t>
    </r>
  </si>
  <si>
    <r>
      <t xml:space="preserve">2007 </t>
    </r>
    <r>
      <rPr>
        <vertAlign val="superscript"/>
        <sz val="12"/>
        <rFont val="Arial"/>
        <family val="0"/>
      </rPr>
      <t>(3</t>
    </r>
  </si>
  <si>
    <t>GS &lt; 50 kW</t>
  </si>
  <si>
    <t>GS &gt; 50 kW</t>
  </si>
  <si>
    <t>GS &lt; 50 kW</t>
  </si>
  <si>
    <t>GS &gt; 50 kW</t>
  </si>
  <si>
    <t>GS &lt; 50 kW</t>
  </si>
  <si>
    <t>GS &gt; 50 kW</t>
  </si>
  <si>
    <t xml:space="preserve">Grand Total </t>
  </si>
  <si>
    <t>Every Kilowatt Counts</t>
  </si>
  <si>
    <t>Subtotal for GS &lt;50 kW</t>
  </si>
  <si>
    <t>+     100% of true-up 2003 DSM volumes at 2004 rates</t>
  </si>
  <si>
    <t>Nature of the corrections:</t>
  </si>
  <si>
    <t>2000 kWh Customer</t>
  </si>
  <si>
    <t>GS &gt; 50 kW</t>
  </si>
  <si>
    <t>2000000 kWh Customer</t>
  </si>
  <si>
    <t>100 - KW</t>
  </si>
  <si>
    <t>Monthly Service Charge</t>
  </si>
  <si>
    <t>Subtotal for GS 50-499 kW</t>
  </si>
  <si>
    <t>LRAM Balances by DSM Year --- Current (before correction for delivery margins)</t>
  </si>
  <si>
    <t>Breakdown of Deferral Account Balance</t>
  </si>
  <si>
    <t>Year of implementation of DSM activites</t>
  </si>
  <si>
    <t>% of Revenue Impact for True-up</t>
  </si>
  <si>
    <t>(5)</t>
  </si>
  <si>
    <t>(6)</t>
  </si>
  <si>
    <t xml:space="preserve"> </t>
  </si>
  <si>
    <t>Cool &amp; Hot Savings Rebate</t>
  </si>
  <si>
    <t>Originally Filed in 0211 (Ex. A/T4/S3)</t>
  </si>
  <si>
    <t>$/103 m3</t>
  </si>
  <si>
    <t>Industrial 10</t>
  </si>
  <si>
    <t>for 2003 volumes</t>
  </si>
  <si>
    <t>for 2004 volumes</t>
  </si>
  <si>
    <t>for 2005volumes</t>
  </si>
  <si>
    <t>(kWh)</t>
  </si>
  <si>
    <t>(kW)</t>
  </si>
  <si>
    <t>($/kWh)</t>
  </si>
  <si>
    <t>($/kW)</t>
  </si>
  <si>
    <t>LRAM Balances by DSM Year --- Corrected for 2005 rates for R01 and R10</t>
  </si>
  <si>
    <t xml:space="preserve">Diff </t>
  </si>
  <si>
    <t>Ken's Total</t>
  </si>
  <si>
    <t xml:space="preserve">(k) = [(a) x (e)] + (b) x (f)] </t>
  </si>
  <si>
    <t xml:space="preserve"> Summary of 2009 Lost Volumes and Revenues</t>
  </si>
  <si>
    <t xml:space="preserve">2009 Total Lost Revenues </t>
  </si>
  <si>
    <r>
      <t xml:space="preserve">2009 Average Distribution Rates </t>
    </r>
    <r>
      <rPr>
        <vertAlign val="superscript"/>
        <sz val="12"/>
        <rFont val="Times New Roman"/>
        <family val="1"/>
      </rPr>
      <t xml:space="preserve"> (1)</t>
    </r>
  </si>
  <si>
    <t>High Performance New Construction</t>
  </si>
  <si>
    <t>(6)</t>
  </si>
  <si>
    <r>
      <t>50% of the true-up</t>
    </r>
    <r>
      <rPr>
        <b/>
        <sz val="14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> </t>
    </r>
    <r>
      <rPr>
        <sz val="10"/>
        <color indexed="18"/>
        <rFont val="Arial"/>
        <family val="2"/>
      </rPr>
      <t>2003 DSM volumes at 2003 rates</t>
    </r>
  </si>
  <si>
    <t xml:space="preserve"> Lost Volumes and Revenues for 2007 CDM Program Year</t>
  </si>
  <si>
    <t xml:space="preserve"> Lost Volumes and Revenues for 2009 CDM Program Year</t>
  </si>
  <si>
    <t>Social Housing Pilot</t>
  </si>
  <si>
    <t>Distribution rates used are prorated for rate changes during the year based on effective dates of rate orders.  Refer to Rate Schedule attached hereto.</t>
  </si>
  <si>
    <t>Funding Mechanism/ Program/Rate/ Customer Class</t>
  </si>
  <si>
    <t>Customer Class</t>
  </si>
  <si>
    <t>Aboriginal</t>
  </si>
  <si>
    <t>Every Kilowatt Counts Power Savings Event</t>
  </si>
  <si>
    <t>(1)</t>
  </si>
  <si>
    <t>High Performance New Construction</t>
  </si>
  <si>
    <t>(1)</t>
  </si>
  <si>
    <t xml:space="preserve">Breakdown of Totals by Source of Funding </t>
  </si>
  <si>
    <t xml:space="preserve">Grand Total </t>
  </si>
  <si>
    <t xml:space="preserve">2007 Total Lost Revenues </t>
  </si>
  <si>
    <t>Amounts by CDM Program Year</t>
  </si>
  <si>
    <t>May 1 to December 31, 2007</t>
  </si>
  <si>
    <t>for 2005 volumes</t>
  </si>
  <si>
    <t>for 2004 vol. (unaudited)</t>
  </si>
  <si>
    <t>DIFFERENCE</t>
  </si>
  <si>
    <t>Total for OPA-Funded Programs</t>
  </si>
  <si>
    <t>UNION GAS LIMITED</t>
  </si>
  <si>
    <t>Total LRAM Savings</t>
  </si>
  <si>
    <t>Commercial 10</t>
  </si>
  <si>
    <t>Total</t>
  </si>
  <si>
    <t>Notes:</t>
  </si>
  <si>
    <t>(1)</t>
  </si>
  <si>
    <t>(2)</t>
  </si>
  <si>
    <t>(3)</t>
  </si>
  <si>
    <t>(4)</t>
  </si>
  <si>
    <t>2009 Average Distribution Rates (2)</t>
  </si>
  <si>
    <t xml:space="preserve">2009 Total Lost Revenues </t>
  </si>
  <si>
    <t xml:space="preserve"> </t>
  </si>
  <si>
    <t>(c)</t>
  </si>
  <si>
    <t>(d)</t>
  </si>
  <si>
    <t>Greater Sudbury Hydro Inc.</t>
  </si>
  <si>
    <t>Greater Sudbury Hydro Inc</t>
  </si>
  <si>
    <t xml:space="preserve">Annual Distribution Rates and Average Variable Rates - </t>
  </si>
  <si>
    <t>800 kWh Customer</t>
  </si>
  <si>
    <t>0 - KW</t>
  </si>
  <si>
    <t xml:space="preserve">2009 Lost Volumes Carried Over to Year </t>
  </si>
  <si>
    <t>Third Tranche-Funded Programs</t>
  </si>
  <si>
    <t>Total for Third Tranche-Funded Programs</t>
  </si>
  <si>
    <t>Summer Sweepstakes</t>
  </si>
  <si>
    <t>(l) =(i) +  (g) + (h)</t>
  </si>
  <si>
    <t>Great Refrigerator Roundup</t>
  </si>
  <si>
    <t>+     100% of true-up 2003 DSM volumes at 2005 rates</t>
  </si>
  <si>
    <t>+     50% of true-up 2004 DSM volumes at 2004 rates</t>
  </si>
  <si>
    <t>+     100% of true-up 2004 DSM volumes at 2005 rates</t>
  </si>
  <si>
    <t xml:space="preserve">+     50% of target 2005 DSM at 2005 rates </t>
  </si>
  <si>
    <t xml:space="preserve">Total </t>
  </si>
  <si>
    <t>Totals</t>
  </si>
  <si>
    <t>Line</t>
  </si>
  <si>
    <t>No.</t>
  </si>
  <si>
    <t>($)</t>
  </si>
  <si>
    <t>(a)</t>
  </si>
  <si>
    <t>(b)</t>
  </si>
  <si>
    <t>(c)</t>
  </si>
  <si>
    <t>(d)</t>
  </si>
  <si>
    <t>$</t>
  </si>
  <si>
    <t>Residential 01</t>
  </si>
  <si>
    <t>for 2004 DSM Volumes</t>
  </si>
  <si>
    <t>for 2005 DSM Volumes</t>
  </si>
  <si>
    <t>DO  NOT PRINT</t>
  </si>
  <si>
    <t>Dist'n charge (kW)</t>
  </si>
  <si>
    <t>Should Be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</si>
</sst>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$&quot;#,##0"/>
    <numFmt numFmtId="169" formatCode="_(* #,##0.0000_);_(* \(#,##0.0000\);_(* &quot;-&quot;??_);_(@_)"/>
    <numFmt numFmtId="170" formatCode="_-&quot;$&quot;* #,##0_-;\-&quot;$&quot;* #,##0_-;_-&quot;$&quot;* &quot;-&quot;??_-;_-@_-"/>
    <numFmt numFmtId="171" formatCode="0.000000"/>
    <numFmt numFmtId="172" formatCode="_-&quot;$&quot;* #,##0.000_-;\-&quot;$&quot;* #,##0.000_-;_-&quot;$&quot;* &quot;-&quot;??_-;_-@_-"/>
    <numFmt numFmtId="173" formatCode="_-&quot;$&quot;* #,##0.0000_-;\-&quot;$&quot;* #,##0.0000_-;_-&quot;$&quot;* &quot;-&quot;??_-;_-@_-"/>
    <numFmt numFmtId="174" formatCode="_ * #,##0_ ;_ * \-#,##0_ ;_ * &quot;-&quot;??_ ;_ @_ "/>
    <numFmt numFmtId="175" formatCode="_ * #,##0.00_ ;_ * \-#,##0.00_ ;_ * &quot;-&quot;??_ ;_ @_ "/>
    <numFmt numFmtId="176" formatCode="_(* #,##0.00000_);_(* \(#,##0.00000\);_(* &quot;-&quot;??_);_(@_)"/>
    <numFmt numFmtId="177" formatCode="_ * #,##0.0000_ ;_ * \-#,##0.0000_ ;_ * &quot;-&quot;??_ ;_ @_ "/>
    <numFmt numFmtId="178" formatCode="_ * #,##0.00000_ ;_ * \-#,##0.00000_ ;_ * &quot;-&quot;??_ ;_ @_ "/>
    <numFmt numFmtId="179" formatCode="#,##0.0000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12"/>
      <color indexed="18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8"/>
      <name val="Verdana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0"/>
    </font>
    <font>
      <u val="single"/>
      <sz val="12"/>
      <name val="Arial"/>
      <family val="0"/>
    </font>
    <font>
      <sz val="12"/>
      <color indexed="53"/>
      <name val="Arial"/>
      <family val="0"/>
    </font>
    <font>
      <sz val="12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166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0" fillId="0" borderId="10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/>
    </xf>
    <xf numFmtId="167" fontId="11" fillId="0" borderId="0" xfId="0" applyNumberFormat="1" applyFont="1" applyAlignment="1">
      <alignment/>
    </xf>
    <xf numFmtId="166" fontId="0" fillId="0" borderId="0" xfId="0" applyNumberFormat="1" applyAlignment="1">
      <alignment/>
    </xf>
    <xf numFmtId="3" fontId="9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3" fontId="0" fillId="0" borderId="11" xfId="0" applyNumberFormat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166" fontId="13" fillId="0" borderId="0" xfId="0" applyNumberFormat="1" applyFont="1" applyAlignment="1">
      <alignment/>
    </xf>
    <xf numFmtId="168" fontId="13" fillId="0" borderId="0" xfId="0" applyNumberFormat="1" applyFont="1" applyBorder="1" applyAlignment="1" quotePrefix="1">
      <alignment horizontal="left"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center"/>
    </xf>
    <xf numFmtId="0" fontId="18" fillId="0" borderId="0" xfId="0" applyFont="1" applyAlignment="1" quotePrefix="1">
      <alignment/>
    </xf>
    <xf numFmtId="0" fontId="13" fillId="0" borderId="0" xfId="0" applyFont="1" applyBorder="1" applyAlignment="1">
      <alignment horizontal="left"/>
    </xf>
    <xf numFmtId="164" fontId="13" fillId="0" borderId="1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167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49" fontId="21" fillId="0" borderId="0" xfId="0" applyNumberFormat="1" applyFont="1" applyAlignment="1" quotePrefix="1">
      <alignment horizontal="center" vertical="top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/>
    </xf>
    <xf numFmtId="166" fontId="13" fillId="0" borderId="12" xfId="0" applyNumberFormat="1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wrapText="1"/>
    </xf>
    <xf numFmtId="166" fontId="13" fillId="0" borderId="0" xfId="0" applyNumberFormat="1" applyFont="1" applyBorder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66" fontId="13" fillId="0" borderId="0" xfId="0" applyNumberFormat="1" applyFont="1" applyFill="1" applyBorder="1" applyAlignment="1">
      <alignment horizontal="left"/>
    </xf>
    <xf numFmtId="169" fontId="1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66" fontId="15" fillId="0" borderId="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170" fontId="13" fillId="0" borderId="0" xfId="44" applyNumberFormat="1" applyFont="1" applyFill="1" applyAlignment="1">
      <alignment/>
    </xf>
    <xf numFmtId="170" fontId="13" fillId="0" borderId="0" xfId="44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70" fontId="13" fillId="0" borderId="0" xfId="44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vertical="top" wrapText="1"/>
    </xf>
    <xf numFmtId="0" fontId="15" fillId="0" borderId="0" xfId="0" applyFont="1" applyAlignment="1">
      <alignment horizontal="center" wrapText="1"/>
    </xf>
    <xf numFmtId="166" fontId="15" fillId="0" borderId="0" xfId="0" applyNumberFormat="1" applyFont="1" applyBorder="1" applyAlignment="1">
      <alignment/>
    </xf>
    <xf numFmtId="166" fontId="13" fillId="0" borderId="12" xfId="0" applyNumberFormat="1" applyFont="1" applyBorder="1" applyAlignment="1">
      <alignment horizontal="center"/>
    </xf>
    <xf numFmtId="170" fontId="13" fillId="0" borderId="0" xfId="44" applyNumberFormat="1" applyFont="1" applyBorder="1" applyAlignment="1">
      <alignment/>
    </xf>
    <xf numFmtId="170" fontId="15" fillId="0" borderId="0" xfId="44" applyNumberFormat="1" applyFont="1" applyAlignment="1">
      <alignment/>
    </xf>
    <xf numFmtId="170" fontId="13" fillId="0" borderId="0" xfId="44" applyNumberFormat="1" applyFont="1" applyAlignment="1">
      <alignment/>
    </xf>
    <xf numFmtId="170" fontId="13" fillId="0" borderId="12" xfId="44" applyNumberFormat="1" applyFont="1" applyFill="1" applyBorder="1" applyAlignment="1">
      <alignment/>
    </xf>
    <xf numFmtId="170" fontId="13" fillId="0" borderId="0" xfId="0" applyNumberFormat="1" applyFont="1" applyFill="1" applyBorder="1" applyAlignment="1">
      <alignment/>
    </xf>
    <xf numFmtId="170" fontId="13" fillId="0" borderId="0" xfId="0" applyNumberFormat="1" applyFont="1" applyAlignment="1">
      <alignment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Border="1" applyAlignment="1">
      <alignment/>
    </xf>
    <xf numFmtId="170" fontId="13" fillId="0" borderId="12" xfId="44" applyNumberFormat="1" applyFont="1" applyBorder="1" applyAlignment="1">
      <alignment horizontal="center"/>
    </xf>
    <xf numFmtId="170" fontId="13" fillId="0" borderId="0" xfId="44" applyNumberFormat="1" applyFont="1" applyFill="1" applyBorder="1" applyAlignment="1">
      <alignment/>
    </xf>
    <xf numFmtId="170" fontId="15" fillId="0" borderId="0" xfId="44" applyNumberFormat="1" applyFont="1" applyFill="1" applyBorder="1" applyAlignment="1">
      <alignment/>
    </xf>
    <xf numFmtId="172" fontId="13" fillId="0" borderId="0" xfId="44" applyNumberFormat="1" applyFont="1" applyFill="1" applyBorder="1" applyAlignment="1">
      <alignment/>
    </xf>
    <xf numFmtId="172" fontId="13" fillId="0" borderId="0" xfId="44" applyNumberFormat="1" applyFont="1" applyFill="1" applyAlignment="1">
      <alignment/>
    </xf>
    <xf numFmtId="172" fontId="0" fillId="0" borderId="0" xfId="44" applyNumberFormat="1" applyFont="1" applyFill="1" applyAlignment="1">
      <alignment/>
    </xf>
    <xf numFmtId="172" fontId="13" fillId="0" borderId="0" xfId="44" applyNumberFormat="1" applyFont="1" applyFill="1" applyBorder="1" applyAlignment="1">
      <alignment horizontal="right"/>
    </xf>
    <xf numFmtId="172" fontId="0" fillId="0" borderId="0" xfId="44" applyNumberFormat="1" applyFont="1" applyAlignment="1">
      <alignment/>
    </xf>
    <xf numFmtId="170" fontId="13" fillId="0" borderId="0" xfId="44" applyNumberFormat="1" applyFont="1" applyBorder="1" applyAlignment="1">
      <alignment horizontal="right"/>
    </xf>
    <xf numFmtId="172" fontId="13" fillId="0" borderId="0" xfId="44" applyNumberFormat="1" applyFont="1" applyBorder="1" applyAlignment="1">
      <alignment/>
    </xf>
    <xf numFmtId="172" fontId="13" fillId="0" borderId="0" xfId="44" applyNumberFormat="1" applyFont="1" applyAlignment="1">
      <alignment/>
    </xf>
    <xf numFmtId="172" fontId="13" fillId="0" borderId="0" xfId="44" applyNumberFormat="1" applyFont="1" applyBorder="1" applyAlignment="1">
      <alignment horizontal="right"/>
    </xf>
    <xf numFmtId="170" fontId="15" fillId="0" borderId="0" xfId="44" applyNumberFormat="1" applyFont="1" applyBorder="1" applyAlignment="1">
      <alignment/>
    </xf>
    <xf numFmtId="0" fontId="23" fillId="0" borderId="0" xfId="0" applyFont="1" applyAlignment="1">
      <alignment/>
    </xf>
    <xf numFmtId="166" fontId="24" fillId="0" borderId="0" xfId="0" applyNumberFormat="1" applyFont="1" applyFill="1" applyBorder="1" applyAlignment="1">
      <alignment/>
    </xf>
    <xf numFmtId="166" fontId="13" fillId="0" borderId="12" xfId="0" applyNumberFormat="1" applyFont="1" applyFill="1" applyBorder="1" applyAlignment="1">
      <alignment horizontal="center"/>
    </xf>
    <xf numFmtId="166" fontId="15" fillId="0" borderId="12" xfId="0" applyNumberFormat="1" applyFont="1" applyFill="1" applyBorder="1" applyAlignment="1">
      <alignment/>
    </xf>
    <xf numFmtId="172" fontId="2" fillId="0" borderId="0" xfId="44" applyNumberFormat="1" applyFont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0" xfId="0" applyNumberFormat="1" applyFont="1" applyAlignment="1">
      <alignment/>
    </xf>
    <xf numFmtId="0" fontId="2" fillId="0" borderId="0" xfId="0" applyFont="1" applyAlignment="1">
      <alignment/>
    </xf>
    <xf numFmtId="174" fontId="0" fillId="0" borderId="0" xfId="42" applyNumberFormat="1" applyFont="1" applyFill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4" fontId="2" fillId="35" borderId="15" xfId="42" applyNumberFormat="1" applyFont="1" applyFill="1" applyBorder="1" applyAlignment="1">
      <alignment/>
    </xf>
    <xf numFmtId="175" fontId="2" fillId="0" borderId="15" xfId="0" applyNumberFormat="1" applyFont="1" applyBorder="1" applyAlignment="1">
      <alignment/>
    </xf>
    <xf numFmtId="3" fontId="2" fillId="35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21" xfId="42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44" fontId="0" fillId="0" borderId="24" xfId="44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6" fontId="2" fillId="0" borderId="21" xfId="42" applyNumberFormat="1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Border="1" applyAlignment="1">
      <alignment/>
    </xf>
    <xf numFmtId="44" fontId="25" fillId="0" borderId="24" xfId="44" applyNumberFormat="1" applyFont="1" applyBorder="1" applyAlignment="1">
      <alignment/>
    </xf>
    <xf numFmtId="0" fontId="25" fillId="0" borderId="0" xfId="0" applyFont="1" applyAlignment="1">
      <alignment/>
    </xf>
    <xf numFmtId="171" fontId="25" fillId="0" borderId="0" xfId="0" applyNumberFormat="1" applyFont="1" applyAlignment="1">
      <alignment/>
    </xf>
    <xf numFmtId="174" fontId="0" fillId="0" borderId="22" xfId="42" applyNumberFormat="1" applyFont="1" applyFill="1" applyBorder="1" applyAlignment="1">
      <alignment/>
    </xf>
    <xf numFmtId="177" fontId="0" fillId="0" borderId="23" xfId="42" applyNumberFormat="1" applyFont="1" applyBorder="1" applyAlignment="1">
      <alignment/>
    </xf>
    <xf numFmtId="178" fontId="0" fillId="0" borderId="23" xfId="42" applyNumberFormat="1" applyFont="1" applyBorder="1" applyAlignment="1">
      <alignment/>
    </xf>
    <xf numFmtId="14" fontId="0" fillId="0" borderId="0" xfId="0" applyNumberFormat="1" applyAlignment="1">
      <alignment/>
    </xf>
    <xf numFmtId="173" fontId="13" fillId="0" borderId="0" xfId="44" applyNumberFormat="1" applyFont="1" applyFill="1" applyBorder="1" applyAlignment="1">
      <alignment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2" fillId="35" borderId="23" xfId="0" applyFont="1" applyFill="1" applyBorder="1" applyAlignment="1">
      <alignment vertical="top"/>
    </xf>
    <xf numFmtId="0" fontId="2" fillId="35" borderId="23" xfId="0" applyFont="1" applyFill="1" applyBorder="1" applyAlignment="1">
      <alignment vertical="top" wrapText="1"/>
    </xf>
    <xf numFmtId="0" fontId="30" fillId="0" borderId="0" xfId="0" applyNumberFormat="1" applyFont="1" applyAlignment="1">
      <alignment vertical="top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79" fontId="0" fillId="0" borderId="25" xfId="0" applyNumberFormat="1" applyFont="1" applyFill="1" applyBorder="1" applyAlignment="1">
      <alignment vertical="top"/>
    </xf>
    <xf numFmtId="179" fontId="0" fillId="0" borderId="26" xfId="0" applyNumberFormat="1" applyFont="1" applyFill="1" applyBorder="1" applyAlignment="1" quotePrefix="1">
      <alignment vertical="top"/>
    </xf>
    <xf numFmtId="179" fontId="0" fillId="0" borderId="26" xfId="0" applyNumberFormat="1" applyFont="1" applyFill="1" applyBorder="1" applyAlignment="1">
      <alignment vertical="top"/>
    </xf>
    <xf numFmtId="179" fontId="0" fillId="0" borderId="27" xfId="0" applyNumberFormat="1" applyFont="1" applyFill="1" applyBorder="1" applyAlignment="1">
      <alignment vertical="top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179" fontId="0" fillId="36" borderId="28" xfId="0" applyNumberFormat="1" applyFont="1" applyFill="1" applyBorder="1" applyAlignment="1">
      <alignment vertical="top"/>
    </xf>
    <xf numFmtId="179" fontId="0" fillId="36" borderId="29" xfId="0" applyNumberFormat="1" applyFont="1" applyFill="1" applyBorder="1" applyAlignment="1">
      <alignment vertical="top"/>
    </xf>
    <xf numFmtId="179" fontId="0" fillId="36" borderId="30" xfId="0" applyNumberFormat="1" applyFont="1" applyFill="1" applyBorder="1" applyAlignment="1">
      <alignment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9" fontId="0" fillId="0" borderId="28" xfId="0" applyNumberFormat="1" applyFont="1" applyFill="1" applyBorder="1" applyAlignment="1">
      <alignment vertical="top"/>
    </xf>
    <xf numFmtId="179" fontId="0" fillId="0" borderId="29" xfId="0" applyNumberFormat="1" applyFont="1" applyFill="1" applyBorder="1" applyAlignment="1">
      <alignment vertical="top"/>
    </xf>
    <xf numFmtId="179" fontId="0" fillId="0" borderId="29" xfId="0" applyNumberFormat="1" applyFont="1" applyFill="1" applyBorder="1" applyAlignment="1" quotePrefix="1">
      <alignment vertical="top"/>
    </xf>
    <xf numFmtId="179" fontId="0" fillId="0" borderId="30" xfId="0" applyNumberFormat="1" applyFont="1" applyFill="1" applyBorder="1" applyAlignment="1">
      <alignment vertical="top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79" fontId="0" fillId="0" borderId="31" xfId="0" applyNumberFormat="1" applyFont="1" applyFill="1" applyBorder="1" applyAlignment="1">
      <alignment vertical="top"/>
    </xf>
    <xf numFmtId="179" fontId="0" fillId="0" borderId="32" xfId="0" applyNumberFormat="1" applyFont="1" applyFill="1" applyBorder="1" applyAlignment="1">
      <alignment vertical="top"/>
    </xf>
    <xf numFmtId="179" fontId="0" fillId="0" borderId="33" xfId="0" applyNumberFormat="1" applyFont="1" applyFill="1" applyBorder="1" applyAlignment="1">
      <alignment vertical="top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179" fontId="0" fillId="36" borderId="25" xfId="0" applyNumberFormat="1" applyFont="1" applyFill="1" applyBorder="1" applyAlignment="1">
      <alignment vertical="top"/>
    </xf>
    <xf numFmtId="179" fontId="0" fillId="36" borderId="26" xfId="0" applyNumberFormat="1" applyFont="1" applyFill="1" applyBorder="1" applyAlignment="1">
      <alignment vertical="top"/>
    </xf>
    <xf numFmtId="179" fontId="0" fillId="36" borderId="27" xfId="0" applyNumberFormat="1" applyFont="1" applyFill="1" applyBorder="1" applyAlignment="1">
      <alignment vertical="top"/>
    </xf>
    <xf numFmtId="0" fontId="32" fillId="0" borderId="29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179" fontId="0" fillId="36" borderId="31" xfId="0" applyNumberFormat="1" applyFont="1" applyFill="1" applyBorder="1" applyAlignment="1">
      <alignment vertical="top"/>
    </xf>
    <xf numFmtId="179" fontId="0" fillId="36" borderId="32" xfId="0" applyNumberFormat="1" applyFont="1" applyFill="1" applyBorder="1" applyAlignment="1">
      <alignment vertical="top"/>
    </xf>
    <xf numFmtId="179" fontId="0" fillId="36" borderId="33" xfId="0" applyNumberFormat="1" applyFont="1" applyFill="1" applyBorder="1" applyAlignment="1">
      <alignment vertical="top"/>
    </xf>
    <xf numFmtId="0" fontId="32" fillId="36" borderId="29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79" fontId="0" fillId="0" borderId="34" xfId="0" applyNumberFormat="1" applyFont="1" applyFill="1" applyBorder="1" applyAlignment="1">
      <alignment vertical="top"/>
    </xf>
    <xf numFmtId="179" fontId="0" fillId="0" borderId="35" xfId="0" applyNumberFormat="1" applyFont="1" applyFill="1" applyBorder="1" applyAlignment="1">
      <alignment vertical="top"/>
    </xf>
    <xf numFmtId="179" fontId="0" fillId="0" borderId="36" xfId="0" applyNumberFormat="1" applyFont="1" applyFill="1" applyBorder="1" applyAlignment="1">
      <alignment vertical="top"/>
    </xf>
    <xf numFmtId="0" fontId="2" fillId="35" borderId="37" xfId="0" applyFont="1" applyFill="1" applyBorder="1" applyAlignment="1">
      <alignment vertical="top"/>
    </xf>
    <xf numFmtId="0" fontId="2" fillId="35" borderId="12" xfId="0" applyFont="1" applyFill="1" applyBorder="1" applyAlignment="1">
      <alignment vertical="top"/>
    </xf>
    <xf numFmtId="0" fontId="2" fillId="35" borderId="38" xfId="0" applyFont="1" applyFill="1" applyBorder="1" applyAlignment="1">
      <alignment vertical="top"/>
    </xf>
    <xf numFmtId="179" fontId="2" fillId="35" borderId="23" xfId="0" applyNumberFormat="1" applyFont="1" applyFill="1" applyBorder="1" applyAlignment="1">
      <alignment vertical="top"/>
    </xf>
    <xf numFmtId="0" fontId="0" fillId="35" borderId="12" xfId="0" applyFill="1" applyBorder="1" applyAlignment="1">
      <alignment vertical="top"/>
    </xf>
    <xf numFmtId="0" fontId="0" fillId="35" borderId="38" xfId="0" applyFill="1" applyBorder="1" applyAlignment="1">
      <alignment vertical="top"/>
    </xf>
    <xf numFmtId="0" fontId="30" fillId="0" borderId="0" xfId="0" applyFont="1" applyBorder="1" applyAlignment="1">
      <alignment vertical="top"/>
    </xf>
    <xf numFmtId="3" fontId="0" fillId="0" borderId="25" xfId="0" applyNumberFormat="1" applyFont="1" applyFill="1" applyBorder="1" applyAlignment="1">
      <alignment vertical="top"/>
    </xf>
    <xf numFmtId="3" fontId="0" fillId="0" borderId="26" xfId="0" applyNumberFormat="1" applyFont="1" applyFill="1" applyBorder="1" applyAlignment="1">
      <alignment vertical="top"/>
    </xf>
    <xf numFmtId="3" fontId="0" fillId="0" borderId="27" xfId="0" applyNumberFormat="1" applyFont="1" applyFill="1" applyBorder="1" applyAlignment="1">
      <alignment vertical="top"/>
    </xf>
    <xf numFmtId="3" fontId="0" fillId="36" borderId="28" xfId="0" applyNumberFormat="1" applyFont="1" applyFill="1" applyBorder="1" applyAlignment="1">
      <alignment vertical="top"/>
    </xf>
    <xf numFmtId="3" fontId="0" fillId="36" borderId="29" xfId="0" applyNumberFormat="1" applyFont="1" applyFill="1" applyBorder="1" applyAlignment="1">
      <alignment vertical="top"/>
    </xf>
    <xf numFmtId="3" fontId="0" fillId="36" borderId="30" xfId="0" applyNumberFormat="1" applyFont="1" applyFill="1" applyBorder="1" applyAlignment="1">
      <alignment vertical="top"/>
    </xf>
    <xf numFmtId="3" fontId="0" fillId="0" borderId="28" xfId="0" applyNumberFormat="1" applyFont="1" applyFill="1" applyBorder="1" applyAlignment="1">
      <alignment vertical="top"/>
    </xf>
    <xf numFmtId="3" fontId="0" fillId="0" borderId="29" xfId="0" applyNumberFormat="1" applyFont="1" applyFill="1" applyBorder="1" applyAlignment="1">
      <alignment vertical="top"/>
    </xf>
    <xf numFmtId="3" fontId="0" fillId="0" borderId="30" xfId="0" applyNumberFormat="1" applyFont="1" applyFill="1" applyBorder="1" applyAlignment="1">
      <alignment vertical="top"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3" fontId="0" fillId="36" borderId="34" xfId="0" applyNumberFormat="1" applyFont="1" applyFill="1" applyBorder="1" applyAlignment="1">
      <alignment vertical="top"/>
    </xf>
    <xf numFmtId="3" fontId="0" fillId="36" borderId="35" xfId="0" applyNumberFormat="1" applyFont="1" applyFill="1" applyBorder="1" applyAlignment="1">
      <alignment vertical="top"/>
    </xf>
    <xf numFmtId="3" fontId="0" fillId="36" borderId="36" xfId="0" applyNumberFormat="1" applyFont="1" applyFill="1" applyBorder="1" applyAlignment="1">
      <alignment vertical="top"/>
    </xf>
    <xf numFmtId="0" fontId="0" fillId="0" borderId="39" xfId="0" applyFill="1" applyBorder="1" applyAlignment="1">
      <alignment/>
    </xf>
    <xf numFmtId="3" fontId="0" fillId="0" borderId="31" xfId="0" applyNumberFormat="1" applyFont="1" applyFill="1" applyBorder="1" applyAlignment="1">
      <alignment vertical="top"/>
    </xf>
    <xf numFmtId="3" fontId="0" fillId="0" borderId="32" xfId="0" applyNumberFormat="1" applyFont="1" applyFill="1" applyBorder="1" applyAlignment="1">
      <alignment vertical="top"/>
    </xf>
    <xf numFmtId="3" fontId="0" fillId="0" borderId="33" xfId="0" applyNumberFormat="1" applyFont="1" applyFill="1" applyBorder="1" applyAlignment="1">
      <alignment vertical="top"/>
    </xf>
    <xf numFmtId="3" fontId="0" fillId="36" borderId="25" xfId="0" applyNumberFormat="1" applyFont="1" applyFill="1" applyBorder="1" applyAlignment="1">
      <alignment vertical="top"/>
    </xf>
    <xf numFmtId="3" fontId="0" fillId="36" borderId="26" xfId="0" applyNumberFormat="1" applyFont="1" applyFill="1" applyBorder="1" applyAlignment="1">
      <alignment vertical="top"/>
    </xf>
    <xf numFmtId="3" fontId="0" fillId="36" borderId="27" xfId="0" applyNumberFormat="1" applyFont="1" applyFill="1" applyBorder="1" applyAlignment="1">
      <alignment vertical="top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0" fillId="0" borderId="42" xfId="0" applyNumberFormat="1" applyFont="1" applyFill="1" applyBorder="1" applyAlignment="1">
      <alignment vertical="top"/>
    </xf>
    <xf numFmtId="3" fontId="0" fillId="0" borderId="40" xfId="0" applyNumberFormat="1" applyFont="1" applyFill="1" applyBorder="1" applyAlignment="1">
      <alignment vertical="top"/>
    </xf>
    <xf numFmtId="3" fontId="0" fillId="0" borderId="41" xfId="0" applyNumberFormat="1" applyFont="1" applyFill="1" applyBorder="1" applyAlignment="1">
      <alignment vertical="top"/>
    </xf>
    <xf numFmtId="3" fontId="0" fillId="36" borderId="31" xfId="0" applyNumberFormat="1" applyFont="1" applyFill="1" applyBorder="1" applyAlignment="1">
      <alignment vertical="top"/>
    </xf>
    <xf numFmtId="3" fontId="0" fillId="36" borderId="32" xfId="0" applyNumberFormat="1" applyFont="1" applyFill="1" applyBorder="1" applyAlignment="1">
      <alignment vertical="top"/>
    </xf>
    <xf numFmtId="3" fontId="0" fillId="36" borderId="33" xfId="0" applyNumberFormat="1" applyFont="1" applyFill="1" applyBorder="1" applyAlignment="1">
      <alignment vertical="top"/>
    </xf>
    <xf numFmtId="3" fontId="0" fillId="0" borderId="34" xfId="0" applyNumberFormat="1" applyFont="1" applyFill="1" applyBorder="1" applyAlignment="1">
      <alignment vertical="top"/>
    </xf>
    <xf numFmtId="3" fontId="0" fillId="0" borderId="35" xfId="0" applyNumberFormat="1" applyFont="1" applyFill="1" applyBorder="1" applyAlignment="1">
      <alignment vertical="top"/>
    </xf>
    <xf numFmtId="3" fontId="0" fillId="0" borderId="36" xfId="0" applyNumberFormat="1" applyFont="1" applyFill="1" applyBorder="1" applyAlignment="1">
      <alignment vertical="top"/>
    </xf>
    <xf numFmtId="3" fontId="2" fillId="35" borderId="23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15" borderId="0" xfId="0" applyFont="1" applyFill="1" applyAlignment="1">
      <alignment/>
    </xf>
    <xf numFmtId="0" fontId="13" fillId="15" borderId="0" xfId="0" applyFont="1" applyFill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4" fillId="15" borderId="0" xfId="0" applyFont="1" applyFill="1" applyAlignment="1">
      <alignment horizontal="center"/>
    </xf>
    <xf numFmtId="0" fontId="13" fillId="15" borderId="0" xfId="0" applyFont="1" applyFill="1" applyAlignment="1">
      <alignment/>
    </xf>
    <xf numFmtId="0" fontId="13" fillId="15" borderId="11" xfId="0" applyFont="1" applyFill="1" applyBorder="1" applyAlignment="1">
      <alignment horizontal="center"/>
    </xf>
    <xf numFmtId="0" fontId="15" fillId="15" borderId="0" xfId="0" applyFont="1" applyFill="1" applyAlignment="1">
      <alignment/>
    </xf>
    <xf numFmtId="0" fontId="33" fillId="15" borderId="0" xfId="0" applyFont="1" applyFill="1" applyBorder="1" applyAlignment="1">
      <alignment horizontal="center"/>
    </xf>
    <xf numFmtId="0" fontId="33" fillId="15" borderId="0" xfId="0" applyFont="1" applyFill="1" applyAlignment="1">
      <alignment horizontal="center"/>
    </xf>
    <xf numFmtId="0" fontId="33" fillId="15" borderId="0" xfId="0" applyFont="1" applyFill="1" applyBorder="1" applyAlignment="1">
      <alignment horizontal="center" vertical="center"/>
    </xf>
    <xf numFmtId="0" fontId="33" fillId="15" borderId="11" xfId="0" applyFont="1" applyFill="1" applyBorder="1" applyAlignment="1">
      <alignment horizontal="center" vertical="center" wrapText="1"/>
    </xf>
    <xf numFmtId="0" fontId="33" fillId="15" borderId="0" xfId="0" applyFont="1" applyFill="1" applyAlignment="1">
      <alignment/>
    </xf>
    <xf numFmtId="0" fontId="33" fillId="15" borderId="13" xfId="0" applyFont="1" applyFill="1" applyBorder="1" applyAlignment="1">
      <alignment horizontal="center"/>
    </xf>
    <xf numFmtId="0" fontId="33" fillId="15" borderId="11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3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166" fontId="33" fillId="0" borderId="0" xfId="0" applyNumberFormat="1" applyFont="1" applyBorder="1" applyAlignment="1">
      <alignment/>
    </xf>
    <xf numFmtId="0" fontId="33" fillId="0" borderId="0" xfId="0" applyFont="1" applyFill="1" applyAlignment="1">
      <alignment horizontal="left" indent="1"/>
    </xf>
    <xf numFmtId="0" fontId="33" fillId="0" borderId="0" xfId="0" applyFont="1" applyAlignment="1">
      <alignment horizontal="left" indent="1"/>
    </xf>
    <xf numFmtId="166" fontId="33" fillId="0" borderId="0" xfId="0" applyNumberFormat="1" applyFont="1" applyFill="1" applyAlignment="1">
      <alignment/>
    </xf>
    <xf numFmtId="0" fontId="33" fillId="0" borderId="0" xfId="0" applyFont="1" applyBorder="1" applyAlignment="1">
      <alignment horizontal="right"/>
    </xf>
    <xf numFmtId="166" fontId="31" fillId="0" borderId="0" xfId="0" applyNumberFormat="1" applyFont="1" applyBorder="1" applyAlignment="1">
      <alignment/>
    </xf>
    <xf numFmtId="0" fontId="33" fillId="0" borderId="0" xfId="0" applyFont="1" applyFill="1" applyAlignment="1">
      <alignment horizontal="left"/>
    </xf>
    <xf numFmtId="166" fontId="33" fillId="0" borderId="0" xfId="0" applyNumberFormat="1" applyFont="1" applyBorder="1" applyAlignment="1">
      <alignment horizontal="center"/>
    </xf>
    <xf numFmtId="169" fontId="33" fillId="0" borderId="0" xfId="0" applyNumberFormat="1" applyFont="1" applyBorder="1" applyAlignment="1">
      <alignment/>
    </xf>
    <xf numFmtId="0" fontId="33" fillId="0" borderId="0" xfId="0" applyFont="1" applyAlignment="1">
      <alignment horizontal="left"/>
    </xf>
    <xf numFmtId="166" fontId="33" fillId="0" borderId="0" xfId="0" applyNumberFormat="1" applyFont="1" applyFill="1" applyBorder="1" applyAlignment="1">
      <alignment horizontal="center"/>
    </xf>
    <xf numFmtId="172" fontId="33" fillId="0" borderId="0" xfId="44" applyNumberFormat="1" applyFont="1" applyBorder="1" applyAlignment="1">
      <alignment/>
    </xf>
    <xf numFmtId="172" fontId="33" fillId="0" borderId="0" xfId="44" applyNumberFormat="1" applyFont="1" applyAlignment="1">
      <alignment/>
    </xf>
    <xf numFmtId="170" fontId="33" fillId="0" borderId="0" xfId="44" applyNumberFormat="1" applyFont="1" applyFill="1" applyAlignment="1">
      <alignment/>
    </xf>
    <xf numFmtId="166" fontId="33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right"/>
    </xf>
    <xf numFmtId="166" fontId="33" fillId="0" borderId="12" xfId="0" applyNumberFormat="1" applyFont="1" applyFill="1" applyBorder="1" applyAlignment="1">
      <alignment/>
    </xf>
    <xf numFmtId="173" fontId="33" fillId="0" borderId="0" xfId="44" applyNumberFormat="1" applyFont="1" applyFill="1" applyBorder="1" applyAlignment="1">
      <alignment/>
    </xf>
    <xf numFmtId="172" fontId="33" fillId="0" borderId="0" xfId="44" applyNumberFormat="1" applyFont="1" applyFill="1" applyBorder="1" applyAlignment="1">
      <alignment/>
    </xf>
    <xf numFmtId="172" fontId="33" fillId="0" borderId="0" xfId="44" applyNumberFormat="1" applyFont="1" applyFill="1" applyAlignment="1">
      <alignment/>
    </xf>
    <xf numFmtId="170" fontId="33" fillId="0" borderId="12" xfId="44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right"/>
    </xf>
    <xf numFmtId="172" fontId="0" fillId="0" borderId="0" xfId="44" applyNumberFormat="1" applyFont="1" applyAlignment="1">
      <alignment/>
    </xf>
    <xf numFmtId="166" fontId="31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170" fontId="31" fillId="0" borderId="10" xfId="44" applyNumberFormat="1" applyFont="1" applyFill="1" applyBorder="1" applyAlignment="1">
      <alignment/>
    </xf>
    <xf numFmtId="0" fontId="33" fillId="15" borderId="0" xfId="0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left"/>
    </xf>
    <xf numFmtId="0" fontId="33" fillId="15" borderId="11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72" fontId="33" fillId="0" borderId="0" xfId="44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166" fontId="33" fillId="0" borderId="13" xfId="0" applyNumberFormat="1" applyFont="1" applyBorder="1" applyAlignment="1">
      <alignment horizontal="center"/>
    </xf>
    <xf numFmtId="170" fontId="33" fillId="0" borderId="13" xfId="44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72" fontId="31" fillId="0" borderId="0" xfId="44" applyNumberFormat="1" applyFont="1" applyFill="1" applyBorder="1" applyAlignment="1">
      <alignment/>
    </xf>
    <xf numFmtId="172" fontId="31" fillId="0" borderId="0" xfId="44" applyNumberFormat="1" applyFont="1" applyBorder="1" applyAlignment="1">
      <alignment horizontal="right"/>
    </xf>
    <xf numFmtId="0" fontId="33" fillId="15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66" fontId="36" fillId="0" borderId="0" xfId="0" applyNumberFormat="1" applyFont="1" applyFill="1" applyAlignment="1">
      <alignment/>
    </xf>
    <xf numFmtId="165" fontId="33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170" fontId="33" fillId="0" borderId="0" xfId="44" applyNumberFormat="1" applyFont="1" applyAlignment="1">
      <alignment/>
    </xf>
    <xf numFmtId="166" fontId="33" fillId="0" borderId="0" xfId="0" applyNumberFormat="1" applyFont="1" applyFill="1" applyBorder="1" applyAlignment="1">
      <alignment horizontal="left"/>
    </xf>
    <xf numFmtId="170" fontId="31" fillId="0" borderId="12" xfId="44" applyNumberFormat="1" applyFont="1" applyFill="1" applyBorder="1" applyAlignment="1">
      <alignment/>
    </xf>
    <xf numFmtId="166" fontId="33" fillId="0" borderId="12" xfId="0" applyNumberFormat="1" applyFont="1" applyFill="1" applyBorder="1" applyAlignment="1">
      <alignment horizontal="center"/>
    </xf>
    <xf numFmtId="166" fontId="31" fillId="0" borderId="12" xfId="0" applyNumberFormat="1" applyFont="1" applyFill="1" applyBorder="1" applyAlignment="1">
      <alignment/>
    </xf>
    <xf numFmtId="172" fontId="0" fillId="0" borderId="0" xfId="44" applyNumberFormat="1" applyFont="1" applyFill="1" applyAlignment="1">
      <alignment/>
    </xf>
    <xf numFmtId="170" fontId="31" fillId="0" borderId="0" xfId="44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5" fillId="15" borderId="0" xfId="0" applyFont="1" applyFill="1" applyAlignment="1">
      <alignment horizontal="center"/>
    </xf>
    <xf numFmtId="0" fontId="31" fillId="15" borderId="0" xfId="0" applyFont="1" applyFill="1" applyAlignment="1">
      <alignment/>
    </xf>
    <xf numFmtId="0" fontId="33" fillId="15" borderId="0" xfId="0" applyFont="1" applyFill="1" applyAlignment="1">
      <alignment horizontal="center" wrapText="1"/>
    </xf>
    <xf numFmtId="0" fontId="31" fillId="15" borderId="11" xfId="0" applyFont="1" applyFill="1" applyBorder="1" applyAlignment="1">
      <alignment horizontal="left"/>
    </xf>
    <xf numFmtId="0" fontId="33" fillId="15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64" fontId="33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70" fontId="33" fillId="0" borderId="0" xfId="44" applyNumberFormat="1" applyFont="1" applyFill="1" applyAlignment="1">
      <alignment horizontal="right"/>
    </xf>
    <xf numFmtId="170" fontId="31" fillId="0" borderId="0" xfId="44" applyNumberFormat="1" applyFont="1" applyFill="1" applyAlignment="1">
      <alignment horizontal="right"/>
    </xf>
    <xf numFmtId="166" fontId="31" fillId="0" borderId="0" xfId="0" applyNumberFormat="1" applyFont="1" applyFill="1" applyBorder="1" applyAlignment="1">
      <alignment wrapText="1"/>
    </xf>
    <xf numFmtId="170" fontId="33" fillId="0" borderId="10" xfId="44" applyNumberFormat="1" applyFont="1" applyFill="1" applyBorder="1" applyAlignment="1">
      <alignment horizontal="right"/>
    </xf>
    <xf numFmtId="170" fontId="33" fillId="0" borderId="0" xfId="44" applyNumberFormat="1" applyFont="1" applyFill="1" applyBorder="1" applyAlignment="1">
      <alignment horizontal="right"/>
    </xf>
    <xf numFmtId="170" fontId="31" fillId="0" borderId="10" xfId="44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170" fontId="33" fillId="0" borderId="0" xfId="44" applyNumberFormat="1" applyFont="1" applyFill="1" applyAlignment="1">
      <alignment horizontal="center"/>
    </xf>
    <xf numFmtId="170" fontId="31" fillId="0" borderId="0" xfId="44" applyNumberFormat="1" applyFont="1" applyFill="1" applyAlignment="1">
      <alignment/>
    </xf>
    <xf numFmtId="170" fontId="33" fillId="0" borderId="12" xfId="44" applyNumberFormat="1" applyFont="1" applyFill="1" applyBorder="1" applyAlignment="1">
      <alignment horizontal="center"/>
    </xf>
    <xf numFmtId="170" fontId="33" fillId="0" borderId="0" xfId="44" applyNumberFormat="1" applyFont="1" applyFill="1" applyBorder="1" applyAlignment="1">
      <alignment horizontal="center"/>
    </xf>
    <xf numFmtId="170" fontId="31" fillId="0" borderId="12" xfId="44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170" fontId="33" fillId="0" borderId="43" xfId="44" applyNumberFormat="1" applyFont="1" applyFill="1" applyBorder="1" applyAlignment="1">
      <alignment horizontal="right"/>
    </xf>
    <xf numFmtId="170" fontId="33" fillId="0" borderId="10" xfId="0" applyNumberFormat="1" applyFont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33" fillId="15" borderId="12" xfId="0" applyFont="1" applyFill="1" applyBorder="1" applyAlignment="1">
      <alignment horizontal="center" wrapText="1"/>
    </xf>
    <xf numFmtId="0" fontId="17" fillId="15" borderId="0" xfId="0" applyFont="1" applyFill="1" applyAlignment="1">
      <alignment horizontal="center"/>
    </xf>
    <xf numFmtId="0" fontId="33" fillId="15" borderId="11" xfId="0" applyFont="1" applyFill="1" applyBorder="1" applyAlignment="1">
      <alignment horizontal="center"/>
    </xf>
    <xf numFmtId="0" fontId="31" fillId="15" borderId="0" xfId="0" applyFont="1" applyFill="1" applyAlignment="1">
      <alignment horizontal="center" wrapText="1"/>
    </xf>
    <xf numFmtId="0" fontId="33" fillId="15" borderId="0" xfId="0" applyFont="1" applyFill="1" applyAlignment="1">
      <alignment horizontal="center" wrapText="1"/>
    </xf>
    <xf numFmtId="0" fontId="33" fillId="15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33" fillId="15" borderId="13" xfId="0" applyFont="1" applyFill="1" applyBorder="1" applyAlignment="1">
      <alignment horizontal="center"/>
    </xf>
    <xf numFmtId="0" fontId="14" fillId="15" borderId="0" xfId="0" applyFont="1" applyFill="1" applyAlignment="1">
      <alignment horizontal="center"/>
    </xf>
    <xf numFmtId="0" fontId="13" fillId="15" borderId="0" xfId="0" applyFont="1" applyFill="1" applyAlignment="1">
      <alignment/>
    </xf>
    <xf numFmtId="0" fontId="17" fillId="15" borderId="0" xfId="0" applyFont="1" applyFill="1" applyAlignment="1">
      <alignment horizontal="center" wrapText="1"/>
    </xf>
    <xf numFmtId="0" fontId="31" fillId="15" borderId="0" xfId="0" applyFont="1" applyFill="1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33" fillId="15" borderId="11" xfId="0" applyFont="1" applyFill="1" applyBorder="1" applyAlignment="1">
      <alignment horizontal="center" wrapText="1"/>
    </xf>
    <xf numFmtId="0" fontId="16" fillId="15" borderId="0" xfId="0" applyFont="1" applyFill="1" applyAlignment="1">
      <alignment horizontal="center"/>
    </xf>
    <xf numFmtId="0" fontId="13" fillId="15" borderId="11" xfId="0" applyFont="1" applyFill="1" applyBorder="1" applyAlignment="1">
      <alignment horizontal="center" wrapText="1"/>
    </xf>
    <xf numFmtId="0" fontId="13" fillId="15" borderId="13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\Users\melindaclarke\Dropbox\GSHI\2006-2009%20Final%20OPA%20CDM%20Results-Update.Greater%20Sudbury%20Hydro%20Inc.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\REG\REGMGNT\EB-2006-0057%20Disposition%20of%202005%20Deferral%20Balances%20&amp;%20Allocation%20of%202005%20ESM\2003%20to%202005%20LRAM%20Schedules%20Corrected\LRAM%20Summary%20March%208%20200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\Documents%20and%20Settings\aancheta\Desktop\LRAM%20-%202005%20(2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>
        <row r="5">
          <cell r="B5" t="str">
            <v>Greater Sudbury Hydro Inc.</v>
          </cell>
        </row>
      </sheetData>
      <sheetData sheetId="1">
        <row r="5">
          <cell r="A5">
            <v>1</v>
          </cell>
          <cell r="B5" t="str">
            <v>Secondary Refrigerator Retirement Pilot</v>
          </cell>
          <cell r="C5" t="str">
            <v>Consumer</v>
          </cell>
          <cell r="D5">
            <v>2006</v>
          </cell>
          <cell r="E5" t="str">
            <v>Final</v>
          </cell>
        </row>
        <row r="6">
          <cell r="A6">
            <v>2</v>
          </cell>
          <cell r="B6" t="str">
            <v>Cool &amp; Hot Savings Rebate</v>
          </cell>
          <cell r="C6" t="str">
            <v>Consumer</v>
          </cell>
          <cell r="D6">
            <v>2006</v>
          </cell>
          <cell r="E6" t="str">
            <v>Final</v>
          </cell>
        </row>
        <row r="7">
          <cell r="A7">
            <v>3</v>
          </cell>
          <cell r="B7" t="str">
            <v>Every Kilowatt Counts</v>
          </cell>
          <cell r="C7" t="str">
            <v>Consumer</v>
          </cell>
          <cell r="D7">
            <v>2006</v>
          </cell>
          <cell r="E7" t="str">
            <v>Final</v>
          </cell>
        </row>
        <row r="8">
          <cell r="A8">
            <v>4</v>
          </cell>
          <cell r="B8" t="str">
            <v>Demand Response 1</v>
          </cell>
          <cell r="C8" t="str">
            <v>Business, Industrial</v>
          </cell>
          <cell r="D8">
            <v>2006</v>
          </cell>
          <cell r="E8" t="str">
            <v>Final</v>
          </cell>
        </row>
        <row r="9">
          <cell r="A9">
            <v>5</v>
          </cell>
          <cell r="B9" t="str">
            <v>Loblaw &amp; York Region Demand Response</v>
          </cell>
          <cell r="C9" t="str">
            <v>Business, Industrial</v>
          </cell>
          <cell r="D9">
            <v>2006</v>
          </cell>
          <cell r="E9" t="str">
            <v>Final</v>
          </cell>
        </row>
        <row r="10">
          <cell r="A10">
            <v>6</v>
          </cell>
          <cell r="B10" t="str">
            <v>Great Refrigerator Roundup</v>
          </cell>
          <cell r="C10" t="str">
            <v>Consumer</v>
          </cell>
          <cell r="D10">
            <v>2007</v>
          </cell>
          <cell r="E10" t="str">
            <v>Final</v>
          </cell>
        </row>
        <row r="11">
          <cell r="A11">
            <v>7</v>
          </cell>
          <cell r="B11" t="str">
            <v>Cool &amp; Hot Savings Rebate</v>
          </cell>
          <cell r="C11" t="str">
            <v>Consumer</v>
          </cell>
          <cell r="D11">
            <v>2007</v>
          </cell>
          <cell r="E11" t="str">
            <v>Final</v>
          </cell>
        </row>
        <row r="12">
          <cell r="A12">
            <v>8</v>
          </cell>
          <cell r="B12" t="str">
            <v>Every Kilowatt Counts</v>
          </cell>
          <cell r="C12" t="str">
            <v>Consumer</v>
          </cell>
          <cell r="D12">
            <v>2007</v>
          </cell>
          <cell r="E12" t="str">
            <v>Final</v>
          </cell>
        </row>
        <row r="13">
          <cell r="A13">
            <v>9</v>
          </cell>
          <cell r="B13" t="str">
            <v>peaksaver®</v>
          </cell>
          <cell r="C13" t="str">
            <v>Consumer, Business</v>
          </cell>
          <cell r="D13">
            <v>2007</v>
          </cell>
          <cell r="E13" t="str">
            <v>Final</v>
          </cell>
        </row>
        <row r="14">
          <cell r="A14">
            <v>10</v>
          </cell>
          <cell r="B14" t="str">
            <v>Summer Savings</v>
          </cell>
          <cell r="C14" t="str">
            <v>Consumer</v>
          </cell>
          <cell r="D14">
            <v>2007</v>
          </cell>
          <cell r="E14" t="str">
            <v>Final</v>
          </cell>
        </row>
        <row r="15">
          <cell r="A15">
            <v>11</v>
          </cell>
          <cell r="B15" t="str">
            <v>Aboriginal</v>
          </cell>
          <cell r="C15" t="str">
            <v>Consumer</v>
          </cell>
          <cell r="D15">
            <v>2007</v>
          </cell>
          <cell r="E15" t="str">
            <v>Final</v>
          </cell>
        </row>
        <row r="16">
          <cell r="A16">
            <v>12</v>
          </cell>
          <cell r="B16" t="str">
            <v>Affordable Housing Pilot</v>
          </cell>
          <cell r="C16" t="str">
            <v>Consumer Low-Income</v>
          </cell>
          <cell r="D16">
            <v>2007</v>
          </cell>
          <cell r="E16" t="str">
            <v>Final</v>
          </cell>
        </row>
        <row r="17">
          <cell r="A17">
            <v>13</v>
          </cell>
          <cell r="B17" t="str">
            <v>Social Housing Pilot</v>
          </cell>
          <cell r="C17" t="str">
            <v>Consumer Low-Income</v>
          </cell>
          <cell r="D17">
            <v>2007</v>
          </cell>
          <cell r="E17" t="str">
            <v>Final</v>
          </cell>
        </row>
        <row r="18">
          <cell r="A18">
            <v>14</v>
          </cell>
          <cell r="B18" t="str">
            <v>Energy Efficiency Assistance for Houses Pilot</v>
          </cell>
          <cell r="C18" t="str">
            <v>Consumer Low-Income</v>
          </cell>
          <cell r="D18">
            <v>2007</v>
          </cell>
          <cell r="E18" t="str">
            <v>Final</v>
          </cell>
        </row>
        <row r="19">
          <cell r="A19">
            <v>15</v>
          </cell>
          <cell r="B19" t="str">
            <v>Electricity Retrofit Incentive</v>
          </cell>
          <cell r="C19" t="str">
            <v>Business</v>
          </cell>
          <cell r="D19">
            <v>2007</v>
          </cell>
          <cell r="E19" t="str">
            <v>Final</v>
          </cell>
        </row>
        <row r="20">
          <cell r="A20">
            <v>16</v>
          </cell>
          <cell r="B20" t="str">
            <v>Toronto Comprehensive</v>
          </cell>
          <cell r="C20" t="str">
            <v>Business</v>
          </cell>
          <cell r="D20">
            <v>2007</v>
          </cell>
          <cell r="E20" t="str">
            <v>Final</v>
          </cell>
        </row>
        <row r="21">
          <cell r="A21">
            <v>17</v>
          </cell>
          <cell r="B21" t="str">
            <v>Demand Response 1</v>
          </cell>
          <cell r="C21" t="str">
            <v>Business, Industrial</v>
          </cell>
          <cell r="D21">
            <v>2007</v>
          </cell>
          <cell r="E21" t="str">
            <v>Final</v>
          </cell>
        </row>
        <row r="22">
          <cell r="A22">
            <v>18</v>
          </cell>
          <cell r="B22" t="str">
            <v>Loblaw &amp; York Region Demand Response</v>
          </cell>
          <cell r="C22" t="str">
            <v>Business, Industrial</v>
          </cell>
          <cell r="D22">
            <v>2007</v>
          </cell>
          <cell r="E22" t="str">
            <v>Final</v>
          </cell>
        </row>
        <row r="23">
          <cell r="A23">
            <v>19</v>
          </cell>
          <cell r="B23" t="str">
            <v>Renewable Energy Standard Offer</v>
          </cell>
          <cell r="C23" t="str">
            <v>Consumer, Business, Industrial</v>
          </cell>
          <cell r="D23">
            <v>2007</v>
          </cell>
          <cell r="E23" t="str">
            <v>Final</v>
          </cell>
        </row>
        <row r="24">
          <cell r="A24">
            <v>20</v>
          </cell>
          <cell r="B24" t="str">
            <v>Great Refrigerator Roundup</v>
          </cell>
          <cell r="C24" t="str">
            <v>Consumer</v>
          </cell>
          <cell r="D24">
            <v>2008</v>
          </cell>
          <cell r="E24" t="str">
            <v>Final</v>
          </cell>
        </row>
        <row r="25">
          <cell r="A25">
            <v>21</v>
          </cell>
          <cell r="B25" t="str">
            <v>Cool Savings Rebate</v>
          </cell>
          <cell r="C25" t="str">
            <v>Consumer</v>
          </cell>
          <cell r="D25">
            <v>2008</v>
          </cell>
          <cell r="E25" t="str">
            <v>Final</v>
          </cell>
        </row>
        <row r="26">
          <cell r="A26">
            <v>22</v>
          </cell>
          <cell r="B26" t="str">
            <v>Every Kilowatt Counts Power Savings Event</v>
          </cell>
          <cell r="C26" t="str">
            <v>Consumer</v>
          </cell>
          <cell r="D26">
            <v>2008</v>
          </cell>
          <cell r="E26" t="str">
            <v>Final</v>
          </cell>
        </row>
        <row r="27">
          <cell r="A27">
            <v>23</v>
          </cell>
          <cell r="B27" t="str">
            <v>peaksaver®</v>
          </cell>
          <cell r="C27" t="str">
            <v>Consumer, Business</v>
          </cell>
          <cell r="D27">
            <v>2008</v>
          </cell>
          <cell r="E27" t="str">
            <v>Final</v>
          </cell>
        </row>
        <row r="28">
          <cell r="A28">
            <v>24</v>
          </cell>
          <cell r="B28" t="str">
            <v>Summer Sweepstakes</v>
          </cell>
          <cell r="C28" t="str">
            <v>Consumer</v>
          </cell>
          <cell r="D28">
            <v>2008</v>
          </cell>
          <cell r="E28" t="str">
            <v>Final</v>
          </cell>
        </row>
        <row r="29">
          <cell r="A29">
            <v>25</v>
          </cell>
          <cell r="B29" t="str">
            <v>Electricity Retrofit Incentive</v>
          </cell>
          <cell r="C29" t="str">
            <v>Consumer, Business</v>
          </cell>
          <cell r="D29">
            <v>2008</v>
          </cell>
          <cell r="E29" t="str">
            <v>Final</v>
          </cell>
        </row>
        <row r="30">
          <cell r="A30">
            <v>26</v>
          </cell>
          <cell r="B30" t="str">
            <v>Toronto Comprehensive</v>
          </cell>
          <cell r="C30" t="str">
            <v>Consumer, Consumer Low-Income, Business</v>
          </cell>
          <cell r="D30">
            <v>2008</v>
          </cell>
          <cell r="E30" t="str">
            <v>Final</v>
          </cell>
        </row>
        <row r="31">
          <cell r="A31">
            <v>27</v>
          </cell>
          <cell r="B31" t="str">
            <v>High Performance New Construction</v>
          </cell>
          <cell r="C31" t="str">
            <v>Business</v>
          </cell>
          <cell r="D31">
            <v>2008</v>
          </cell>
          <cell r="E31" t="str">
            <v>Final</v>
          </cell>
        </row>
        <row r="32">
          <cell r="A32">
            <v>28</v>
          </cell>
          <cell r="B32" t="str">
            <v>Power Savings Blitz</v>
          </cell>
          <cell r="C32" t="str">
            <v>Business</v>
          </cell>
          <cell r="D32">
            <v>2008</v>
          </cell>
          <cell r="E32" t="str">
            <v>Final</v>
          </cell>
        </row>
        <row r="33">
          <cell r="A33">
            <v>29</v>
          </cell>
          <cell r="B33" t="str">
            <v>Demand Response 1</v>
          </cell>
          <cell r="C33" t="str">
            <v>Business, Industrial</v>
          </cell>
          <cell r="D33">
            <v>2008</v>
          </cell>
          <cell r="E33" t="str">
            <v>Final</v>
          </cell>
        </row>
        <row r="34">
          <cell r="A34">
            <v>30</v>
          </cell>
          <cell r="B34" t="str">
            <v>Demand Response 3</v>
          </cell>
          <cell r="C34" t="str">
            <v>Business, Industrial</v>
          </cell>
          <cell r="D34">
            <v>2008</v>
          </cell>
          <cell r="E34" t="str">
            <v>Final</v>
          </cell>
        </row>
        <row r="35">
          <cell r="A35">
            <v>31</v>
          </cell>
          <cell r="B35" t="str">
            <v>Loblaw &amp; York Region Demand Response</v>
          </cell>
          <cell r="C35" t="str">
            <v>Business, Industrial</v>
          </cell>
          <cell r="D35">
            <v>2008</v>
          </cell>
          <cell r="E35" t="str">
            <v>Final</v>
          </cell>
        </row>
        <row r="36">
          <cell r="A36">
            <v>32</v>
          </cell>
          <cell r="B36" t="str">
            <v>Renewable Energy Standard Offer</v>
          </cell>
          <cell r="C36" t="str">
            <v>Consumer, Business</v>
          </cell>
          <cell r="D36">
            <v>2008</v>
          </cell>
          <cell r="E36" t="str">
            <v>Final</v>
          </cell>
        </row>
        <row r="37">
          <cell r="A37">
            <v>33</v>
          </cell>
          <cell r="B37" t="str">
            <v>Other Customer Based Generation</v>
          </cell>
          <cell r="C37" t="str">
            <v>Business</v>
          </cell>
          <cell r="D37">
            <v>2008</v>
          </cell>
          <cell r="E37" t="str">
            <v>Final</v>
          </cell>
        </row>
        <row r="38">
          <cell r="A38">
            <v>34</v>
          </cell>
          <cell r="B38" t="str">
            <v>LDC Custom - Hydro One Networks Inc. - Double Return</v>
          </cell>
          <cell r="C38" t="str">
            <v>Business, Industrial</v>
          </cell>
          <cell r="D38">
            <v>2008</v>
          </cell>
          <cell r="E38" t="str">
            <v>Final</v>
          </cell>
        </row>
        <row r="39">
          <cell r="A39">
            <v>35</v>
          </cell>
          <cell r="B39" t="str">
            <v>Great Refrigerator Roundup</v>
          </cell>
          <cell r="C39" t="str">
            <v>Consumer</v>
          </cell>
          <cell r="D39">
            <v>2009</v>
          </cell>
          <cell r="E39" t="str">
            <v>Final</v>
          </cell>
        </row>
        <row r="40">
          <cell r="A40">
            <v>36</v>
          </cell>
          <cell r="B40" t="str">
            <v>Cool Savings Rebate</v>
          </cell>
          <cell r="C40" t="str">
            <v>Consumer</v>
          </cell>
          <cell r="D40">
            <v>2009</v>
          </cell>
          <cell r="E40" t="str">
            <v>Final</v>
          </cell>
        </row>
        <row r="41">
          <cell r="A41">
            <v>37</v>
          </cell>
          <cell r="B41" t="str">
            <v>Every Kilowatt Counts Power Savings Event</v>
          </cell>
          <cell r="C41" t="str">
            <v>Consumer</v>
          </cell>
          <cell r="D41">
            <v>2009</v>
          </cell>
          <cell r="E41" t="str">
            <v>Final</v>
          </cell>
        </row>
        <row r="42">
          <cell r="A42">
            <v>38</v>
          </cell>
          <cell r="B42" t="str">
            <v>peaksaver®</v>
          </cell>
          <cell r="C42" t="str">
            <v>Consumer, Business</v>
          </cell>
          <cell r="D42">
            <v>2009</v>
          </cell>
          <cell r="E42" t="str">
            <v>Final</v>
          </cell>
        </row>
        <row r="43">
          <cell r="A43">
            <v>39</v>
          </cell>
          <cell r="B43" t="str">
            <v>Electricity Retrofit Incentive</v>
          </cell>
          <cell r="C43" t="str">
            <v>Consumer, Business</v>
          </cell>
          <cell r="D43">
            <v>2009</v>
          </cell>
          <cell r="E43" t="str">
            <v>Final</v>
          </cell>
        </row>
        <row r="44">
          <cell r="A44">
            <v>40</v>
          </cell>
          <cell r="B44" t="str">
            <v>Toronto Comprehensive</v>
          </cell>
          <cell r="C44" t="str">
            <v>Consumer, Consumer Low-Income, Business, Industrial</v>
          </cell>
          <cell r="D44">
            <v>2009</v>
          </cell>
          <cell r="E44" t="str">
            <v>Final</v>
          </cell>
        </row>
        <row r="45">
          <cell r="A45">
            <v>41</v>
          </cell>
          <cell r="B45" t="str">
            <v>High Performance New Construction</v>
          </cell>
          <cell r="C45" t="str">
            <v>Business</v>
          </cell>
          <cell r="D45">
            <v>2009</v>
          </cell>
          <cell r="E45" t="str">
            <v>Final</v>
          </cell>
        </row>
        <row r="46">
          <cell r="A46">
            <v>42</v>
          </cell>
          <cell r="B46" t="str">
            <v>Power Savings Blitz</v>
          </cell>
          <cell r="C46" t="str">
            <v>Business</v>
          </cell>
          <cell r="D46">
            <v>2009</v>
          </cell>
          <cell r="E46" t="str">
            <v>Final</v>
          </cell>
        </row>
        <row r="47">
          <cell r="A47">
            <v>43</v>
          </cell>
          <cell r="B47" t="str">
            <v>Multi-Family Energy Efficiency Rebates</v>
          </cell>
          <cell r="C47" t="str">
            <v>Consumer, Consumer Low-Income</v>
          </cell>
          <cell r="D47">
            <v>2009</v>
          </cell>
          <cell r="E47" t="str">
            <v>Final</v>
          </cell>
        </row>
        <row r="48">
          <cell r="A48">
            <v>44</v>
          </cell>
          <cell r="B48" t="str">
            <v>Demand Response 1</v>
          </cell>
          <cell r="C48" t="str">
            <v>Business, Industrial</v>
          </cell>
          <cell r="D48">
            <v>2009</v>
          </cell>
          <cell r="E48" t="str">
            <v>Final</v>
          </cell>
        </row>
        <row r="49">
          <cell r="A49">
            <v>45</v>
          </cell>
          <cell r="B49" t="str">
            <v>Demand Response 2</v>
          </cell>
          <cell r="C49" t="str">
            <v>Business, Industrial</v>
          </cell>
          <cell r="D49">
            <v>2009</v>
          </cell>
          <cell r="E49" t="str">
            <v>Final</v>
          </cell>
        </row>
        <row r="50">
          <cell r="A50">
            <v>46</v>
          </cell>
          <cell r="B50" t="str">
            <v>Demand Response 3</v>
          </cell>
          <cell r="C50" t="str">
            <v>Business, Industrial</v>
          </cell>
          <cell r="D50">
            <v>2009</v>
          </cell>
          <cell r="E50" t="str">
            <v>Final</v>
          </cell>
        </row>
        <row r="51">
          <cell r="A51">
            <v>47</v>
          </cell>
          <cell r="B51" t="str">
            <v>Loblaw &amp; York Region Demand Response</v>
          </cell>
          <cell r="C51" t="str">
            <v>Business, Industrial</v>
          </cell>
          <cell r="D51">
            <v>2009</v>
          </cell>
          <cell r="E51" t="str">
            <v>Final</v>
          </cell>
        </row>
        <row r="52">
          <cell r="A52">
            <v>48</v>
          </cell>
          <cell r="B52" t="str">
            <v>LDC Custom - Thunder Bay Hydro - Phantom Load</v>
          </cell>
          <cell r="C52" t="str">
            <v>Consumer</v>
          </cell>
          <cell r="D52">
            <v>2009</v>
          </cell>
          <cell r="E52" t="str">
            <v>Final</v>
          </cell>
        </row>
        <row r="53">
          <cell r="A53">
            <v>49</v>
          </cell>
          <cell r="B53" t="str">
            <v>LDC Custom - Toronto Hydro - Summer Challenge</v>
          </cell>
          <cell r="C53" t="str">
            <v>Consumer</v>
          </cell>
          <cell r="D53">
            <v>2009</v>
          </cell>
          <cell r="E53" t="str">
            <v>Final</v>
          </cell>
        </row>
        <row r="54">
          <cell r="A54">
            <v>50</v>
          </cell>
          <cell r="B54" t="str">
            <v>LDC Custom - PowerStream - Data Centers</v>
          </cell>
          <cell r="C54" t="str">
            <v>Business</v>
          </cell>
          <cell r="D54">
            <v>2009</v>
          </cell>
          <cell r="E54" t="str">
            <v>Final</v>
          </cell>
        </row>
        <row r="55">
          <cell r="A55">
            <v>51</v>
          </cell>
          <cell r="B55" t="str">
            <v>Toronto Comprehensive Adjustment</v>
          </cell>
          <cell r="C55" t="str">
            <v>Consumer, Business</v>
          </cell>
          <cell r="D55">
            <v>2008</v>
          </cell>
          <cell r="E55" t="str">
            <v>Final</v>
          </cell>
        </row>
        <row r="56">
          <cell r="A56">
            <v>52</v>
          </cell>
          <cell r="B56" t="str">
            <v>LDC Custom - Hydro One Networks Inc. - Double Return Adjustment</v>
          </cell>
          <cell r="C56" t="str">
            <v>Business, Industrial</v>
          </cell>
          <cell r="D56">
            <v>2008</v>
          </cell>
          <cell r="E56" t="str">
            <v>Final</v>
          </cell>
        </row>
      </sheetData>
      <sheetData sheetId="12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RAM - for filing"/>
      <sheetName val="LRAM Correction - DO NOT FILE"/>
      <sheetName val="LRAM Sked - 2003 volumes"/>
      <sheetName val="LRAM Sked - 2004 "/>
      <sheetName val="LRAM Sked - 2005 volumes "/>
      <sheetName val="TOTAL LRAM Summary"/>
      <sheetName val="Distribution Rates"/>
      <sheetName val="Proof for LRAM Bal - DONT FILE"/>
      <sheetName val="Calc of correctn -- DO NOT FILE"/>
    </sheetNames>
    <sheetDataSet>
      <sheetData sheetId="2">
        <row r="38">
          <cell r="AF38">
            <v>-81560.99599999985</v>
          </cell>
          <cell r="AH38">
            <v>-175317.5569999999</v>
          </cell>
          <cell r="AW38">
            <v>-81560.99599999985</v>
          </cell>
          <cell r="AY38">
            <v>-115217.47499999983</v>
          </cell>
        </row>
        <row r="40">
          <cell r="AD40">
            <v>-40315.15049999999</v>
          </cell>
          <cell r="AU40">
            <v>-40315.15049999999</v>
          </cell>
        </row>
        <row r="43">
          <cell r="AY43">
            <v>60100.08200000008</v>
          </cell>
        </row>
      </sheetData>
      <sheetData sheetId="3">
        <row r="40">
          <cell r="AC40">
            <v>935922.5585800002</v>
          </cell>
          <cell r="AP40">
            <v>967859.3258760001</v>
          </cell>
        </row>
        <row r="42">
          <cell r="AA42">
            <v>160378.62716000006</v>
          </cell>
          <cell r="AN42">
            <v>160378.62716000006</v>
          </cell>
        </row>
        <row r="45">
          <cell r="AP45">
            <v>31936.767295999918</v>
          </cell>
        </row>
      </sheetData>
      <sheetData sheetId="4">
        <row r="34">
          <cell r="G34">
            <v>801871.9950000001</v>
          </cell>
          <cell r="K34">
            <v>786959.0465</v>
          </cell>
        </row>
        <row r="37">
          <cell r="I37">
            <v>14912.948500000057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7">
          <cell r="K27">
            <v>1545749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79"/>
  <sheetViews>
    <sheetView tabSelected="1" zoomScale="125" zoomScaleNormal="125" zoomScalePageLayoutView="75" workbookViewId="0" topLeftCell="C3">
      <selection activeCell="R11" sqref="R11"/>
    </sheetView>
  </sheetViews>
  <sheetFormatPr defaultColWidth="11.421875" defaultRowHeight="12.75"/>
  <cols>
    <col min="1" max="1" width="11.421875" style="63" customWidth="1"/>
    <col min="2" max="2" width="2.00390625" style="63" customWidth="1"/>
    <col min="3" max="3" width="8.140625" style="63" customWidth="1"/>
    <col min="4" max="4" width="26.00390625" style="63" customWidth="1"/>
    <col min="5" max="5" width="3.7109375" style="63" customWidth="1"/>
    <col min="6" max="6" width="13.140625" style="63" hidden="1" customWidth="1"/>
    <col min="7" max="7" width="2.421875" style="63" hidden="1" customWidth="1"/>
    <col min="8" max="8" width="16.28125" style="63" hidden="1" customWidth="1"/>
    <col min="9" max="9" width="2.28125" style="63" hidden="1" customWidth="1"/>
    <col min="10" max="10" width="14.7109375" style="63" hidden="1" customWidth="1"/>
    <col min="11" max="11" width="2.28125" style="63" hidden="1" customWidth="1"/>
    <col min="12" max="12" width="17.140625" style="63" hidden="1" customWidth="1"/>
    <col min="13" max="13" width="3.00390625" style="63" customWidth="1"/>
    <col min="14" max="14" width="2.421875" style="63" customWidth="1"/>
    <col min="15" max="15" width="10.421875" style="63" hidden="1" customWidth="1"/>
    <col min="16" max="16" width="6.7109375" style="63" hidden="1" customWidth="1"/>
    <col min="17" max="17" width="10.7109375" style="63" hidden="1" customWidth="1"/>
    <col min="18" max="18" width="13.140625" style="63" customWidth="1"/>
    <col min="19" max="19" width="2.421875" style="63" customWidth="1"/>
    <col min="20" max="20" width="14.7109375" style="63" bestFit="1" customWidth="1"/>
    <col min="21" max="21" width="2.28125" style="63" customWidth="1"/>
    <col min="22" max="22" width="14.7109375" style="63" bestFit="1" customWidth="1"/>
    <col min="23" max="23" width="2.28125" style="63" customWidth="1"/>
    <col min="24" max="24" width="14.00390625" style="63" customWidth="1"/>
    <col min="25" max="25" width="1.8515625" style="63" customWidth="1"/>
    <col min="26" max="26" width="14.00390625" style="63" customWidth="1"/>
    <col min="27" max="27" width="2.421875" style="63" customWidth="1"/>
    <col min="28" max="28" width="14.421875" style="63" customWidth="1"/>
    <col min="29" max="29" width="2.421875" style="63" customWidth="1"/>
    <col min="30" max="30" width="9.140625" style="63" customWidth="1"/>
    <col min="31" max="16384" width="11.421875" style="63" customWidth="1"/>
  </cols>
  <sheetData>
    <row r="1" spans="12:13" ht="15">
      <c r="L1" s="93"/>
      <c r="M1" s="93"/>
    </row>
    <row r="2" spans="12:13" ht="15">
      <c r="L2" s="75"/>
      <c r="M2" s="75"/>
    </row>
    <row r="3" spans="3:29" ht="15.75" customHeight="1">
      <c r="C3" s="366" t="s">
        <v>180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</row>
    <row r="4" spans="3:234" ht="15.75" customHeight="1">
      <c r="C4" s="367" t="s">
        <v>34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8"/>
      <c r="DI4" s="368"/>
      <c r="DJ4" s="368"/>
      <c r="DK4" s="368"/>
      <c r="DL4" s="368"/>
      <c r="DM4" s="368"/>
      <c r="DN4" s="368"/>
      <c r="DO4" s="368"/>
      <c r="DP4" s="368"/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68"/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  <c r="EO4" s="368"/>
      <c r="EP4" s="368"/>
      <c r="EQ4" s="368"/>
      <c r="ER4" s="368"/>
      <c r="ES4" s="368"/>
      <c r="ET4" s="368"/>
      <c r="EU4" s="368"/>
      <c r="EV4" s="368"/>
      <c r="EW4" s="368"/>
      <c r="EX4" s="368"/>
      <c r="EY4" s="368"/>
      <c r="EZ4" s="368"/>
      <c r="FA4" s="368"/>
      <c r="FB4" s="368"/>
      <c r="FC4" s="368"/>
      <c r="FD4" s="368"/>
      <c r="FE4" s="368"/>
      <c r="FF4" s="368"/>
      <c r="FG4" s="368"/>
      <c r="FH4" s="368"/>
      <c r="FI4" s="368"/>
      <c r="FJ4" s="368"/>
      <c r="FK4" s="368"/>
      <c r="FL4" s="368"/>
      <c r="FM4" s="368"/>
      <c r="FN4" s="368"/>
      <c r="FO4" s="368"/>
      <c r="FP4" s="368"/>
      <c r="FQ4" s="368"/>
      <c r="FR4" s="368"/>
      <c r="FS4" s="368"/>
      <c r="FT4" s="368"/>
      <c r="FU4" s="368"/>
      <c r="FV4" s="368"/>
      <c r="FW4" s="368"/>
      <c r="FX4" s="368"/>
      <c r="FY4" s="368"/>
      <c r="FZ4" s="368"/>
      <c r="GA4" s="368"/>
      <c r="GB4" s="368"/>
      <c r="GC4" s="368"/>
      <c r="GD4" s="368"/>
      <c r="GE4" s="368"/>
      <c r="GF4" s="368"/>
      <c r="GG4" s="368"/>
      <c r="GH4" s="368"/>
      <c r="GI4" s="368"/>
      <c r="GJ4" s="368"/>
      <c r="GK4" s="368"/>
      <c r="GL4" s="368"/>
      <c r="GM4" s="368"/>
      <c r="GN4" s="368"/>
      <c r="GO4" s="368"/>
      <c r="GP4" s="368"/>
      <c r="GQ4" s="368"/>
      <c r="GR4" s="368"/>
      <c r="GS4" s="368"/>
      <c r="GT4" s="368"/>
      <c r="GU4" s="368"/>
      <c r="GV4" s="368"/>
      <c r="GW4" s="368"/>
      <c r="GX4" s="368"/>
      <c r="GY4" s="368"/>
      <c r="GZ4" s="368"/>
      <c r="HA4" s="368"/>
      <c r="HB4" s="368"/>
      <c r="HC4" s="368"/>
      <c r="HD4" s="368"/>
      <c r="HE4" s="368"/>
      <c r="HF4" s="368"/>
      <c r="HG4" s="368"/>
      <c r="HH4" s="368"/>
      <c r="HI4" s="368"/>
      <c r="HJ4" s="368"/>
      <c r="HK4" s="368"/>
      <c r="HL4" s="368"/>
      <c r="HM4" s="368"/>
      <c r="HN4" s="368"/>
      <c r="HO4" s="368"/>
      <c r="HP4" s="368"/>
      <c r="HQ4" s="368"/>
      <c r="HR4" s="368"/>
      <c r="HS4" s="368"/>
      <c r="HT4" s="368"/>
      <c r="HU4" s="368"/>
      <c r="HV4" s="368"/>
      <c r="HW4" s="368"/>
      <c r="HX4" s="368"/>
      <c r="HY4" s="368"/>
      <c r="HZ4" s="368"/>
    </row>
    <row r="5" spans="3:234" ht="15.75" customHeight="1">
      <c r="C5" s="367" t="s">
        <v>140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6"/>
      <c r="ES5" s="366"/>
      <c r="ET5" s="366"/>
      <c r="EU5" s="366"/>
      <c r="EV5" s="366"/>
      <c r="EW5" s="366"/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6"/>
      <c r="FL5" s="366"/>
      <c r="FM5" s="366"/>
      <c r="FN5" s="366"/>
      <c r="FO5" s="366"/>
      <c r="FP5" s="366"/>
      <c r="FQ5" s="366"/>
      <c r="FR5" s="366"/>
      <c r="FS5" s="366"/>
      <c r="FT5" s="366"/>
      <c r="FU5" s="366"/>
      <c r="FV5" s="366"/>
      <c r="FW5" s="366"/>
      <c r="FX5" s="366"/>
      <c r="FY5" s="366"/>
      <c r="FZ5" s="366"/>
      <c r="GA5" s="366"/>
      <c r="GB5" s="366"/>
      <c r="GC5" s="366"/>
      <c r="GD5" s="366"/>
      <c r="GE5" s="366"/>
      <c r="GF5" s="366"/>
      <c r="GG5" s="366"/>
      <c r="GH5" s="366"/>
      <c r="GI5" s="366"/>
      <c r="GJ5" s="366"/>
      <c r="GK5" s="366"/>
      <c r="GL5" s="366"/>
      <c r="GM5" s="366"/>
      <c r="GN5" s="366"/>
      <c r="GO5" s="366"/>
      <c r="GP5" s="366"/>
      <c r="GQ5" s="366"/>
      <c r="GR5" s="366"/>
      <c r="GS5" s="366"/>
      <c r="GT5" s="366"/>
      <c r="GU5" s="366"/>
      <c r="GV5" s="366"/>
      <c r="GW5" s="366"/>
      <c r="GX5" s="366"/>
      <c r="GY5" s="366"/>
      <c r="GZ5" s="366"/>
      <c r="HA5" s="366"/>
      <c r="HB5" s="366"/>
      <c r="HC5" s="366"/>
      <c r="HD5" s="366"/>
      <c r="HE5" s="366"/>
      <c r="HF5" s="366"/>
      <c r="HG5" s="366"/>
      <c r="HH5" s="366"/>
      <c r="HI5" s="366"/>
      <c r="HJ5" s="366"/>
      <c r="HK5" s="366"/>
      <c r="HL5" s="366"/>
      <c r="HM5" s="366"/>
      <c r="HN5" s="366"/>
      <c r="HO5" s="366"/>
      <c r="HP5" s="366"/>
      <c r="HQ5" s="366"/>
      <c r="HR5" s="366"/>
      <c r="HS5" s="366"/>
      <c r="HT5" s="366"/>
      <c r="HU5" s="366"/>
      <c r="HV5" s="366"/>
      <c r="HW5" s="366"/>
      <c r="HX5" s="366"/>
      <c r="HY5" s="366"/>
      <c r="HZ5" s="366"/>
    </row>
    <row r="6" spans="3:17" ht="15">
      <c r="C6" s="95"/>
      <c r="D6" s="95"/>
      <c r="E6" s="95"/>
      <c r="F6" s="73"/>
      <c r="G6" s="73"/>
      <c r="H6" s="73"/>
      <c r="I6" s="73"/>
      <c r="J6" s="73"/>
      <c r="K6" s="73"/>
      <c r="L6" s="73"/>
      <c r="M6" s="73"/>
      <c r="N6" s="73"/>
      <c r="O6" s="96" t="s">
        <v>208</v>
      </c>
      <c r="P6" s="96"/>
      <c r="Q6" s="96"/>
    </row>
    <row r="7" spans="3:17" ht="15">
      <c r="C7" s="95"/>
      <c r="D7" s="95"/>
      <c r="E7" s="95"/>
      <c r="F7" s="73"/>
      <c r="G7" s="73"/>
      <c r="H7" s="73"/>
      <c r="I7" s="73"/>
      <c r="J7" s="73"/>
      <c r="K7" s="73"/>
      <c r="L7" s="73"/>
      <c r="M7" s="73"/>
      <c r="N7" s="73"/>
      <c r="O7" s="96"/>
      <c r="P7" s="96"/>
      <c r="Q7" s="96"/>
    </row>
    <row r="8" spans="2:28" ht="15.75" customHeight="1">
      <c r="B8" s="270"/>
      <c r="C8" s="341"/>
      <c r="D8" s="341"/>
      <c r="E8" s="341"/>
      <c r="F8" s="371" t="s">
        <v>161</v>
      </c>
      <c r="G8" s="371"/>
      <c r="H8" s="371"/>
      <c r="I8" s="371"/>
      <c r="J8" s="371"/>
      <c r="K8" s="371"/>
      <c r="L8" s="371"/>
      <c r="M8" s="277"/>
      <c r="N8" s="278"/>
      <c r="O8" s="342"/>
      <c r="P8" s="342"/>
      <c r="Q8" s="342"/>
      <c r="R8" s="371" t="s">
        <v>97</v>
      </c>
      <c r="S8" s="371"/>
      <c r="T8" s="371"/>
      <c r="U8" s="371"/>
      <c r="V8" s="371"/>
      <c r="W8" s="371"/>
      <c r="X8" s="371"/>
      <c r="Y8" s="371"/>
      <c r="Z8" s="371"/>
      <c r="AA8" s="371"/>
      <c r="AB8" s="371"/>
    </row>
    <row r="9" spans="2:28" ht="35.25" customHeight="1">
      <c r="B9" s="270"/>
      <c r="C9" s="281"/>
      <c r="D9" s="281"/>
      <c r="E9" s="281"/>
      <c r="F9" s="369" t="s">
        <v>160</v>
      </c>
      <c r="G9" s="369"/>
      <c r="H9" s="369"/>
      <c r="I9" s="369"/>
      <c r="J9" s="369"/>
      <c r="K9" s="281"/>
      <c r="L9" s="373" t="s">
        <v>159</v>
      </c>
      <c r="M9" s="343"/>
      <c r="N9" s="281"/>
      <c r="O9" s="370" t="s">
        <v>126</v>
      </c>
      <c r="P9" s="370"/>
      <c r="Q9" s="370"/>
      <c r="R9" s="369" t="s">
        <v>160</v>
      </c>
      <c r="S9" s="369"/>
      <c r="T9" s="369"/>
      <c r="U9" s="369"/>
      <c r="V9" s="369"/>
      <c r="W9" s="369"/>
      <c r="X9" s="369"/>
      <c r="Y9" s="369"/>
      <c r="Z9" s="369"/>
      <c r="AA9" s="281"/>
      <c r="AB9" s="372" t="s">
        <v>176</v>
      </c>
    </row>
    <row r="10" spans="2:28" ht="27.75" customHeight="1">
      <c r="B10" s="270"/>
      <c r="C10" s="344" t="s">
        <v>151</v>
      </c>
      <c r="D10" s="277"/>
      <c r="E10" s="345"/>
      <c r="F10" s="283" t="s">
        <v>98</v>
      </c>
      <c r="G10" s="345"/>
      <c r="H10" s="283" t="s">
        <v>99</v>
      </c>
      <c r="I10" s="345"/>
      <c r="J10" s="283" t="s">
        <v>100</v>
      </c>
      <c r="K10" s="281"/>
      <c r="L10" s="373"/>
      <c r="M10" s="343"/>
      <c r="N10" s="281"/>
      <c r="O10" s="281" t="s">
        <v>127</v>
      </c>
      <c r="P10" s="281"/>
      <c r="Q10" s="281" t="s">
        <v>199</v>
      </c>
      <c r="R10" s="283">
        <v>2005</v>
      </c>
      <c r="S10" s="345"/>
      <c r="T10" s="283">
        <v>2006</v>
      </c>
      <c r="U10" s="345"/>
      <c r="V10" s="283">
        <v>2007</v>
      </c>
      <c r="W10" s="345"/>
      <c r="X10" s="283">
        <v>2008</v>
      </c>
      <c r="Y10" s="277"/>
      <c r="Z10" s="283">
        <v>2009</v>
      </c>
      <c r="AA10" s="345"/>
      <c r="AB10" s="372"/>
    </row>
    <row r="11" spans="3:28" ht="15">
      <c r="C11" s="310"/>
      <c r="D11" s="310"/>
      <c r="E11" s="332"/>
      <c r="F11" s="286"/>
      <c r="G11" s="284"/>
      <c r="H11" s="286"/>
      <c r="I11" s="285"/>
      <c r="J11" s="286"/>
      <c r="K11" s="285"/>
      <c r="L11" s="319"/>
      <c r="M11" s="319"/>
      <c r="N11" s="285"/>
      <c r="O11" s="286"/>
      <c r="P11" s="285"/>
      <c r="Q11" s="286"/>
      <c r="R11" s="286"/>
      <c r="S11" s="285"/>
      <c r="T11" s="286"/>
      <c r="U11" s="285"/>
      <c r="V11" s="319"/>
      <c r="W11" s="285"/>
      <c r="X11" s="286"/>
      <c r="Y11" s="286"/>
      <c r="Z11" s="286"/>
      <c r="AA11" s="310"/>
      <c r="AB11" s="346"/>
    </row>
    <row r="12" spans="3:28" ht="6.75" customHeight="1">
      <c r="C12" s="329"/>
      <c r="D12" s="329"/>
      <c r="E12" s="329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47"/>
      <c r="Y12" s="347"/>
      <c r="Z12" s="347"/>
      <c r="AA12" s="310"/>
      <c r="AB12" s="340"/>
    </row>
    <row r="13" spans="3:28" ht="15">
      <c r="C13" s="348" t="s">
        <v>29</v>
      </c>
      <c r="D13" s="310"/>
      <c r="E13" s="310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50"/>
    </row>
    <row r="14" spans="3:28" ht="15">
      <c r="C14" s="303" t="s">
        <v>62</v>
      </c>
      <c r="D14" s="303"/>
      <c r="E14" s="310"/>
      <c r="F14" s="351" t="e">
        <f>F22+F28+#REF!</f>
        <v>#REF!</v>
      </c>
      <c r="G14" s="351"/>
      <c r="H14" s="351" t="e">
        <f>H22+H28+#REF!</f>
        <v>#REF!</v>
      </c>
      <c r="I14" s="351"/>
      <c r="J14" s="351" t="e">
        <f>J22+J28+#REF!</f>
        <v>#REF!</v>
      </c>
      <c r="K14" s="351"/>
      <c r="L14" s="351" t="e">
        <f>L22+L28+#REF!</f>
        <v>#REF!</v>
      </c>
      <c r="M14" s="351"/>
      <c r="N14" s="351"/>
      <c r="O14" s="351" t="e">
        <f>O22+O28+#REF!</f>
        <v>#REF!</v>
      </c>
      <c r="P14" s="351" t="e">
        <f>P22+P28+#REF!</f>
        <v>#REF!</v>
      </c>
      <c r="Q14" s="351" t="e">
        <f>Q22+Q28+#REF!</f>
        <v>#REF!</v>
      </c>
      <c r="R14" s="351">
        <f>R22+R28</f>
        <v>0</v>
      </c>
      <c r="S14" s="351"/>
      <c r="T14" s="351">
        <f>T22+T28</f>
        <v>0</v>
      </c>
      <c r="U14" s="351"/>
      <c r="V14" s="351">
        <f>V22+V28</f>
        <v>0</v>
      </c>
      <c r="W14" s="351"/>
      <c r="X14" s="351">
        <f>X22+X28</f>
        <v>0</v>
      </c>
      <c r="Y14" s="351"/>
      <c r="Z14" s="351">
        <f>Z22+Z28</f>
        <v>0</v>
      </c>
      <c r="AA14" s="351"/>
      <c r="AB14" s="352">
        <f>AB22+AB28</f>
        <v>0</v>
      </c>
    </row>
    <row r="15" spans="3:28" ht="15">
      <c r="C15" s="303" t="s">
        <v>101</v>
      </c>
      <c r="D15" s="303"/>
      <c r="E15" s="310"/>
      <c r="F15" s="351" t="e">
        <f>F23+F29+#REF!</f>
        <v>#REF!</v>
      </c>
      <c r="G15" s="351"/>
      <c r="H15" s="351" t="e">
        <f>H23+H29+#REF!</f>
        <v>#REF!</v>
      </c>
      <c r="I15" s="351"/>
      <c r="J15" s="351" t="e">
        <f>J23+J29+#REF!</f>
        <v>#REF!</v>
      </c>
      <c r="K15" s="351"/>
      <c r="L15" s="351" t="e">
        <f>L23+L29+#REF!</f>
        <v>#REF!</v>
      </c>
      <c r="M15" s="351"/>
      <c r="N15" s="351"/>
      <c r="O15" s="351"/>
      <c r="P15" s="351"/>
      <c r="Q15" s="351"/>
      <c r="R15" s="351">
        <f>R23+R29</f>
        <v>0</v>
      </c>
      <c r="S15" s="351"/>
      <c r="T15" s="351">
        <f>T23+T29</f>
        <v>0</v>
      </c>
      <c r="U15" s="351"/>
      <c r="V15" s="351">
        <f>V23+V29</f>
        <v>0</v>
      </c>
      <c r="W15" s="351"/>
      <c r="X15" s="351">
        <f>X23+X29</f>
        <v>0</v>
      </c>
      <c r="Y15" s="351"/>
      <c r="Z15" s="351">
        <f>Z23+Z29</f>
        <v>0</v>
      </c>
      <c r="AA15" s="351"/>
      <c r="AB15" s="352">
        <f>AB23+AB29</f>
        <v>0</v>
      </c>
    </row>
    <row r="16" spans="3:28" ht="15">
      <c r="C16" s="303" t="s">
        <v>102</v>
      </c>
      <c r="D16" s="303"/>
      <c r="E16" s="310"/>
      <c r="F16" s="351" t="e">
        <f>F24+F30+#REF!</f>
        <v>#REF!</v>
      </c>
      <c r="G16" s="351"/>
      <c r="H16" s="351" t="e">
        <f>H24+H30+#REF!</f>
        <v>#REF!</v>
      </c>
      <c r="I16" s="351"/>
      <c r="J16" s="351" t="e">
        <f>J24+J30+#REF!</f>
        <v>#REF!</v>
      </c>
      <c r="K16" s="351"/>
      <c r="L16" s="351" t="e">
        <f>L24+L30+#REF!</f>
        <v>#REF!</v>
      </c>
      <c r="M16" s="351"/>
      <c r="N16" s="351"/>
      <c r="O16" s="351"/>
      <c r="P16" s="351"/>
      <c r="Q16" s="351"/>
      <c r="R16" s="351">
        <f>R24+R30</f>
        <v>0</v>
      </c>
      <c r="S16" s="351"/>
      <c r="T16" s="351">
        <f>T24+T30</f>
        <v>0</v>
      </c>
      <c r="U16" s="351"/>
      <c r="V16" s="351">
        <f>V24+V30</f>
        <v>0</v>
      </c>
      <c r="W16" s="351"/>
      <c r="X16" s="351">
        <f>X24+X30</f>
        <v>0</v>
      </c>
      <c r="Y16" s="351"/>
      <c r="Z16" s="351">
        <f>Z24+Z30</f>
        <v>0</v>
      </c>
      <c r="AA16" s="351"/>
      <c r="AB16" s="352">
        <f>AB24+AB30</f>
        <v>0</v>
      </c>
    </row>
    <row r="17" spans="3:28" ht="15.75" thickBot="1">
      <c r="C17" s="310"/>
      <c r="D17" s="353" t="s">
        <v>158</v>
      </c>
      <c r="E17" s="325"/>
      <c r="F17" s="354" t="e">
        <f>F25+F31+#REF!</f>
        <v>#REF!</v>
      </c>
      <c r="G17" s="351"/>
      <c r="H17" s="354" t="e">
        <f>H25+H31+#REF!</f>
        <v>#REF!</v>
      </c>
      <c r="I17" s="351"/>
      <c r="J17" s="354" t="e">
        <f>J25+J31+#REF!</f>
        <v>#REF!</v>
      </c>
      <c r="K17" s="354"/>
      <c r="L17" s="354" t="e">
        <f>L25+L31+#REF!</f>
        <v>#REF!</v>
      </c>
      <c r="M17" s="355"/>
      <c r="N17" s="351"/>
      <c r="O17" s="351" t="e">
        <f>O25+O31+#REF!</f>
        <v>#REF!</v>
      </c>
      <c r="P17" s="351" t="e">
        <f>P25+P31+#REF!</f>
        <v>#REF!</v>
      </c>
      <c r="Q17" s="351" t="e">
        <f>Q25+Q31+#REF!</f>
        <v>#REF!</v>
      </c>
      <c r="R17" s="354">
        <f>R25+R31</f>
        <v>0</v>
      </c>
      <c r="S17" s="351"/>
      <c r="T17" s="354">
        <f>T25+T31</f>
        <v>0</v>
      </c>
      <c r="U17" s="351"/>
      <c r="V17" s="354">
        <f>V25+V31</f>
        <v>0</v>
      </c>
      <c r="W17" s="351"/>
      <c r="X17" s="354">
        <f>X25+X31</f>
        <v>0</v>
      </c>
      <c r="Y17" s="355"/>
      <c r="Z17" s="354">
        <f>Z25+Z31</f>
        <v>0</v>
      </c>
      <c r="AA17" s="351"/>
      <c r="AB17" s="356">
        <f>SUM(AB14:AB16)</f>
        <v>0</v>
      </c>
    </row>
    <row r="18" spans="3:28" ht="15">
      <c r="C18" s="310"/>
      <c r="D18" s="325"/>
      <c r="E18" s="310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2"/>
    </row>
    <row r="19" spans="3:28" ht="15">
      <c r="C19" s="340" t="s">
        <v>157</v>
      </c>
      <c r="D19" s="340"/>
      <c r="E19" s="332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2"/>
    </row>
    <row r="20" spans="3:28" ht="15">
      <c r="C20" s="340"/>
      <c r="D20" s="340"/>
      <c r="E20" s="332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2"/>
    </row>
    <row r="21" spans="3:28" ht="15">
      <c r="C21" s="348" t="s">
        <v>64</v>
      </c>
      <c r="D21" s="348"/>
      <c r="E21" s="357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2"/>
    </row>
    <row r="22" spans="3:28" ht="15">
      <c r="C22" s="303" t="s">
        <v>62</v>
      </c>
      <c r="D22" s="303"/>
      <c r="E22" s="310"/>
      <c r="F22" s="358">
        <v>0</v>
      </c>
      <c r="G22" s="302"/>
      <c r="H22" s="358">
        <v>0</v>
      </c>
      <c r="I22" s="302"/>
      <c r="J22" s="351">
        <v>0</v>
      </c>
      <c r="K22" s="302"/>
      <c r="L22" s="302">
        <v>0</v>
      </c>
      <c r="M22" s="302"/>
      <c r="N22" s="302"/>
      <c r="O22" s="302"/>
      <c r="P22" s="302"/>
      <c r="Q22" s="302"/>
      <c r="R22" s="358">
        <v>0</v>
      </c>
      <c r="S22" s="302"/>
      <c r="T22" s="358">
        <v>0</v>
      </c>
      <c r="U22" s="302"/>
      <c r="V22" s="351">
        <f>'2007 Programs'!Q27</f>
        <v>0</v>
      </c>
      <c r="W22" s="302"/>
      <c r="X22" s="351">
        <f>'2008 Programs'!Q21</f>
        <v>0</v>
      </c>
      <c r="Y22" s="351"/>
      <c r="Z22" s="351">
        <f>'2009 Programs'!Q20</f>
        <v>0</v>
      </c>
      <c r="AA22" s="302"/>
      <c r="AB22" s="359">
        <f>SUM(R22:Z22)</f>
        <v>0</v>
      </c>
    </row>
    <row r="23" spans="3:28" ht="15">
      <c r="C23" s="303" t="s">
        <v>103</v>
      </c>
      <c r="D23" s="303"/>
      <c r="E23" s="310"/>
      <c r="F23" s="358">
        <v>0</v>
      </c>
      <c r="G23" s="302"/>
      <c r="H23" s="358">
        <v>0</v>
      </c>
      <c r="I23" s="302"/>
      <c r="J23" s="351">
        <v>0</v>
      </c>
      <c r="K23" s="302"/>
      <c r="L23" s="302">
        <v>0</v>
      </c>
      <c r="M23" s="302"/>
      <c r="N23" s="302"/>
      <c r="O23" s="302"/>
      <c r="P23" s="302"/>
      <c r="Q23" s="302"/>
      <c r="R23" s="358">
        <v>0</v>
      </c>
      <c r="S23" s="302"/>
      <c r="T23" s="358">
        <v>0</v>
      </c>
      <c r="U23" s="302"/>
      <c r="V23" s="351">
        <v>0</v>
      </c>
      <c r="W23" s="302"/>
      <c r="X23" s="351">
        <f>'2008 Programs'!Q24</f>
        <v>0</v>
      </c>
      <c r="Y23" s="351"/>
      <c r="Z23" s="351">
        <f>'2009 Programs'!Q23</f>
        <v>0</v>
      </c>
      <c r="AA23" s="302"/>
      <c r="AB23" s="359">
        <f>SUM(R23:Z23)</f>
        <v>0</v>
      </c>
    </row>
    <row r="24" spans="3:28" ht="15">
      <c r="C24" s="303" t="s">
        <v>104</v>
      </c>
      <c r="D24" s="303"/>
      <c r="E24" s="310"/>
      <c r="F24" s="358">
        <v>0</v>
      </c>
      <c r="G24" s="302"/>
      <c r="H24" s="358">
        <v>0</v>
      </c>
      <c r="I24" s="302"/>
      <c r="J24" s="351">
        <v>0</v>
      </c>
      <c r="K24" s="302"/>
      <c r="L24" s="302">
        <v>0</v>
      </c>
      <c r="M24" s="302"/>
      <c r="N24" s="302"/>
      <c r="O24" s="302"/>
      <c r="P24" s="302"/>
      <c r="Q24" s="302"/>
      <c r="R24" s="358">
        <v>0</v>
      </c>
      <c r="S24" s="302"/>
      <c r="T24" s="358">
        <v>0</v>
      </c>
      <c r="U24" s="302"/>
      <c r="V24" s="351">
        <v>0</v>
      </c>
      <c r="W24" s="302"/>
      <c r="X24" s="351">
        <f>'2008 Programs'!Q28</f>
        <v>0</v>
      </c>
      <c r="Y24" s="351"/>
      <c r="Z24" s="351">
        <f>'2009 Programs'!Q27</f>
        <v>0</v>
      </c>
      <c r="AA24" s="302"/>
      <c r="AB24" s="359">
        <f>SUM(R24:Z24)</f>
        <v>0</v>
      </c>
    </row>
    <row r="25" spans="3:28" ht="31.5" thickBot="1">
      <c r="C25" s="310"/>
      <c r="D25" s="353" t="s">
        <v>165</v>
      </c>
      <c r="E25" s="325"/>
      <c r="F25" s="360">
        <v>0</v>
      </c>
      <c r="G25" s="351"/>
      <c r="H25" s="360">
        <v>0</v>
      </c>
      <c r="I25" s="351"/>
      <c r="J25" s="360">
        <v>0</v>
      </c>
      <c r="K25" s="354"/>
      <c r="L25" s="360">
        <v>0</v>
      </c>
      <c r="M25" s="361"/>
      <c r="N25" s="351"/>
      <c r="O25" s="351"/>
      <c r="P25" s="351"/>
      <c r="Q25" s="351"/>
      <c r="R25" s="360">
        <f>SUM(R22:R24)</f>
        <v>0</v>
      </c>
      <c r="S25" s="351"/>
      <c r="T25" s="360">
        <f>SUM(T22:T24)</f>
        <v>0</v>
      </c>
      <c r="U25" s="351"/>
      <c r="V25" s="360">
        <f>SUM(V22:V24)</f>
        <v>0</v>
      </c>
      <c r="W25" s="351"/>
      <c r="X25" s="360">
        <f>SUM(X22:X24)</f>
        <v>0</v>
      </c>
      <c r="Y25" s="361"/>
      <c r="Z25" s="360">
        <f>SUM(Z22:Z24)</f>
        <v>0</v>
      </c>
      <c r="AA25" s="351"/>
      <c r="AB25" s="362">
        <f>SUM(AB22:AB24)</f>
        <v>0</v>
      </c>
    </row>
    <row r="26" spans="3:28" ht="15">
      <c r="C26" s="310"/>
      <c r="D26" s="348"/>
      <c r="E26" s="325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2"/>
    </row>
    <row r="27" spans="3:28" ht="15">
      <c r="C27" s="348" t="s">
        <v>186</v>
      </c>
      <c r="D27" s="310"/>
      <c r="E27" s="357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2"/>
    </row>
    <row r="28" spans="3:28" ht="15">
      <c r="C28" s="303" t="s">
        <v>62</v>
      </c>
      <c r="D28" s="303"/>
      <c r="E28" s="303"/>
      <c r="F28" s="351">
        <v>0</v>
      </c>
      <c r="G28" s="351"/>
      <c r="H28" s="351">
        <v>0</v>
      </c>
      <c r="I28" s="351"/>
      <c r="J28" s="351">
        <v>0</v>
      </c>
      <c r="K28" s="351"/>
      <c r="L28" s="302">
        <f>SUM(F28,H28,J28)</f>
        <v>0</v>
      </c>
      <c r="M28" s="302"/>
      <c r="N28" s="351"/>
      <c r="O28" s="351"/>
      <c r="P28" s="351"/>
      <c r="Q28" s="351"/>
      <c r="R28" s="351">
        <f>'2005 Programs '!Q19</f>
        <v>0</v>
      </c>
      <c r="S28" s="351"/>
      <c r="T28" s="351">
        <f>'2006 Programs'!Q20</f>
        <v>0</v>
      </c>
      <c r="U28" s="351"/>
      <c r="V28" s="351">
        <v>0</v>
      </c>
      <c r="W28" s="351"/>
      <c r="X28" s="351">
        <v>0</v>
      </c>
      <c r="Y28" s="351"/>
      <c r="Z28" s="351">
        <v>0</v>
      </c>
      <c r="AA28" s="351"/>
      <c r="AB28" s="359">
        <f>SUM(R28:Z28)</f>
        <v>0</v>
      </c>
    </row>
    <row r="29" spans="3:28" ht="15">
      <c r="C29" s="303" t="s">
        <v>105</v>
      </c>
      <c r="D29" s="303"/>
      <c r="E29" s="303"/>
      <c r="F29" s="351">
        <v>0</v>
      </c>
      <c r="G29" s="351"/>
      <c r="H29" s="351">
        <v>0</v>
      </c>
      <c r="I29" s="351"/>
      <c r="J29" s="351">
        <v>0</v>
      </c>
      <c r="K29" s="351"/>
      <c r="L29" s="302">
        <f>SUM(F29,H29,J29)</f>
        <v>0</v>
      </c>
      <c r="M29" s="302"/>
      <c r="N29" s="351"/>
      <c r="O29" s="351"/>
      <c r="P29" s="351"/>
      <c r="Q29" s="351"/>
      <c r="R29" s="351">
        <v>0</v>
      </c>
      <c r="S29" s="351"/>
      <c r="T29" s="351">
        <v>0</v>
      </c>
      <c r="U29" s="351"/>
      <c r="V29" s="351">
        <v>0</v>
      </c>
      <c r="W29" s="351"/>
      <c r="X29" s="351">
        <v>0</v>
      </c>
      <c r="Y29" s="351"/>
      <c r="Z29" s="351">
        <v>0</v>
      </c>
      <c r="AA29" s="351"/>
      <c r="AB29" s="359">
        <f>SUM(R29:Z29)</f>
        <v>0</v>
      </c>
    </row>
    <row r="30" spans="3:28" ht="15">
      <c r="C30" s="303" t="s">
        <v>106</v>
      </c>
      <c r="D30" s="303"/>
      <c r="E30" s="303"/>
      <c r="F30" s="351">
        <v>0</v>
      </c>
      <c r="G30" s="351"/>
      <c r="H30" s="351">
        <v>0</v>
      </c>
      <c r="I30" s="351"/>
      <c r="J30" s="351">
        <v>0</v>
      </c>
      <c r="K30" s="351"/>
      <c r="L30" s="302">
        <f>SUM(F30,H30,J30)</f>
        <v>0</v>
      </c>
      <c r="M30" s="302"/>
      <c r="N30" s="351"/>
      <c r="O30" s="351"/>
      <c r="P30" s="351"/>
      <c r="Q30" s="351"/>
      <c r="R30" s="351">
        <v>0</v>
      </c>
      <c r="S30" s="351"/>
      <c r="T30" s="351">
        <v>0</v>
      </c>
      <c r="U30" s="351"/>
      <c r="V30" s="351">
        <v>0</v>
      </c>
      <c r="W30" s="351"/>
      <c r="X30" s="351">
        <v>0</v>
      </c>
      <c r="Y30" s="351"/>
      <c r="Z30" s="351">
        <v>0</v>
      </c>
      <c r="AA30" s="351"/>
      <c r="AB30" s="359">
        <f>SUM(R30:Z30)</f>
        <v>0</v>
      </c>
    </row>
    <row r="31" spans="3:28" ht="47.25" thickBot="1">
      <c r="C31" s="310"/>
      <c r="D31" s="353" t="s">
        <v>187</v>
      </c>
      <c r="E31" s="325"/>
      <c r="F31" s="360">
        <v>0</v>
      </c>
      <c r="G31" s="351"/>
      <c r="H31" s="360">
        <v>0</v>
      </c>
      <c r="I31" s="351"/>
      <c r="J31" s="360">
        <v>0</v>
      </c>
      <c r="K31" s="354"/>
      <c r="L31" s="360">
        <f>F31+H31+J31</f>
        <v>0</v>
      </c>
      <c r="M31" s="361"/>
      <c r="N31" s="351"/>
      <c r="O31" s="351"/>
      <c r="P31" s="351"/>
      <c r="Q31" s="351"/>
      <c r="R31" s="360">
        <f>SUM(R28:R30)</f>
        <v>0</v>
      </c>
      <c r="S31" s="351"/>
      <c r="T31" s="360">
        <f>SUM(T28:T30)</f>
        <v>0</v>
      </c>
      <c r="U31" s="351"/>
      <c r="V31" s="360">
        <f>SUM(V28:V30)</f>
        <v>0</v>
      </c>
      <c r="W31" s="351"/>
      <c r="X31" s="360">
        <f>SUM(X28:X30)</f>
        <v>0</v>
      </c>
      <c r="Y31" s="361"/>
      <c r="Z31" s="360">
        <f>SUM(Z28:Z30)</f>
        <v>0</v>
      </c>
      <c r="AA31" s="351"/>
      <c r="AB31" s="362">
        <f>SUM(AB28:AB30)</f>
        <v>0</v>
      </c>
    </row>
    <row r="32" spans="3:28" ht="15">
      <c r="C32" s="310"/>
      <c r="D32" s="310"/>
      <c r="E32" s="332"/>
      <c r="F32" s="351"/>
      <c r="G32" s="351"/>
      <c r="H32" s="351"/>
      <c r="I32" s="351"/>
      <c r="J32" s="302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2"/>
    </row>
    <row r="33" spans="3:28" ht="15">
      <c r="C33" s="363"/>
      <c r="D33" s="363"/>
      <c r="E33" s="363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2"/>
    </row>
    <row r="34" spans="3:29" ht="15.75" thickBot="1">
      <c r="C34" s="340" t="s">
        <v>107</v>
      </c>
      <c r="D34" s="363"/>
      <c r="E34" s="363"/>
      <c r="F34" s="364" t="e">
        <f>F25+F31+#REF!</f>
        <v>#REF!</v>
      </c>
      <c r="G34" s="355"/>
      <c r="H34" s="364">
        <v>0</v>
      </c>
      <c r="I34" s="355"/>
      <c r="J34" s="364">
        <v>0</v>
      </c>
      <c r="K34" s="355"/>
      <c r="L34" s="364" t="e">
        <f>L25+L31+#REF!</f>
        <v>#REF!</v>
      </c>
      <c r="M34" s="355"/>
      <c r="N34" s="355"/>
      <c r="O34" s="355"/>
      <c r="P34" s="355"/>
      <c r="Q34" s="355"/>
      <c r="R34" s="354">
        <f>R31+R25</f>
        <v>0</v>
      </c>
      <c r="S34" s="355"/>
      <c r="T34" s="365">
        <f>T31+T25</f>
        <v>0</v>
      </c>
      <c r="U34" s="355"/>
      <c r="V34" s="365">
        <f>V31+V25</f>
        <v>0</v>
      </c>
      <c r="W34" s="355"/>
      <c r="X34" s="365">
        <f>X31+X25</f>
        <v>0</v>
      </c>
      <c r="Y34" s="355"/>
      <c r="Z34" s="365">
        <f>Z31+Z25</f>
        <v>0</v>
      </c>
      <c r="AA34" s="355"/>
      <c r="AB34" s="356">
        <f>AB31+AB25</f>
        <v>0</v>
      </c>
      <c r="AC34" s="67"/>
    </row>
    <row r="35" spans="3:29" ht="15">
      <c r="C35" s="100"/>
      <c r="D35" s="100"/>
      <c r="E35" s="100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ht="15">
      <c r="A36" s="28" t="s">
        <v>170</v>
      </c>
      <c r="C36" s="100"/>
      <c r="D36" s="100"/>
      <c r="E36" s="10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29" ht="18">
      <c r="A37" s="76" t="s">
        <v>171</v>
      </c>
      <c r="C37" s="63" t="s">
        <v>11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29" ht="18">
      <c r="A38" s="76" t="s">
        <v>172</v>
      </c>
      <c r="C38" s="63" t="s">
        <v>11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91"/>
      <c r="T38" s="91"/>
      <c r="U38" s="91"/>
      <c r="V38" s="91"/>
      <c r="W38" s="91"/>
      <c r="X38" s="91"/>
      <c r="Y38" s="91"/>
      <c r="Z38" s="91"/>
      <c r="AA38" s="91"/>
      <c r="AB38" s="102"/>
      <c r="AC38" s="91"/>
    </row>
    <row r="39" spans="1:29" ht="18">
      <c r="A39" s="76" t="s">
        <v>8</v>
      </c>
      <c r="C39" s="63" t="s">
        <v>11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29" ht="18">
      <c r="A40" s="76" t="s">
        <v>9</v>
      </c>
      <c r="C40" s="63" t="s">
        <v>11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</row>
    <row r="41" spans="1:29" ht="18">
      <c r="A41" s="76" t="s">
        <v>10</v>
      </c>
      <c r="C41" s="63" t="s">
        <v>11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  <row r="42" spans="1:29" ht="18">
      <c r="A42" s="76" t="s">
        <v>144</v>
      </c>
      <c r="C42" s="63" t="s">
        <v>11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</row>
    <row r="43" spans="3:29" ht="1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</row>
    <row r="44" spans="3:29" ht="1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</row>
    <row r="45" spans="3:29" ht="1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</row>
    <row r="46" spans="3:29" ht="1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</row>
    <row r="47" spans="6:29" ht="15"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</row>
    <row r="48" spans="6:29" ht="15"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</row>
    <row r="49" spans="6:29" ht="15"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</row>
    <row r="50" spans="6:29" ht="15"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</row>
    <row r="51" spans="6:29" ht="15"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</row>
    <row r="52" spans="6:29" ht="15"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  <row r="53" spans="6:29" ht="15"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</row>
    <row r="54" spans="6:29" ht="15"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</row>
    <row r="55" spans="6:29" ht="15"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</row>
    <row r="56" spans="6:29" ht="15"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</row>
    <row r="57" spans="6:29" ht="15"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</row>
    <row r="58" spans="6:29" ht="15"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</row>
    <row r="59" spans="6:29" ht="15"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</row>
    <row r="60" spans="6:29" ht="15"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</row>
    <row r="61" spans="6:29" ht="15"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</row>
    <row r="62" spans="6:29" ht="15"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</row>
    <row r="63" spans="6:29" ht="15"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</row>
    <row r="64" spans="6:29" ht="15"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</row>
    <row r="65" spans="6:29" ht="15"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</row>
    <row r="66" spans="6:29" ht="15"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</row>
    <row r="67" spans="6:29" ht="15"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</row>
    <row r="68" spans="6:29" ht="15"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</row>
    <row r="69" spans="6:29" ht="15"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</row>
    <row r="70" spans="6:29" ht="15"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</row>
    <row r="71" spans="6:29" ht="15"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</row>
    <row r="72" spans="6:29" ht="15"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</row>
    <row r="73" spans="6:29" ht="15"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</row>
    <row r="74" spans="6:29" ht="15"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</row>
    <row r="75" spans="6:29" ht="15"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6:29" ht="15"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</row>
    <row r="77" spans="6:29" ht="15"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</row>
    <row r="78" spans="6:29" ht="15"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</row>
    <row r="79" spans="6:29" ht="15"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</row>
  </sheetData>
  <sheetProtection/>
  <mergeCells count="27">
    <mergeCell ref="FR4:GQ4"/>
    <mergeCell ref="AR4:BQ4"/>
    <mergeCell ref="CR4:DQ4"/>
    <mergeCell ref="DR4:EQ4"/>
    <mergeCell ref="F9:J9"/>
    <mergeCell ref="O9:Q9"/>
    <mergeCell ref="F8:L8"/>
    <mergeCell ref="R8:AB8"/>
    <mergeCell ref="AB9:AB10"/>
    <mergeCell ref="L9:L10"/>
    <mergeCell ref="R9:Z9"/>
    <mergeCell ref="GS5:HR5"/>
    <mergeCell ref="HS5:HZ5"/>
    <mergeCell ref="C3:AC3"/>
    <mergeCell ref="C4:AC4"/>
    <mergeCell ref="C5:AC5"/>
    <mergeCell ref="GR4:HQ4"/>
    <mergeCell ref="HR4:HZ4"/>
    <mergeCell ref="BS5:CR5"/>
    <mergeCell ref="CS5:DR5"/>
    <mergeCell ref="DS5:ER5"/>
    <mergeCell ref="AD5:AR5"/>
    <mergeCell ref="ER4:FQ4"/>
    <mergeCell ref="FS5:GR5"/>
    <mergeCell ref="AS5:BR5"/>
    <mergeCell ref="BR4:CQ4"/>
    <mergeCell ref="ES5:FR5"/>
  </mergeCells>
  <printOptions gridLines="1" horizontalCentered="1"/>
  <pageMargins left="0.5" right="0.26" top="0.52" bottom="0.35" header="0.31496062992126" footer="0.16"/>
  <pageSetup fitToHeight="1" fitToWidth="1"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zoomScale="75" zoomScaleNormal="75" zoomScalePageLayoutView="0" workbookViewId="0" topLeftCell="A1">
      <selection activeCell="K28" sqref="K28"/>
    </sheetView>
  </sheetViews>
  <sheetFormatPr defaultColWidth="11.421875" defaultRowHeight="12.75"/>
  <cols>
    <col min="1" max="1" width="4.140625" style="21" customWidth="1"/>
    <col min="2" max="2" width="9.28125" style="21" bestFit="1" customWidth="1"/>
    <col min="3" max="3" width="11.421875" style="21" customWidth="1"/>
    <col min="4" max="4" width="17.8515625" style="21" customWidth="1"/>
    <col min="5" max="5" width="2.28125" style="21" customWidth="1"/>
    <col min="6" max="6" width="14.28125" style="21" customWidth="1"/>
    <col min="7" max="7" width="4.28125" style="21" customWidth="1"/>
    <col min="8" max="8" width="14.7109375" style="21" customWidth="1"/>
    <col min="9" max="9" width="6.7109375" style="21" customWidth="1"/>
    <col min="10" max="10" width="3.421875" style="21" customWidth="1"/>
    <col min="11" max="11" width="13.8515625" style="21" customWidth="1"/>
    <col min="12" max="12" width="3.7109375" style="21" customWidth="1"/>
    <col min="13" max="13" width="4.28125" style="21" customWidth="1"/>
    <col min="14" max="14" width="13.140625" style="21" customWidth="1"/>
    <col min="15" max="15" width="4.00390625" style="21" customWidth="1"/>
    <col min="16" max="16" width="4.28125" style="21" customWidth="1"/>
    <col min="17" max="17" width="12.421875" style="21" customWidth="1"/>
    <col min="18" max="16384" width="11.421875" style="21" customWidth="1"/>
  </cols>
  <sheetData>
    <row r="1" spans="8:15" ht="15">
      <c r="H1" s="22"/>
      <c r="I1" s="22"/>
      <c r="J1" s="22"/>
      <c r="K1" s="22"/>
      <c r="L1" s="22"/>
      <c r="N1" s="23"/>
      <c r="O1" s="22"/>
    </row>
    <row r="2" spans="8:15" ht="15">
      <c r="H2" s="22"/>
      <c r="I2" s="22"/>
      <c r="J2" s="22"/>
      <c r="K2" s="22"/>
      <c r="L2" s="22"/>
      <c r="N2" s="23"/>
      <c r="O2" s="22"/>
    </row>
    <row r="3" spans="8:15" ht="15">
      <c r="H3" s="22"/>
      <c r="I3" s="22"/>
      <c r="J3" s="22"/>
      <c r="K3" s="22"/>
      <c r="L3" s="22"/>
      <c r="N3" s="24"/>
      <c r="O3" s="22"/>
    </row>
    <row r="4" spans="8:15" ht="15">
      <c r="H4" s="25"/>
      <c r="I4" s="25"/>
      <c r="J4" s="25"/>
      <c r="K4" s="22"/>
      <c r="L4" s="22"/>
      <c r="N4" s="22"/>
      <c r="O4" s="22"/>
    </row>
    <row r="5" spans="8:17" ht="15">
      <c r="H5" s="26"/>
      <c r="I5" s="26"/>
      <c r="J5" s="26"/>
      <c r="K5" s="26"/>
      <c r="L5" s="26"/>
      <c r="N5" s="26"/>
      <c r="O5" s="26"/>
      <c r="Q5" s="26"/>
    </row>
    <row r="6" spans="8:17" ht="15">
      <c r="H6" s="27" t="s">
        <v>166</v>
      </c>
      <c r="I6" s="27"/>
      <c r="J6" s="27"/>
      <c r="K6" s="27"/>
      <c r="L6" s="27"/>
      <c r="N6" s="27"/>
      <c r="O6" s="27"/>
      <c r="Q6" s="27"/>
    </row>
    <row r="7" spans="8:17" ht="15">
      <c r="H7" s="22" t="s">
        <v>34</v>
      </c>
      <c r="I7" s="22"/>
      <c r="J7" s="22"/>
      <c r="K7" s="22"/>
      <c r="L7" s="22"/>
      <c r="N7" s="22"/>
      <c r="O7" s="22"/>
      <c r="Q7" s="22"/>
    </row>
    <row r="8" spans="8:17" ht="15">
      <c r="H8" s="28" t="s">
        <v>119</v>
      </c>
      <c r="I8" s="22"/>
      <c r="J8" s="22"/>
      <c r="K8" s="22"/>
      <c r="L8" s="22"/>
      <c r="N8" s="22"/>
      <c r="O8" s="22"/>
      <c r="Q8" s="22"/>
    </row>
    <row r="9" spans="8:17" ht="15">
      <c r="H9" s="28"/>
      <c r="I9" s="22"/>
      <c r="J9" s="22"/>
      <c r="K9" s="22"/>
      <c r="L9" s="22"/>
      <c r="N9" s="22"/>
      <c r="O9" s="22"/>
      <c r="Q9" s="22"/>
    </row>
    <row r="10" spans="8:17" ht="15">
      <c r="H10" s="28"/>
      <c r="I10" s="22"/>
      <c r="J10" s="22"/>
      <c r="K10" s="22"/>
      <c r="L10" s="22"/>
      <c r="N10" s="22"/>
      <c r="O10" s="22"/>
      <c r="Q10" s="22"/>
    </row>
    <row r="11" spans="4:17" ht="15">
      <c r="D11" s="22"/>
      <c r="E11" s="22"/>
      <c r="H11" s="28"/>
      <c r="I11" s="22"/>
      <c r="J11" s="22"/>
      <c r="K11" s="22"/>
      <c r="L11" s="22"/>
      <c r="N11" s="22"/>
      <c r="O11" s="22"/>
      <c r="Q11" s="22"/>
    </row>
    <row r="12" spans="2:15" ht="48" customHeight="1">
      <c r="B12" s="22" t="s">
        <v>197</v>
      </c>
      <c r="D12" s="34" t="s">
        <v>120</v>
      </c>
      <c r="E12" s="34"/>
      <c r="F12" s="34" t="s">
        <v>121</v>
      </c>
      <c r="H12" s="22"/>
      <c r="I12" s="22"/>
      <c r="J12" s="22"/>
      <c r="K12" s="22"/>
      <c r="L12" s="22"/>
      <c r="N12" s="22"/>
      <c r="O12" s="22"/>
    </row>
    <row r="13" spans="2:17" ht="15">
      <c r="B13" s="28" t="s">
        <v>198</v>
      </c>
      <c r="D13" s="35"/>
      <c r="E13" s="35"/>
      <c r="F13" s="29"/>
      <c r="G13" s="29"/>
      <c r="H13" s="36">
        <v>2003</v>
      </c>
      <c r="I13" s="37"/>
      <c r="J13" s="37"/>
      <c r="K13" s="36">
        <v>2004</v>
      </c>
      <c r="L13" s="37"/>
      <c r="M13" s="29"/>
      <c r="N13" s="36">
        <v>2005</v>
      </c>
      <c r="O13" s="22"/>
      <c r="P13" s="29"/>
      <c r="Q13" s="21" t="s">
        <v>169</v>
      </c>
    </row>
    <row r="14" spans="6:16" ht="15">
      <c r="F14" s="29"/>
      <c r="G14" s="29"/>
      <c r="H14" s="37" t="s">
        <v>200</v>
      </c>
      <c r="I14" s="22"/>
      <c r="J14" s="22"/>
      <c r="K14" s="37" t="s">
        <v>201</v>
      </c>
      <c r="L14" s="38"/>
      <c r="M14" s="29"/>
      <c r="N14" s="37" t="s">
        <v>202</v>
      </c>
      <c r="O14" s="22"/>
      <c r="P14" s="29"/>
    </row>
    <row r="15" spans="4:16" ht="10.5" customHeight="1">
      <c r="D15" s="35"/>
      <c r="E15" s="35"/>
      <c r="F15" s="29"/>
      <c r="G15" s="29"/>
      <c r="H15" s="39"/>
      <c r="I15" s="39"/>
      <c r="J15" s="39"/>
      <c r="K15" s="39"/>
      <c r="L15" s="39"/>
      <c r="M15" s="29"/>
      <c r="N15" s="39"/>
      <c r="O15" s="22"/>
      <c r="P15" s="29"/>
    </row>
    <row r="16" spans="2:18" ht="15">
      <c r="B16" s="22">
        <v>1</v>
      </c>
      <c r="C16" s="22"/>
      <c r="D16" s="37">
        <v>2003</v>
      </c>
      <c r="E16" s="37"/>
      <c r="F16" s="40">
        <v>0.5</v>
      </c>
      <c r="G16" s="41" t="s">
        <v>204</v>
      </c>
      <c r="H16" s="31" t="e">
        <f>#REF!</f>
        <v>#REF!</v>
      </c>
      <c r="I16" s="32" t="s">
        <v>171</v>
      </c>
      <c r="J16" s="41"/>
      <c r="L16" s="32"/>
      <c r="M16" s="41"/>
      <c r="N16" s="31"/>
      <c r="O16" s="32"/>
      <c r="P16" s="41" t="s">
        <v>204</v>
      </c>
      <c r="Q16" s="31" t="e">
        <f>SUM(H16:P16)</f>
        <v>#REF!</v>
      </c>
      <c r="R16" s="33"/>
    </row>
    <row r="17" spans="2:18" ht="15">
      <c r="B17" s="22">
        <f>B16+1</f>
        <v>2</v>
      </c>
      <c r="C17" s="22"/>
      <c r="D17" s="37">
        <v>2003</v>
      </c>
      <c r="E17" s="37"/>
      <c r="F17" s="40">
        <v>1</v>
      </c>
      <c r="G17" s="37"/>
      <c r="H17" s="42"/>
      <c r="I17" s="32"/>
      <c r="J17" s="41" t="s">
        <v>204</v>
      </c>
      <c r="K17" s="31" t="e">
        <f>#REF!-#REF!</f>
        <v>#REF!</v>
      </c>
      <c r="L17" s="32" t="s">
        <v>172</v>
      </c>
      <c r="M17" s="41" t="s">
        <v>204</v>
      </c>
      <c r="N17" s="31" t="e">
        <f>#REF!-#REF!</f>
        <v>#REF!</v>
      </c>
      <c r="O17" s="32" t="s">
        <v>173</v>
      </c>
      <c r="P17" s="37"/>
      <c r="Q17" s="31" t="e">
        <f>SUM(H17:P17)</f>
        <v>#REF!</v>
      </c>
      <c r="R17" s="33"/>
    </row>
    <row r="18" spans="2:18" ht="15">
      <c r="B18" s="22">
        <f>B17+1</f>
        <v>3</v>
      </c>
      <c r="C18" s="22"/>
      <c r="D18" s="37">
        <v>2004</v>
      </c>
      <c r="E18" s="37"/>
      <c r="F18" s="40">
        <v>0.5</v>
      </c>
      <c r="G18" s="37"/>
      <c r="I18" s="42"/>
      <c r="J18" s="42"/>
      <c r="K18" s="31" t="e">
        <f>#REF!</f>
        <v>#REF!</v>
      </c>
      <c r="L18" s="32" t="s">
        <v>174</v>
      </c>
      <c r="M18" s="37"/>
      <c r="N18" s="42"/>
      <c r="P18" s="37"/>
      <c r="Q18" s="31" t="e">
        <f>SUM(H18:P18)</f>
        <v>#REF!</v>
      </c>
      <c r="R18" s="43"/>
    </row>
    <row r="19" spans="2:18" ht="15">
      <c r="B19" s="22">
        <f>B18+1</f>
        <v>4</v>
      </c>
      <c r="C19" s="22"/>
      <c r="D19" s="37">
        <v>2004</v>
      </c>
      <c r="E19" s="37"/>
      <c r="F19" s="40">
        <v>1</v>
      </c>
      <c r="G19" s="37"/>
      <c r="H19" s="42"/>
      <c r="I19" s="42"/>
      <c r="J19" s="42"/>
      <c r="K19" s="42"/>
      <c r="L19" s="32"/>
      <c r="M19" s="37"/>
      <c r="N19" s="31" t="e">
        <f>#REF!-#REF!</f>
        <v>#REF!</v>
      </c>
      <c r="O19" s="32" t="s">
        <v>122</v>
      </c>
      <c r="P19" s="37"/>
      <c r="Q19" s="31" t="e">
        <f>SUM(H19:P19)</f>
        <v>#REF!</v>
      </c>
      <c r="R19" s="43"/>
    </row>
    <row r="20" spans="2:18" ht="15">
      <c r="B20" s="22">
        <f>B19+1</f>
        <v>5</v>
      </c>
      <c r="C20" s="22"/>
      <c r="D20" s="37">
        <v>2005</v>
      </c>
      <c r="E20" s="37"/>
      <c r="F20" s="40">
        <v>0.5</v>
      </c>
      <c r="G20" s="37"/>
      <c r="H20" s="42"/>
      <c r="I20" s="42"/>
      <c r="J20" s="42"/>
      <c r="K20" s="42"/>
      <c r="L20" s="42"/>
      <c r="M20" s="37"/>
      <c r="N20" s="31" t="e">
        <f>#REF!</f>
        <v>#REF!</v>
      </c>
      <c r="O20" s="32" t="s">
        <v>123</v>
      </c>
      <c r="P20" s="37"/>
      <c r="Q20" s="31" t="e">
        <f>SUM(H20:P20)</f>
        <v>#REF!</v>
      </c>
      <c r="R20" s="43"/>
    </row>
    <row r="21" spans="2:16" ht="15">
      <c r="B21" s="22"/>
      <c r="C21" s="22"/>
      <c r="D21" s="44"/>
      <c r="E21" s="44"/>
      <c r="F21" s="44"/>
      <c r="G21" s="44"/>
      <c r="H21" s="42"/>
      <c r="I21" s="42"/>
      <c r="J21" s="42"/>
      <c r="K21" s="42"/>
      <c r="L21" s="42"/>
      <c r="M21" s="44"/>
      <c r="N21" s="42"/>
      <c r="O21" s="22"/>
      <c r="P21" s="44"/>
    </row>
    <row r="22" spans="2:17" ht="15.75" thickBot="1">
      <c r="B22" s="22" t="e">
        <f>#REF!+1</f>
        <v>#REF!</v>
      </c>
      <c r="C22" s="22"/>
      <c r="D22" s="44" t="s">
        <v>167</v>
      </c>
      <c r="E22" s="44"/>
      <c r="F22" s="44"/>
      <c r="G22" s="41" t="s">
        <v>204</v>
      </c>
      <c r="H22" s="45" t="e">
        <f>SUM(H16:H21)</f>
        <v>#REF!</v>
      </c>
      <c r="I22" s="46"/>
      <c r="J22" s="41" t="s">
        <v>204</v>
      </c>
      <c r="K22" s="45" t="e">
        <f>SUM(K16:K21)</f>
        <v>#REF!</v>
      </c>
      <c r="L22" s="46"/>
      <c r="M22" s="41" t="s">
        <v>204</v>
      </c>
      <c r="N22" s="45" t="e">
        <f>SUM(N16:N21)</f>
        <v>#REF!</v>
      </c>
      <c r="O22" s="22"/>
      <c r="P22" s="41" t="s">
        <v>204</v>
      </c>
      <c r="Q22" s="45" t="e">
        <f>SUM(Q16:Q21)</f>
        <v>#REF!</v>
      </c>
    </row>
    <row r="23" spans="2:16" ht="15.75" thickTop="1">
      <c r="B23" s="22"/>
      <c r="C23" s="22"/>
      <c r="D23" s="29"/>
      <c r="E23" s="29"/>
      <c r="F23" s="29"/>
      <c r="G23" s="29"/>
      <c r="H23" s="37"/>
      <c r="I23" s="37"/>
      <c r="J23" s="37"/>
      <c r="K23" s="37"/>
      <c r="L23" s="37"/>
      <c r="M23" s="29"/>
      <c r="N23" s="37"/>
      <c r="O23" s="22"/>
      <c r="P23" s="29"/>
    </row>
    <row r="24" spans="2:16" ht="15">
      <c r="B24" s="22"/>
      <c r="C24" s="22"/>
      <c r="D24" s="29"/>
      <c r="E24" s="29"/>
      <c r="F24" s="29"/>
      <c r="G24" s="29"/>
      <c r="H24" s="37"/>
      <c r="I24" s="37"/>
      <c r="J24" s="37"/>
      <c r="K24" s="37"/>
      <c r="L24" s="37"/>
      <c r="M24" s="29"/>
      <c r="N24" s="37"/>
      <c r="O24" s="22"/>
      <c r="P24" s="29"/>
    </row>
    <row r="25" spans="2:15" ht="15">
      <c r="B25" s="22"/>
      <c r="C25" s="22"/>
      <c r="H25" s="22"/>
      <c r="I25" s="22"/>
      <c r="J25" s="22"/>
      <c r="K25" s="22"/>
      <c r="L25" s="22"/>
      <c r="N25" s="22"/>
      <c r="O25" s="22"/>
    </row>
    <row r="26" spans="2:16" ht="15">
      <c r="B26" s="28"/>
      <c r="C26" s="47"/>
      <c r="G26" s="48"/>
      <c r="H26" s="22"/>
      <c r="I26" s="22"/>
      <c r="J26" s="22"/>
      <c r="K26" s="22"/>
      <c r="L26" s="22"/>
      <c r="M26" s="48"/>
      <c r="N26" s="22"/>
      <c r="O26" s="22"/>
      <c r="P26" s="48"/>
    </row>
    <row r="27" spans="2:16" ht="15">
      <c r="B27" s="49"/>
      <c r="C27" s="50"/>
      <c r="G27" s="48"/>
      <c r="H27" s="22"/>
      <c r="I27" s="22"/>
      <c r="J27" s="22"/>
      <c r="K27" s="22"/>
      <c r="L27" s="22"/>
      <c r="M27" s="48"/>
      <c r="N27" s="22"/>
      <c r="O27" s="22"/>
      <c r="P27" s="48"/>
    </row>
    <row r="28" spans="2:16" ht="15">
      <c r="B28" s="49"/>
      <c r="C28" s="50"/>
      <c r="G28" s="48"/>
      <c r="H28" s="22"/>
      <c r="I28" s="22"/>
      <c r="J28" s="22"/>
      <c r="K28" s="22"/>
      <c r="L28" s="22"/>
      <c r="M28" s="48"/>
      <c r="N28" s="22"/>
      <c r="O28" s="22"/>
      <c r="P28" s="48"/>
    </row>
    <row r="29" spans="2:16" ht="15">
      <c r="B29" s="22"/>
      <c r="G29" s="48"/>
      <c r="H29" s="22"/>
      <c r="I29" s="22"/>
      <c r="J29" s="22"/>
      <c r="K29" s="22"/>
      <c r="L29" s="22"/>
      <c r="M29" s="48"/>
      <c r="N29" s="22"/>
      <c r="O29" s="22"/>
      <c r="P29" s="48"/>
    </row>
    <row r="30" spans="2:16" ht="15">
      <c r="B30" s="22"/>
      <c r="G30" s="48"/>
      <c r="H30" s="22"/>
      <c r="I30" s="22"/>
      <c r="J30" s="22"/>
      <c r="K30" s="22"/>
      <c r="L30" s="22"/>
      <c r="M30" s="48"/>
      <c r="N30" s="22"/>
      <c r="O30" s="22"/>
      <c r="P30" s="48"/>
    </row>
    <row r="31" spans="2:16" ht="15">
      <c r="B31" s="22"/>
      <c r="G31" s="48"/>
      <c r="H31" s="22"/>
      <c r="I31" s="22"/>
      <c r="J31" s="22"/>
      <c r="K31" s="22"/>
      <c r="L31" s="22"/>
      <c r="M31" s="48"/>
      <c r="N31" s="22"/>
      <c r="O31" s="22"/>
      <c r="P31" s="48"/>
    </row>
    <row r="32" spans="2:16" ht="15">
      <c r="B32" s="22"/>
      <c r="G32" s="48"/>
      <c r="H32" s="22"/>
      <c r="I32" s="22"/>
      <c r="J32" s="22"/>
      <c r="K32" s="22"/>
      <c r="L32" s="22"/>
      <c r="M32" s="48"/>
      <c r="N32" s="22"/>
      <c r="O32" s="22"/>
      <c r="P32" s="48"/>
    </row>
    <row r="33" spans="7:16" ht="15">
      <c r="G33" s="48"/>
      <c r="H33" s="22"/>
      <c r="I33" s="22"/>
      <c r="J33" s="22"/>
      <c r="K33" s="22"/>
      <c r="L33" s="22"/>
      <c r="M33" s="48"/>
      <c r="N33" s="22"/>
      <c r="O33" s="22"/>
      <c r="P33" s="48"/>
    </row>
    <row r="34" spans="8:15" ht="15">
      <c r="H34" s="22"/>
      <c r="I34" s="22"/>
      <c r="J34" s="22"/>
      <c r="K34" s="22"/>
      <c r="L34" s="22"/>
      <c r="N34" s="22"/>
      <c r="O34" s="22"/>
    </row>
    <row r="35" spans="8:15" ht="15">
      <c r="H35" s="22"/>
      <c r="I35" s="22"/>
      <c r="J35" s="22"/>
      <c r="K35" s="22"/>
      <c r="L35" s="22"/>
      <c r="N35" s="22"/>
      <c r="O35" s="22"/>
    </row>
    <row r="36" spans="3:16" ht="15">
      <c r="C36" s="51"/>
      <c r="D36" s="52"/>
      <c r="E36" s="52"/>
      <c r="F36" s="53"/>
      <c r="G36" s="54"/>
      <c r="M36" s="54"/>
      <c r="P36" s="54"/>
    </row>
    <row r="37" spans="3:16" ht="15">
      <c r="C37" s="51"/>
      <c r="D37" s="52"/>
      <c r="E37" s="52"/>
      <c r="F37" s="53"/>
      <c r="G37" s="54"/>
      <c r="M37" s="54"/>
      <c r="P37" s="54"/>
    </row>
  </sheetData>
  <sheetProtection/>
  <printOptions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D7">
      <selection activeCell="K28" sqref="K28"/>
    </sheetView>
  </sheetViews>
  <sheetFormatPr defaultColWidth="8.8515625" defaultRowHeight="12.75"/>
  <cols>
    <col min="1" max="1" width="4.140625" style="0" customWidth="1"/>
    <col min="5" max="5" width="18.8515625" style="0" customWidth="1"/>
    <col min="8" max="8" width="9.28125" style="0" bestFit="1" customWidth="1"/>
    <col min="9" max="9" width="12.7109375" style="0" customWidth="1"/>
    <col min="10" max="10" width="2.7109375" style="0" customWidth="1"/>
    <col min="11" max="11" width="20.8515625" style="0" customWidth="1"/>
    <col min="15" max="15" width="10.7109375" style="0" customWidth="1"/>
  </cols>
  <sheetData>
    <row r="1" ht="17.25">
      <c r="A1" s="5" t="s">
        <v>73</v>
      </c>
    </row>
    <row r="3" spans="6:15" ht="12.75">
      <c r="F3" s="6">
        <v>2003</v>
      </c>
      <c r="G3" s="6">
        <v>2004</v>
      </c>
      <c r="H3" s="6">
        <v>2005</v>
      </c>
      <c r="I3" s="6" t="s">
        <v>196</v>
      </c>
      <c r="J3" s="6"/>
      <c r="L3" s="6">
        <v>2003</v>
      </c>
      <c r="M3" s="6">
        <v>2004</v>
      </c>
      <c r="N3" s="6">
        <v>2005</v>
      </c>
      <c r="O3" s="6" t="s">
        <v>196</v>
      </c>
    </row>
    <row r="5" spans="2:12" ht="17.25">
      <c r="B5" s="7" t="s">
        <v>145</v>
      </c>
      <c r="F5" s="2">
        <f>'[2]LRAM Sked - 2003 volumes'!AD40</f>
        <v>-40315.15049999999</v>
      </c>
      <c r="L5" s="2">
        <v>-40315.15049999999</v>
      </c>
    </row>
    <row r="6" spans="2:13" ht="12.75">
      <c r="B6" s="8" t="s">
        <v>110</v>
      </c>
      <c r="G6" s="2">
        <f>'[2]LRAM Sked - 2003 volumes'!AF38</f>
        <v>-81560.99599999985</v>
      </c>
      <c r="M6" s="2">
        <v>-81560.99599999985</v>
      </c>
    </row>
    <row r="7" spans="2:15" ht="12.75">
      <c r="B7" s="8" t="s">
        <v>191</v>
      </c>
      <c r="H7" s="2">
        <f>'[2]LRAM Sked - 2003 volumes'!AH38</f>
        <v>-175317.5569999999</v>
      </c>
      <c r="I7" s="12">
        <f>F5+G6+H7</f>
        <v>-297193.70349999977</v>
      </c>
      <c r="J7" s="12"/>
      <c r="K7" t="s">
        <v>129</v>
      </c>
      <c r="N7" s="2">
        <v>-175317.5569999999</v>
      </c>
      <c r="O7" s="12">
        <v>-297193.70349999977</v>
      </c>
    </row>
    <row r="8" spans="2:14" ht="12.75">
      <c r="B8" s="8" t="s">
        <v>192</v>
      </c>
      <c r="G8" s="2">
        <f>'[2]LRAM Sked - 2004 '!AA42</f>
        <v>160378.62716000006</v>
      </c>
      <c r="H8" s="2"/>
      <c r="M8" s="2">
        <v>160378.62716000006</v>
      </c>
      <c r="N8" s="2"/>
    </row>
    <row r="9" spans="2:15" ht="12.75">
      <c r="B9" s="8" t="s">
        <v>193</v>
      </c>
      <c r="H9" s="2">
        <f>'[2]LRAM Sked - 2004 '!AC40</f>
        <v>935922.5585800002</v>
      </c>
      <c r="I9" s="12">
        <f>G8+H9</f>
        <v>1096301.1857400003</v>
      </c>
      <c r="J9" s="12"/>
      <c r="K9" t="s">
        <v>130</v>
      </c>
      <c r="N9" s="2">
        <v>935922.5585800002</v>
      </c>
      <c r="O9" s="12">
        <v>1096301.1857400003</v>
      </c>
    </row>
    <row r="10" spans="2:15" ht="12.75">
      <c r="B10" s="8" t="s">
        <v>194</v>
      </c>
      <c r="G10" s="2"/>
      <c r="H10" s="2">
        <f>'[2]LRAM Sked - 2005 volumes '!K34</f>
        <v>786959.0465</v>
      </c>
      <c r="I10" s="12">
        <f>H10</f>
        <v>786959.0465</v>
      </c>
      <c r="J10" s="12"/>
      <c r="K10" t="s">
        <v>131</v>
      </c>
      <c r="M10" s="2"/>
      <c r="N10" s="2">
        <v>786959.0465</v>
      </c>
      <c r="O10" s="12">
        <v>786959.0465</v>
      </c>
    </row>
    <row r="11" spans="2:15" ht="13.5" thickBot="1">
      <c r="B11" s="7" t="s">
        <v>195</v>
      </c>
      <c r="F11" s="9">
        <f>SUM(F5:F10)</f>
        <v>-40315.15049999999</v>
      </c>
      <c r="G11" s="9">
        <f>SUM(G5:G10)</f>
        <v>78817.63116000021</v>
      </c>
      <c r="H11" s="9">
        <f>SUM(H5:H10)</f>
        <v>1547564.0480800003</v>
      </c>
      <c r="I11" s="10">
        <f>SUM(F11:H11)</f>
        <v>1586066.5287400004</v>
      </c>
      <c r="J11" s="13"/>
      <c r="L11" s="9">
        <v>-40315.15049999999</v>
      </c>
      <c r="M11" s="9">
        <v>78817.63116000021</v>
      </c>
      <c r="N11" s="9">
        <v>1547564.0480800003</v>
      </c>
      <c r="O11" s="10">
        <v>1586066.5287400004</v>
      </c>
    </row>
    <row r="12" spans="9:10" ht="13.5" thickTop="1">
      <c r="I12" s="12"/>
      <c r="J12" s="12"/>
    </row>
    <row r="13" ht="12.75">
      <c r="I13" s="14"/>
    </row>
    <row r="14" ht="15">
      <c r="A14" s="30" t="s">
        <v>136</v>
      </c>
    </row>
    <row r="16" spans="6:15" ht="12.75">
      <c r="F16" s="6">
        <v>2003</v>
      </c>
      <c r="G16" s="6">
        <v>2004</v>
      </c>
      <c r="H16" s="6">
        <v>2005</v>
      </c>
      <c r="I16" s="6" t="s">
        <v>196</v>
      </c>
      <c r="J16" s="6"/>
      <c r="L16" s="6">
        <v>2003</v>
      </c>
      <c r="M16" s="6">
        <v>2004</v>
      </c>
      <c r="N16" s="6">
        <v>2005</v>
      </c>
      <c r="O16" s="6" t="s">
        <v>196</v>
      </c>
    </row>
    <row r="18" spans="2:12" ht="17.25">
      <c r="B18" s="7" t="s">
        <v>145</v>
      </c>
      <c r="F18" s="2">
        <f>'[2]LRAM Sked - 2003 volumes'!AU40</f>
        <v>-40315.15049999999</v>
      </c>
      <c r="L18" s="2">
        <v>-40315.15049999999</v>
      </c>
    </row>
    <row r="19" spans="2:13" ht="12.75">
      <c r="B19" s="8" t="s">
        <v>110</v>
      </c>
      <c r="G19" s="2">
        <f>'[2]LRAM Sked - 2003 volumes'!AW38</f>
        <v>-81560.99599999985</v>
      </c>
      <c r="M19" s="2">
        <v>-81560.99599999985</v>
      </c>
    </row>
    <row r="20" spans="2:15" ht="12.75">
      <c r="B20" s="8" t="s">
        <v>191</v>
      </c>
      <c r="H20" s="2">
        <f>'[2]LRAM Sked - 2003 volumes'!AY38</f>
        <v>-115217.47499999983</v>
      </c>
      <c r="I20" s="12">
        <f>F18+G19+H20</f>
        <v>-237093.62149999966</v>
      </c>
      <c r="J20" s="12"/>
      <c r="K20" t="s">
        <v>82</v>
      </c>
      <c r="N20" s="2">
        <v>-115217.47499999983</v>
      </c>
      <c r="O20" s="12">
        <v>-237093.62149999966</v>
      </c>
    </row>
    <row r="21" spans="2:14" ht="12.75">
      <c r="B21" s="8" t="s">
        <v>192</v>
      </c>
      <c r="G21" s="2">
        <f>'[2]LRAM Sked - 2004 '!AN42</f>
        <v>160378.62716000006</v>
      </c>
      <c r="H21" s="2"/>
      <c r="M21" s="2">
        <v>160378.62716000006</v>
      </c>
      <c r="N21" s="2"/>
    </row>
    <row r="22" spans="2:15" ht="12.75">
      <c r="B22" s="8" t="s">
        <v>193</v>
      </c>
      <c r="H22" s="2">
        <f>'[2]LRAM Sked - 2004 '!AP40</f>
        <v>967859.3258760001</v>
      </c>
      <c r="I22" s="12">
        <f>G21+H22</f>
        <v>1128237.9530360003</v>
      </c>
      <c r="J22" s="12"/>
      <c r="K22" t="s">
        <v>163</v>
      </c>
      <c r="N22" s="2">
        <v>967859.3258760001</v>
      </c>
      <c r="O22" s="12">
        <v>1128237.9530360003</v>
      </c>
    </row>
    <row r="23" spans="2:15" ht="12.75">
      <c r="B23" s="8" t="s">
        <v>194</v>
      </c>
      <c r="G23" s="2"/>
      <c r="H23" s="2">
        <f>'[2]LRAM Sked - 2005 volumes '!G34</f>
        <v>801871.9950000001</v>
      </c>
      <c r="I23" s="12">
        <f>H23</f>
        <v>801871.9950000001</v>
      </c>
      <c r="J23" s="12"/>
      <c r="K23" t="s">
        <v>162</v>
      </c>
      <c r="M23" s="2"/>
      <c r="N23" s="2">
        <v>801871.9950000001</v>
      </c>
      <c r="O23" s="12">
        <v>801871.9950000001</v>
      </c>
    </row>
    <row r="24" spans="2:15" ht="13.5" thickBot="1">
      <c r="B24" s="7" t="s">
        <v>195</v>
      </c>
      <c r="F24" s="9">
        <f>SUM(F18:F23)</f>
        <v>-40315.15049999999</v>
      </c>
      <c r="G24" s="9">
        <f>SUM(G18:G23)</f>
        <v>78817.63116000021</v>
      </c>
      <c r="H24" s="9">
        <f>SUM(H18:H23)</f>
        <v>1654513.8458760004</v>
      </c>
      <c r="I24" s="10">
        <f>SUM(F24:H24)</f>
        <v>1693016.3265360005</v>
      </c>
      <c r="J24" s="13"/>
      <c r="L24" s="9">
        <v>-40315.15049999999</v>
      </c>
      <c r="M24" s="9">
        <v>78817.63116000021</v>
      </c>
      <c r="N24" s="9">
        <v>1654513.8458760004</v>
      </c>
      <c r="O24" s="10">
        <v>1693016.3265360005</v>
      </c>
    </row>
    <row r="25" spans="9:10" ht="13.5" thickTop="1">
      <c r="I25" s="12"/>
      <c r="J25" s="12"/>
    </row>
    <row r="27" spans="1:3" ht="17.25">
      <c r="A27" s="17" t="s">
        <v>164</v>
      </c>
      <c r="B27" s="18"/>
      <c r="C27" s="18"/>
    </row>
    <row r="28" spans="2:12" ht="12.75">
      <c r="B28" t="s">
        <v>3</v>
      </c>
      <c r="I28" s="14">
        <f>'[2]LRAM Sked - 2003 volumes'!AY43</f>
        <v>60100.08200000008</v>
      </c>
      <c r="K28" s="12"/>
      <c r="L28" s="14">
        <v>60100.08200000008</v>
      </c>
    </row>
    <row r="29" spans="2:12" ht="12.75">
      <c r="B29" t="s">
        <v>206</v>
      </c>
      <c r="I29" s="14">
        <f>'[2]LRAM Sked - 2004 '!AP45</f>
        <v>31936.767295999918</v>
      </c>
      <c r="K29" s="12"/>
      <c r="L29" s="14">
        <v>31936.767295999918</v>
      </c>
    </row>
    <row r="30" spans="2:12" ht="12.75">
      <c r="B30" t="s">
        <v>207</v>
      </c>
      <c r="I30" s="19">
        <f>'[2]LRAM Sked - 2005 volumes '!I37</f>
        <v>14912.948500000057</v>
      </c>
      <c r="K30" s="12"/>
      <c r="L30" s="19">
        <v>14912.948500000057</v>
      </c>
    </row>
    <row r="31" spans="9:12" ht="13.5" thickBot="1">
      <c r="I31" s="20">
        <f>SUM(I28:I30)</f>
        <v>106949.79779600006</v>
      </c>
      <c r="L31" s="20">
        <v>106949.79779600006</v>
      </c>
    </row>
    <row r="32" ht="13.5" thickTop="1"/>
    <row r="34" ht="12.75">
      <c r="B34" s="15" t="s">
        <v>111</v>
      </c>
    </row>
    <row r="35" ht="12.75">
      <c r="C35" t="s">
        <v>2</v>
      </c>
    </row>
    <row r="36" spans="5:6" ht="12.75">
      <c r="E36" s="16" t="s">
        <v>210</v>
      </c>
      <c r="F36" s="16" t="s">
        <v>81</v>
      </c>
    </row>
    <row r="37" spans="3:6" ht="12.75">
      <c r="C37" s="4" t="s">
        <v>205</v>
      </c>
      <c r="D37" s="1"/>
      <c r="E37" s="11">
        <v>111.86</v>
      </c>
      <c r="F37" s="3">
        <v>102.249</v>
      </c>
    </row>
    <row r="38" spans="3:6" ht="12.75">
      <c r="C38" s="4" t="s">
        <v>35</v>
      </c>
      <c r="D38" s="1"/>
      <c r="E38" s="11">
        <v>104.976</v>
      </c>
      <c r="F38" s="3">
        <v>96.039</v>
      </c>
    </row>
    <row r="39" spans="3:6" ht="12.75">
      <c r="C39" s="4" t="s">
        <v>168</v>
      </c>
      <c r="D39" s="1"/>
      <c r="E39" s="11">
        <v>64.82</v>
      </c>
      <c r="F39" s="3">
        <v>60.337</v>
      </c>
    </row>
    <row r="40" spans="3:6" ht="12.75">
      <c r="C40" s="4" t="s">
        <v>128</v>
      </c>
      <c r="D40" s="1"/>
      <c r="E40" s="11">
        <v>59.311</v>
      </c>
      <c r="F40" s="3">
        <v>54.828</v>
      </c>
    </row>
  </sheetData>
  <sheetProtection/>
  <printOptions gridLines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9">
      <selection activeCell="I25" sqref="I25"/>
    </sheetView>
  </sheetViews>
  <sheetFormatPr defaultColWidth="8.8515625" defaultRowHeight="12.75"/>
  <cols>
    <col min="1" max="1" width="4.140625" style="0" customWidth="1"/>
    <col min="5" max="5" width="18.8515625" style="0" customWidth="1"/>
    <col min="8" max="8" width="9.28125" style="0" bestFit="1" customWidth="1"/>
    <col min="9" max="9" width="12.7109375" style="0" customWidth="1"/>
    <col min="10" max="10" width="2.7109375" style="0" customWidth="1"/>
    <col min="11" max="11" width="20.8515625" style="0" customWidth="1"/>
  </cols>
  <sheetData>
    <row r="1" ht="17.25">
      <c r="A1" s="5" t="s">
        <v>118</v>
      </c>
    </row>
    <row r="3" spans="6:10" ht="12.75">
      <c r="F3" s="6">
        <v>2003</v>
      </c>
      <c r="G3" s="6">
        <v>2004</v>
      </c>
      <c r="H3" s="6">
        <v>2005</v>
      </c>
      <c r="I3" s="6" t="s">
        <v>196</v>
      </c>
      <c r="J3" s="6"/>
    </row>
    <row r="5" spans="2:6" ht="17.25">
      <c r="B5" s="7" t="s">
        <v>145</v>
      </c>
      <c r="F5" s="2" t="e">
        <f>#REF!</f>
        <v>#REF!</v>
      </c>
    </row>
    <row r="6" spans="2:7" ht="12.75">
      <c r="B6" s="8" t="s">
        <v>110</v>
      </c>
      <c r="G6" s="2" t="e">
        <f>#REF!</f>
        <v>#REF!</v>
      </c>
    </row>
    <row r="7" spans="2:11" ht="12.75">
      <c r="B7" s="8" t="s">
        <v>191</v>
      </c>
      <c r="H7" s="2" t="e">
        <f>#REF!</f>
        <v>#REF!</v>
      </c>
      <c r="I7" s="12" t="e">
        <f>F5+G6+H7</f>
        <v>#REF!</v>
      </c>
      <c r="J7" s="12"/>
      <c r="K7" t="s">
        <v>129</v>
      </c>
    </row>
    <row r="8" spans="2:8" ht="12.75">
      <c r="B8" s="8" t="s">
        <v>192</v>
      </c>
      <c r="G8" s="2" t="e">
        <f>#REF!</f>
        <v>#REF!</v>
      </c>
      <c r="H8" s="2"/>
    </row>
    <row r="9" spans="2:11" ht="12.75">
      <c r="B9" s="8" t="s">
        <v>193</v>
      </c>
      <c r="H9" s="2" t="e">
        <f>#REF!</f>
        <v>#REF!</v>
      </c>
      <c r="I9" s="12" t="e">
        <f>G8+H9</f>
        <v>#REF!</v>
      </c>
      <c r="J9" s="12"/>
      <c r="K9" t="s">
        <v>130</v>
      </c>
    </row>
    <row r="10" spans="2:11" ht="12.75">
      <c r="B10" s="8" t="s">
        <v>194</v>
      </c>
      <c r="G10" s="2"/>
      <c r="H10" s="2" t="e">
        <f>#REF!</f>
        <v>#REF!</v>
      </c>
      <c r="I10" s="12" t="e">
        <f>H10</f>
        <v>#REF!</v>
      </c>
      <c r="J10" s="12"/>
      <c r="K10" t="s">
        <v>131</v>
      </c>
    </row>
    <row r="11" spans="2:10" ht="13.5" thickBot="1">
      <c r="B11" s="7" t="s">
        <v>195</v>
      </c>
      <c r="F11" s="9" t="e">
        <f>SUM(F5:F10)</f>
        <v>#REF!</v>
      </c>
      <c r="G11" s="9" t="e">
        <f>SUM(G5:G10)</f>
        <v>#REF!</v>
      </c>
      <c r="H11" s="9" t="e">
        <f>SUM(H5:H10)</f>
        <v>#REF!</v>
      </c>
      <c r="I11" s="10" t="e">
        <f>SUM(F11:H11)</f>
        <v>#REF!</v>
      </c>
      <c r="J11" s="13"/>
    </row>
    <row r="12" spans="8:10" ht="13.5" thickTop="1">
      <c r="H12" t="s">
        <v>138</v>
      </c>
      <c r="I12" s="12">
        <f>'[3]Sheet1'!$K$27</f>
        <v>1545749</v>
      </c>
      <c r="J12" s="12"/>
    </row>
    <row r="13" spans="8:9" ht="12.75">
      <c r="H13" t="s">
        <v>137</v>
      </c>
      <c r="I13" s="14" t="e">
        <f>I11-'[3]Sheet1'!$K$27</f>
        <v>#REF!</v>
      </c>
    </row>
    <row r="14" ht="15">
      <c r="A14" s="30" t="s">
        <v>136</v>
      </c>
    </row>
    <row r="16" spans="6:10" ht="12.75">
      <c r="F16" s="6">
        <v>2003</v>
      </c>
      <c r="G16" s="6">
        <v>2004</v>
      </c>
      <c r="H16" s="6">
        <v>2005</v>
      </c>
      <c r="I16" s="6" t="s">
        <v>196</v>
      </c>
      <c r="J16" s="6"/>
    </row>
    <row r="18" spans="2:6" ht="17.25">
      <c r="B18" s="7" t="s">
        <v>145</v>
      </c>
      <c r="F18" s="2" t="e">
        <f>#REF!</f>
        <v>#REF!</v>
      </c>
    </row>
    <row r="19" spans="2:7" ht="12.75">
      <c r="B19" s="8" t="s">
        <v>110</v>
      </c>
      <c r="G19" s="2" t="e">
        <f>#REF!</f>
        <v>#REF!</v>
      </c>
    </row>
    <row r="20" spans="2:11" ht="12.75">
      <c r="B20" s="8" t="s">
        <v>191</v>
      </c>
      <c r="H20" s="2" t="e">
        <f>#REF!</f>
        <v>#REF!</v>
      </c>
      <c r="I20" s="12" t="e">
        <f>F18+G19+H20</f>
        <v>#REF!</v>
      </c>
      <c r="J20" s="12"/>
      <c r="K20" t="s">
        <v>82</v>
      </c>
    </row>
    <row r="21" spans="2:8" ht="12.75">
      <c r="B21" s="8" t="s">
        <v>192</v>
      </c>
      <c r="G21" s="2" t="e">
        <f>#REF!</f>
        <v>#REF!</v>
      </c>
      <c r="H21" s="2"/>
    </row>
    <row r="22" spans="2:11" ht="12.75">
      <c r="B22" s="8" t="s">
        <v>193</v>
      </c>
      <c r="H22" s="2" t="e">
        <f>#REF!</f>
        <v>#REF!</v>
      </c>
      <c r="I22" s="12" t="e">
        <f>G21+H22</f>
        <v>#REF!</v>
      </c>
      <c r="J22" s="12"/>
      <c r="K22" t="s">
        <v>163</v>
      </c>
    </row>
    <row r="23" spans="2:11" ht="12.75">
      <c r="B23" s="8" t="s">
        <v>194</v>
      </c>
      <c r="G23" s="2"/>
      <c r="H23" s="2" t="e">
        <f>#REF!</f>
        <v>#REF!</v>
      </c>
      <c r="I23" s="12" t="e">
        <f>H23</f>
        <v>#REF!</v>
      </c>
      <c r="J23" s="12"/>
      <c r="K23" t="s">
        <v>162</v>
      </c>
    </row>
    <row r="24" spans="2:10" ht="13.5" thickBot="1">
      <c r="B24" s="7" t="s">
        <v>195</v>
      </c>
      <c r="F24" s="9" t="e">
        <f>SUM(F18:F23)</f>
        <v>#REF!</v>
      </c>
      <c r="G24" s="9" t="e">
        <f>SUM(G18:G23)</f>
        <v>#REF!</v>
      </c>
      <c r="H24" s="9" t="e">
        <f>SUM(H18:H23)</f>
        <v>#REF!</v>
      </c>
      <c r="I24" s="10" t="e">
        <f>SUM(F24:H24)</f>
        <v>#REF!</v>
      </c>
      <c r="J24" s="13"/>
    </row>
    <row r="25" spans="9:10" ht="13.5" thickTop="1">
      <c r="I25" s="12"/>
      <c r="J25" s="12"/>
    </row>
    <row r="27" spans="1:3" ht="17.25">
      <c r="A27" s="17" t="s">
        <v>164</v>
      </c>
      <c r="B27" s="18"/>
      <c r="C27" s="18"/>
    </row>
    <row r="28" spans="2:11" ht="12.75">
      <c r="B28" t="s">
        <v>3</v>
      </c>
      <c r="I28" s="14" t="e">
        <f>#REF!</f>
        <v>#REF!</v>
      </c>
      <c r="K28" s="12"/>
    </row>
    <row r="29" spans="2:11" ht="12.75">
      <c r="B29" t="s">
        <v>206</v>
      </c>
      <c r="I29" s="14" t="e">
        <f>#REF!</f>
        <v>#REF!</v>
      </c>
      <c r="K29" s="12"/>
    </row>
    <row r="30" spans="2:11" ht="12.75">
      <c r="B30" t="s">
        <v>207</v>
      </c>
      <c r="I30" s="19" t="e">
        <f>#REF!</f>
        <v>#REF!</v>
      </c>
      <c r="K30" s="12"/>
    </row>
    <row r="31" ht="13.5" thickBot="1">
      <c r="I31" s="20" t="e">
        <f>SUM(I28:I30)</f>
        <v>#REF!</v>
      </c>
    </row>
    <row r="32" ht="13.5" thickTop="1"/>
    <row r="34" ht="12.75">
      <c r="B34" s="15" t="s">
        <v>111</v>
      </c>
    </row>
    <row r="35" ht="12.75">
      <c r="C35" t="s">
        <v>2</v>
      </c>
    </row>
    <row r="36" spans="5:6" ht="12.75">
      <c r="E36" s="16" t="s">
        <v>210</v>
      </c>
      <c r="F36" s="16" t="s">
        <v>81</v>
      </c>
    </row>
    <row r="37" spans="3:6" ht="12.75">
      <c r="C37" s="4" t="s">
        <v>205</v>
      </c>
      <c r="D37" s="1"/>
      <c r="E37" s="11">
        <v>111.86</v>
      </c>
      <c r="F37" s="3">
        <v>102.249</v>
      </c>
    </row>
    <row r="38" spans="3:6" ht="12.75">
      <c r="C38" s="4" t="s">
        <v>35</v>
      </c>
      <c r="D38" s="1"/>
      <c r="E38" s="11">
        <v>104.976</v>
      </c>
      <c r="F38" s="3">
        <v>96.039</v>
      </c>
    </row>
    <row r="39" spans="3:6" ht="12.75">
      <c r="C39" s="4" t="s">
        <v>168</v>
      </c>
      <c r="D39" s="1"/>
      <c r="E39" s="11">
        <v>64.82</v>
      </c>
      <c r="F39" s="3">
        <v>60.337</v>
      </c>
    </row>
    <row r="40" spans="3:6" ht="12.75">
      <c r="C40" s="4" t="s">
        <v>128</v>
      </c>
      <c r="D40" s="1"/>
      <c r="E40" s="11">
        <v>59.311</v>
      </c>
      <c r="F40" s="3">
        <v>54.828</v>
      </c>
    </row>
  </sheetData>
  <sheetProtection/>
  <printOptions gridLines="1"/>
  <pageMargins left="0.35" right="0.27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5"/>
  <sheetViews>
    <sheetView zoomScale="125" zoomScaleNormal="125" zoomScalePageLayoutView="75" workbookViewId="0" topLeftCell="A8">
      <selection activeCell="M20" sqref="M20"/>
    </sheetView>
  </sheetViews>
  <sheetFormatPr defaultColWidth="11.421875" defaultRowHeight="12.75"/>
  <cols>
    <col min="1" max="1" width="11.421875" style="21" customWidth="1"/>
    <col min="2" max="2" width="2.8515625" style="21" customWidth="1"/>
    <col min="3" max="3" width="6.00390625" style="29" customWidth="1"/>
    <col min="4" max="4" width="4.00390625" style="21" customWidth="1"/>
    <col min="5" max="5" width="4.00390625" style="29" customWidth="1"/>
    <col min="6" max="6" width="11.00390625" style="21" customWidth="1"/>
    <col min="7" max="7" width="17.28125" style="29" customWidth="1"/>
    <col min="8" max="8" width="1.7109375" style="21" customWidth="1"/>
    <col min="9" max="9" width="12.00390625" style="21" customWidth="1"/>
    <col min="10" max="10" width="0.9921875" style="37" customWidth="1"/>
    <col min="11" max="11" width="8.28125" style="29" customWidth="1"/>
    <col min="12" max="12" width="1.7109375" style="29" customWidth="1"/>
    <col min="13" max="13" width="10.7109375" style="29" customWidth="1"/>
    <col min="14" max="14" width="1.8515625" style="29" customWidth="1"/>
    <col min="15" max="15" width="8.140625" style="29" customWidth="1"/>
    <col min="16" max="16" width="1.7109375" style="29" customWidth="1"/>
    <col min="17" max="17" width="15.7109375" style="29" customWidth="1"/>
    <col min="18" max="18" width="13.421875" style="21" customWidth="1"/>
    <col min="19" max="19" width="0.9921875" style="29" customWidth="1"/>
    <col min="20" max="20" width="19.140625" style="21" customWidth="1"/>
    <col min="21" max="21" width="1.8515625" style="21" customWidth="1"/>
    <col min="22" max="22" width="19.421875" style="21" hidden="1" customWidth="1"/>
    <col min="23" max="23" width="4.421875" style="21" hidden="1" customWidth="1"/>
    <col min="24" max="24" width="22.7109375" style="21" hidden="1" customWidth="1"/>
    <col min="25" max="25" width="19.421875" style="21" hidden="1" customWidth="1"/>
    <col min="26" max="26" width="4.421875" style="21" hidden="1" customWidth="1"/>
    <col min="27" max="16384" width="11.421875" style="21" customWidth="1"/>
  </cols>
  <sheetData>
    <row r="1" ht="12.75"/>
    <row r="2" spans="15:21" ht="15">
      <c r="O2" s="21"/>
      <c r="Q2" s="21"/>
      <c r="R2" s="29"/>
      <c r="S2" s="48"/>
      <c r="U2" s="70"/>
    </row>
    <row r="3" spans="18:22" ht="15">
      <c r="R3" s="48" t="s">
        <v>124</v>
      </c>
      <c r="T3" s="48"/>
      <c r="V3" s="70"/>
    </row>
    <row r="4" spans="2:22" ht="15">
      <c r="B4" s="366" t="s">
        <v>180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28"/>
      <c r="S4" s="28"/>
      <c r="T4" s="28"/>
      <c r="U4" s="28"/>
      <c r="V4" s="70"/>
    </row>
    <row r="5" spans="2:22" ht="15">
      <c r="B5" s="367" t="s">
        <v>34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22"/>
      <c r="S5" s="22"/>
      <c r="T5" s="22"/>
      <c r="U5" s="22"/>
      <c r="V5" s="70"/>
    </row>
    <row r="6" spans="2:22" ht="15">
      <c r="B6" s="367" t="s">
        <v>32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28"/>
      <c r="S6" s="28"/>
      <c r="T6" s="28"/>
      <c r="U6" s="28"/>
      <c r="V6" s="70"/>
    </row>
    <row r="7" spans="2:22" ht="15">
      <c r="B7" s="58"/>
      <c r="C7" s="37"/>
      <c r="D7" s="58"/>
      <c r="E7" s="37"/>
      <c r="F7" s="58"/>
      <c r="G7" s="37"/>
      <c r="H7" s="59"/>
      <c r="I7" s="59"/>
      <c r="K7" s="37"/>
      <c r="L7" s="37"/>
      <c r="M7" s="37"/>
      <c r="N7" s="37"/>
      <c r="O7" s="37"/>
      <c r="P7" s="37"/>
      <c r="Q7" s="37"/>
      <c r="R7" s="22"/>
      <c r="S7" s="37"/>
      <c r="T7" s="22"/>
      <c r="U7" s="22"/>
      <c r="V7" s="70"/>
    </row>
    <row r="8" spans="2:22" ht="15">
      <c r="B8" s="58"/>
      <c r="C8" s="37"/>
      <c r="D8" s="58"/>
      <c r="E8" s="37"/>
      <c r="F8" s="58"/>
      <c r="G8" s="37"/>
      <c r="H8" s="37"/>
      <c r="I8" s="59"/>
      <c r="K8" s="37"/>
      <c r="L8" s="37"/>
      <c r="M8" s="37"/>
      <c r="N8" s="37"/>
      <c r="O8" s="37"/>
      <c r="P8" s="37"/>
      <c r="Q8" s="37"/>
      <c r="S8" s="34"/>
      <c r="T8" s="34"/>
      <c r="U8" s="22"/>
      <c r="V8" s="70"/>
    </row>
    <row r="9" spans="2:22" ht="12" customHeight="1">
      <c r="B9" s="22"/>
      <c r="C9" s="34"/>
      <c r="D9" s="22"/>
      <c r="E9" s="34"/>
      <c r="F9" s="22"/>
      <c r="G9" s="34"/>
      <c r="H9" s="37"/>
      <c r="I9" s="59"/>
      <c r="J9" s="34"/>
      <c r="K9" s="34"/>
      <c r="L9" s="34"/>
      <c r="M9" s="34"/>
      <c r="N9" s="79"/>
      <c r="O9" s="34"/>
      <c r="P9" s="34"/>
      <c r="Q9" s="34"/>
      <c r="R9" s="82"/>
      <c r="S9" s="37"/>
      <c r="T9" s="78"/>
      <c r="U9" s="79"/>
      <c r="V9" s="70"/>
    </row>
    <row r="10" spans="2:22" ht="13.5" customHeight="1">
      <c r="B10" s="28"/>
      <c r="C10" s="37"/>
      <c r="D10" s="28"/>
      <c r="E10" s="37"/>
      <c r="F10" s="28"/>
      <c r="G10" s="37"/>
      <c r="H10" s="37"/>
      <c r="I10" s="59"/>
      <c r="K10" s="37"/>
      <c r="L10" s="37"/>
      <c r="M10" s="37"/>
      <c r="N10" s="37"/>
      <c r="O10" s="37"/>
      <c r="P10" s="37"/>
      <c r="Q10" s="37"/>
      <c r="R10" s="82"/>
      <c r="S10" s="37"/>
      <c r="T10" s="78"/>
      <c r="U10" s="77"/>
      <c r="V10" s="70"/>
    </row>
    <row r="11" spans="1:22" ht="46.5" customHeight="1">
      <c r="A11" s="270"/>
      <c r="B11" s="271"/>
      <c r="C11" s="277"/>
      <c r="D11" s="278"/>
      <c r="E11" s="277"/>
      <c r="F11" s="278"/>
      <c r="G11" s="277"/>
      <c r="H11" s="277"/>
      <c r="I11" s="374" t="s">
        <v>60</v>
      </c>
      <c r="J11" s="374"/>
      <c r="K11" s="374"/>
      <c r="L11" s="374" t="s">
        <v>175</v>
      </c>
      <c r="M11" s="374"/>
      <c r="N11" s="374"/>
      <c r="O11" s="374"/>
      <c r="P11" s="279"/>
      <c r="Q11" s="280" t="s">
        <v>176</v>
      </c>
      <c r="R11" s="69"/>
      <c r="S11" s="37"/>
      <c r="T11" s="34"/>
      <c r="U11" s="79"/>
      <c r="V11" s="70"/>
    </row>
    <row r="12" spans="1:21" ht="18.75" customHeight="1">
      <c r="A12" s="378"/>
      <c r="B12" s="273"/>
      <c r="C12" s="380" t="s">
        <v>150</v>
      </c>
      <c r="D12" s="381"/>
      <c r="E12" s="381"/>
      <c r="F12" s="381"/>
      <c r="G12" s="381"/>
      <c r="H12" s="281"/>
      <c r="I12" s="377" t="s">
        <v>177</v>
      </c>
      <c r="J12" s="377"/>
      <c r="K12" s="377"/>
      <c r="L12" s="282"/>
      <c r="M12" s="377" t="s">
        <v>177</v>
      </c>
      <c r="N12" s="377"/>
      <c r="O12" s="377"/>
      <c r="P12" s="277"/>
      <c r="Q12" s="278" t="s">
        <v>177</v>
      </c>
      <c r="R12" s="37"/>
      <c r="S12" s="34"/>
      <c r="T12" s="79"/>
      <c r="U12" s="70"/>
    </row>
    <row r="13" spans="1:21" ht="15">
      <c r="A13" s="379"/>
      <c r="B13" s="274"/>
      <c r="C13" s="381"/>
      <c r="D13" s="381"/>
      <c r="E13" s="381"/>
      <c r="F13" s="381"/>
      <c r="G13" s="381"/>
      <c r="H13" s="281"/>
      <c r="I13" s="283" t="s">
        <v>132</v>
      </c>
      <c r="J13" s="277"/>
      <c r="K13" s="283" t="s">
        <v>133</v>
      </c>
      <c r="L13" s="277"/>
      <c r="M13" s="283" t="s">
        <v>134</v>
      </c>
      <c r="N13" s="277"/>
      <c r="O13" s="283" t="s">
        <v>135</v>
      </c>
      <c r="P13" s="283"/>
      <c r="Q13" s="283" t="s">
        <v>199</v>
      </c>
      <c r="R13" s="29"/>
      <c r="S13" s="37"/>
      <c r="T13" s="79"/>
      <c r="U13" s="70"/>
    </row>
    <row r="14" spans="2:21" ht="45">
      <c r="B14" s="37"/>
      <c r="C14" s="284"/>
      <c r="D14" s="285"/>
      <c r="E14" s="284"/>
      <c r="F14" s="285"/>
      <c r="G14" s="284"/>
      <c r="H14" s="284"/>
      <c r="I14" s="286" t="s">
        <v>200</v>
      </c>
      <c r="J14" s="284"/>
      <c r="K14" s="286" t="s">
        <v>201</v>
      </c>
      <c r="L14" s="285"/>
      <c r="M14" s="286" t="s">
        <v>178</v>
      </c>
      <c r="N14" s="285"/>
      <c r="O14" s="286" t="s">
        <v>179</v>
      </c>
      <c r="P14" s="286"/>
      <c r="Q14" s="287" t="s">
        <v>83</v>
      </c>
      <c r="R14" s="37"/>
      <c r="S14" s="60"/>
      <c r="T14" s="29"/>
      <c r="U14" s="70"/>
    </row>
    <row r="15" spans="2:21" ht="15">
      <c r="B15" s="37"/>
      <c r="C15" s="284"/>
      <c r="D15" s="285"/>
      <c r="E15" s="284"/>
      <c r="F15" s="285"/>
      <c r="G15" s="284"/>
      <c r="H15" s="284"/>
      <c r="I15" s="286"/>
      <c r="J15" s="284"/>
      <c r="K15" s="286"/>
      <c r="L15" s="285"/>
      <c r="M15" s="286"/>
      <c r="N15" s="285"/>
      <c r="O15" s="286"/>
      <c r="P15" s="286"/>
      <c r="Q15" s="288"/>
      <c r="R15" s="37"/>
      <c r="S15" s="60"/>
      <c r="T15" s="29"/>
      <c r="U15" s="70"/>
    </row>
    <row r="16" spans="1:20" ht="15">
      <c r="A16"/>
      <c r="B16" s="80"/>
      <c r="C16" s="30" t="s">
        <v>186</v>
      </c>
      <c r="D16" s="289"/>
      <c r="E16" s="286"/>
      <c r="F16" s="289"/>
      <c r="G16" s="290"/>
      <c r="H16" s="291"/>
      <c r="I16" s="292"/>
      <c r="J16" s="289"/>
      <c r="K16" s="292"/>
      <c r="L16" s="289"/>
      <c r="M16" s="289"/>
      <c r="N16" s="289"/>
      <c r="O16" s="293"/>
      <c r="P16" s="293"/>
      <c r="Q16" s="292"/>
      <c r="R16" s="80"/>
      <c r="S16" s="80"/>
      <c r="T16" s="80"/>
    </row>
    <row r="17" spans="1:20" ht="15">
      <c r="A17"/>
      <c r="B17" s="80"/>
      <c r="C17" s="286"/>
      <c r="D17" s="294" t="s">
        <v>62</v>
      </c>
      <c r="E17" s="286"/>
      <c r="F17" s="289"/>
      <c r="G17" s="295"/>
      <c r="H17" s="284"/>
      <c r="I17" s="296"/>
      <c r="J17" s="289"/>
      <c r="K17" s="296"/>
      <c r="L17" s="289"/>
      <c r="M17" s="297"/>
      <c r="N17" s="289"/>
      <c r="O17" s="284"/>
      <c r="P17" s="284"/>
      <c r="Q17" s="292"/>
      <c r="R17" s="80"/>
      <c r="S17" s="80"/>
      <c r="T17" s="80"/>
    </row>
    <row r="18" spans="1:20" ht="15">
      <c r="A18"/>
      <c r="B18" s="80"/>
      <c r="C18" s="286"/>
      <c r="D18" s="289"/>
      <c r="E18" s="298" t="s">
        <v>84</v>
      </c>
      <c r="F18" s="289"/>
      <c r="G18" s="295"/>
      <c r="H18" s="284"/>
      <c r="I18" s="299">
        <v>0</v>
      </c>
      <c r="J18" s="289"/>
      <c r="K18" s="296">
        <v>0</v>
      </c>
      <c r="L18" s="289"/>
      <c r="M18" s="300"/>
      <c r="N18" s="300"/>
      <c r="O18" s="301"/>
      <c r="P18" s="284"/>
      <c r="Q18" s="302">
        <f>($I18*$M$19)+($K18*$O$19*12)</f>
        <v>0</v>
      </c>
      <c r="R18" s="80"/>
      <c r="S18" s="80"/>
      <c r="T18" s="80"/>
    </row>
    <row r="19" spans="1:20" ht="15">
      <c r="A19"/>
      <c r="B19" s="65"/>
      <c r="C19" s="286"/>
      <c r="D19" s="303"/>
      <c r="E19" s="298" t="s">
        <v>63</v>
      </c>
      <c r="F19" s="303"/>
      <c r="G19" s="304"/>
      <c r="H19" s="291"/>
      <c r="I19" s="305">
        <f>I18</f>
        <v>0</v>
      </c>
      <c r="J19" s="303"/>
      <c r="K19" s="305">
        <f>K18</f>
        <v>0</v>
      </c>
      <c r="L19" s="303"/>
      <c r="M19" s="306">
        <v>0</v>
      </c>
      <c r="N19" s="307"/>
      <c r="O19" s="308"/>
      <c r="P19" s="284"/>
      <c r="Q19" s="309">
        <f>($I19*$M$19)+($K19*$O$19*12)</f>
        <v>0</v>
      </c>
      <c r="R19" s="65"/>
      <c r="S19" s="65"/>
      <c r="T19" s="129"/>
    </row>
    <row r="20" spans="1:20" ht="15">
      <c r="A20"/>
      <c r="B20" s="65"/>
      <c r="C20" s="286"/>
      <c r="D20" s="303"/>
      <c r="E20" s="298"/>
      <c r="F20" s="303"/>
      <c r="G20" s="310"/>
      <c r="H20" s="311"/>
      <c r="I20" s="296"/>
      <c r="J20" s="289"/>
      <c r="K20" s="296"/>
      <c r="L20" s="303"/>
      <c r="M20" s="312"/>
      <c r="N20" s="312"/>
      <c r="O20" s="312"/>
      <c r="P20" s="310"/>
      <c r="Q20" s="302"/>
      <c r="R20" s="65"/>
      <c r="S20" s="65"/>
      <c r="T20" s="65"/>
    </row>
    <row r="21" spans="1:20" ht="15.75" thickBot="1">
      <c r="A21"/>
      <c r="B21" s="65"/>
      <c r="C21" s="284"/>
      <c r="D21" s="294" t="s">
        <v>187</v>
      </c>
      <c r="E21" s="286"/>
      <c r="F21" s="303"/>
      <c r="G21" s="310"/>
      <c r="H21" s="311"/>
      <c r="I21" s="313">
        <f>I19</f>
        <v>0</v>
      </c>
      <c r="J21" s="303"/>
      <c r="K21" s="313">
        <f>K19</f>
        <v>0</v>
      </c>
      <c r="L21" s="303"/>
      <c r="M21" s="312"/>
      <c r="N21" s="312"/>
      <c r="O21" s="312"/>
      <c r="P21" s="314"/>
      <c r="Q21" s="315">
        <f>Q19</f>
        <v>0</v>
      </c>
      <c r="R21" s="65"/>
      <c r="S21" s="80"/>
      <c r="T21" s="65"/>
    </row>
    <row r="22" spans="1:20" ht="15">
      <c r="A22"/>
      <c r="B22" s="65"/>
      <c r="C22" s="21"/>
      <c r="D22" s="80"/>
      <c r="E22" s="22"/>
      <c r="F22" s="65"/>
      <c r="G22" s="63"/>
      <c r="H22" s="48"/>
      <c r="I22" s="65"/>
      <c r="J22" s="65"/>
      <c r="K22" s="65"/>
      <c r="L22" s="65"/>
      <c r="M22" s="118"/>
      <c r="N22" s="118"/>
      <c r="O22" s="126"/>
      <c r="P22" s="74"/>
      <c r="Q22" s="116"/>
      <c r="R22" s="65"/>
      <c r="S22" s="80"/>
      <c r="T22" s="65"/>
    </row>
    <row r="23" spans="1:20" ht="15">
      <c r="A23" s="28" t="s">
        <v>170</v>
      </c>
      <c r="B23" s="56"/>
      <c r="C23" s="28"/>
      <c r="D23" s="56"/>
      <c r="E23" s="35"/>
      <c r="F23" s="56"/>
      <c r="H23" s="29"/>
      <c r="I23" s="55"/>
      <c r="J23" s="56"/>
      <c r="K23" s="56"/>
      <c r="L23" s="56"/>
      <c r="M23" s="56"/>
      <c r="N23" s="56"/>
      <c r="O23" s="56"/>
      <c r="P23" s="56"/>
      <c r="Q23" s="97"/>
      <c r="R23" s="56"/>
      <c r="S23" s="56"/>
      <c r="T23" s="56"/>
    </row>
    <row r="24" spans="1:19" ht="30" customHeight="1">
      <c r="A24" s="76" t="s">
        <v>171</v>
      </c>
      <c r="B24" s="76"/>
      <c r="C24" s="375" t="s">
        <v>6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S24" s="21"/>
    </row>
    <row r="25" spans="1:19" ht="29.25" customHeight="1">
      <c r="A25" s="76" t="s">
        <v>172</v>
      </c>
      <c r="B25" s="76"/>
      <c r="C25" s="382" t="s">
        <v>149</v>
      </c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268"/>
      <c r="S25" s="21"/>
    </row>
    <row r="26" spans="1:19" ht="18">
      <c r="A26"/>
      <c r="B26" s="57"/>
      <c r="D26" s="375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S26" s="21"/>
    </row>
    <row r="29" spans="2:8" ht="15">
      <c r="B29"/>
      <c r="C29"/>
      <c r="D29"/>
      <c r="E29"/>
      <c r="F29"/>
      <c r="G29"/>
      <c r="H29"/>
    </row>
    <row r="30" spans="2:8" ht="15">
      <c r="B30"/>
      <c r="C30"/>
      <c r="D30"/>
      <c r="E30"/>
      <c r="F30"/>
      <c r="G30"/>
      <c r="H30"/>
    </row>
    <row r="31" spans="2:8" ht="15">
      <c r="B31"/>
      <c r="C31"/>
      <c r="D31"/>
      <c r="E31"/>
      <c r="F31"/>
      <c r="G31"/>
      <c r="H31"/>
    </row>
    <row r="32" spans="2:8" ht="15">
      <c r="B32"/>
      <c r="C32"/>
      <c r="D32"/>
      <c r="E32"/>
      <c r="F32"/>
      <c r="G32"/>
      <c r="H32"/>
    </row>
    <row r="33" spans="2:8" ht="15">
      <c r="B33"/>
      <c r="C33"/>
      <c r="D33"/>
      <c r="E33"/>
      <c r="F33"/>
      <c r="G33"/>
      <c r="H33"/>
    </row>
    <row r="34" spans="2:8" ht="15">
      <c r="B34"/>
      <c r="C34"/>
      <c r="D34"/>
      <c r="E34"/>
      <c r="F34"/>
      <c r="G34"/>
      <c r="H34"/>
    </row>
    <row r="35" spans="2:8" ht="15">
      <c r="B35"/>
      <c r="C35"/>
      <c r="D35"/>
      <c r="E35"/>
      <c r="F35"/>
      <c r="G35"/>
      <c r="H35"/>
    </row>
  </sheetData>
  <sheetProtection/>
  <mergeCells count="12">
    <mergeCell ref="D26:Q26"/>
    <mergeCell ref="M12:O12"/>
    <mergeCell ref="C24:Q24"/>
    <mergeCell ref="A12:A13"/>
    <mergeCell ref="C12:G13"/>
    <mergeCell ref="I12:K12"/>
    <mergeCell ref="C25:Q25"/>
    <mergeCell ref="B4:Q4"/>
    <mergeCell ref="B5:Q5"/>
    <mergeCell ref="B6:Q6"/>
    <mergeCell ref="I11:K11"/>
    <mergeCell ref="L11:O11"/>
  </mergeCells>
  <printOptions gridLines="1" horizontalCentered="1"/>
  <pageMargins left="0.5" right="0.5" top="1" bottom="0.5" header="0.31496062992126" footer="0.16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="125" zoomScaleNormal="125" zoomScalePageLayoutView="75" workbookViewId="0" topLeftCell="A4">
      <selection activeCell="M21" sqref="M21"/>
    </sheetView>
  </sheetViews>
  <sheetFormatPr defaultColWidth="11.421875" defaultRowHeight="12.75"/>
  <cols>
    <col min="1" max="1" width="9.421875" style="21" customWidth="1"/>
    <col min="2" max="2" width="3.140625" style="29" customWidth="1"/>
    <col min="3" max="3" width="4.00390625" style="21" customWidth="1"/>
    <col min="4" max="4" width="4.00390625" style="29" customWidth="1"/>
    <col min="5" max="5" width="11.00390625" style="21" customWidth="1"/>
    <col min="6" max="6" width="0.9921875" style="29" customWidth="1"/>
    <col min="7" max="7" width="26.421875" style="21" customWidth="1"/>
    <col min="8" max="8" width="2.28125" style="21" customWidth="1"/>
    <col min="9" max="9" width="12.8515625" style="37" customWidth="1"/>
    <col min="10" max="10" width="0.9921875" style="29" customWidth="1"/>
    <col min="11" max="11" width="11.140625" style="29" customWidth="1"/>
    <col min="12" max="12" width="2.00390625" style="29" customWidth="1"/>
    <col min="13" max="13" width="10.140625" style="21" bestFit="1" customWidth="1"/>
    <col min="14" max="14" width="2.00390625" style="29" customWidth="1"/>
    <col min="15" max="15" width="10.00390625" style="21" customWidth="1"/>
    <col min="16" max="16" width="1.1484375" style="21" customWidth="1"/>
    <col min="17" max="17" width="14.8515625" style="29" customWidth="1"/>
    <col min="18" max="18" width="17.28125" style="21" customWidth="1"/>
    <col min="19" max="19" width="0.9921875" style="29" customWidth="1"/>
    <col min="20" max="20" width="13.421875" style="21" customWidth="1"/>
    <col min="21" max="21" width="0.9921875" style="29" customWidth="1"/>
    <col min="22" max="22" width="19.140625" style="21" customWidth="1"/>
    <col min="23" max="23" width="1.8515625" style="21" customWidth="1"/>
    <col min="24" max="24" width="19.421875" style="21" hidden="1" customWidth="1"/>
    <col min="25" max="25" width="4.421875" style="21" hidden="1" customWidth="1"/>
    <col min="26" max="26" width="22.7109375" style="21" hidden="1" customWidth="1"/>
    <col min="27" max="27" width="19.421875" style="21" hidden="1" customWidth="1"/>
    <col min="28" max="28" width="4.421875" style="21" hidden="1" customWidth="1"/>
    <col min="29" max="16384" width="11.421875" style="21" customWidth="1"/>
  </cols>
  <sheetData>
    <row r="1" spans="22:24" ht="15">
      <c r="V1" s="48"/>
      <c r="X1" s="70"/>
    </row>
    <row r="2" spans="22:24" ht="15">
      <c r="V2" s="48"/>
      <c r="X2" s="70"/>
    </row>
    <row r="3" spans="1:24" ht="15">
      <c r="A3" s="366" t="s">
        <v>180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24"/>
      <c r="S3" s="24"/>
      <c r="T3" s="24"/>
      <c r="U3" s="24"/>
      <c r="V3" s="24"/>
      <c r="W3" s="24"/>
      <c r="X3" s="70"/>
    </row>
    <row r="4" spans="1:24" ht="15">
      <c r="A4" s="367" t="s">
        <v>34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23"/>
      <c r="S4" s="23"/>
      <c r="T4" s="23"/>
      <c r="U4" s="23"/>
      <c r="V4" s="23"/>
      <c r="W4" s="23"/>
      <c r="X4" s="70"/>
    </row>
    <row r="5" spans="1:24" ht="15">
      <c r="A5" s="367" t="s">
        <v>33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24"/>
      <c r="S5" s="24"/>
      <c r="T5" s="24"/>
      <c r="U5" s="24"/>
      <c r="V5" s="24"/>
      <c r="W5" s="24"/>
      <c r="X5" s="70"/>
    </row>
    <row r="6" spans="1:24" ht="15">
      <c r="A6" s="58"/>
      <c r="B6" s="37"/>
      <c r="C6" s="58"/>
      <c r="D6" s="37"/>
      <c r="E6" s="58"/>
      <c r="F6" s="37"/>
      <c r="G6" s="59"/>
      <c r="H6" s="59"/>
      <c r="J6" s="37"/>
      <c r="K6" s="37"/>
      <c r="L6" s="37"/>
      <c r="M6" s="22"/>
      <c r="N6" s="37"/>
      <c r="O6" s="22"/>
      <c r="P6" s="22"/>
      <c r="Q6" s="37"/>
      <c r="R6" s="22"/>
      <c r="S6" s="37"/>
      <c r="T6" s="22"/>
      <c r="U6" s="37"/>
      <c r="V6" s="22"/>
      <c r="W6" s="22"/>
      <c r="X6" s="70"/>
    </row>
    <row r="7" spans="1:24" ht="15">
      <c r="A7" s="58"/>
      <c r="B7" s="37"/>
      <c r="C7" s="58"/>
      <c r="D7" s="37"/>
      <c r="E7" s="58"/>
      <c r="F7" s="37"/>
      <c r="G7" s="37"/>
      <c r="H7" s="59"/>
      <c r="J7" s="37"/>
      <c r="K7" s="37"/>
      <c r="L7" s="37"/>
      <c r="M7" s="22"/>
      <c r="N7" s="37"/>
      <c r="O7" s="22"/>
      <c r="P7" s="22"/>
      <c r="Q7" s="37"/>
      <c r="R7" s="22"/>
      <c r="S7" s="37"/>
      <c r="U7" s="34"/>
      <c r="V7" s="34"/>
      <c r="W7" s="22"/>
      <c r="X7" s="70"/>
    </row>
    <row r="8" spans="1:24" ht="15.75" customHeight="1">
      <c r="A8" s="22"/>
      <c r="B8" s="34"/>
      <c r="C8" s="22"/>
      <c r="D8" s="34"/>
      <c r="E8" s="22"/>
      <c r="F8" s="34"/>
      <c r="G8" s="37"/>
      <c r="H8" s="59"/>
      <c r="I8" s="34"/>
      <c r="J8" s="34"/>
      <c r="K8" s="34"/>
      <c r="L8" s="34"/>
      <c r="M8" s="34"/>
      <c r="N8" s="34"/>
      <c r="O8" s="34"/>
      <c r="Q8" s="34"/>
      <c r="S8" s="34"/>
      <c r="T8" s="82"/>
      <c r="U8" s="37"/>
      <c r="V8" s="78"/>
      <c r="W8" s="79"/>
      <c r="X8" s="70"/>
    </row>
    <row r="9" spans="1:24" ht="9.75" customHeight="1">
      <c r="A9" s="28"/>
      <c r="B9" s="37"/>
      <c r="C9" s="28"/>
      <c r="D9" s="37"/>
      <c r="E9" s="28"/>
      <c r="F9" s="37"/>
      <c r="G9" s="37"/>
      <c r="H9" s="59"/>
      <c r="J9" s="37"/>
      <c r="K9" s="37"/>
      <c r="L9" s="37"/>
      <c r="M9" s="37"/>
      <c r="N9" s="37"/>
      <c r="O9" s="37"/>
      <c r="P9" s="37"/>
      <c r="Q9" s="37"/>
      <c r="R9" s="37"/>
      <c r="S9" s="37"/>
      <c r="T9" s="82"/>
      <c r="U9" s="37"/>
      <c r="V9" s="78"/>
      <c r="W9" s="77"/>
      <c r="X9" s="70"/>
    </row>
    <row r="10" spans="1:29" ht="33.75" customHeight="1">
      <c r="A10" s="271"/>
      <c r="B10" s="272"/>
      <c r="C10" s="278"/>
      <c r="D10" s="277"/>
      <c r="E10" s="278"/>
      <c r="F10" s="277"/>
      <c r="G10" s="277"/>
      <c r="H10" s="278"/>
      <c r="I10" s="383" t="s">
        <v>85</v>
      </c>
      <c r="J10" s="383"/>
      <c r="K10" s="383"/>
      <c r="L10" s="316"/>
      <c r="M10" s="374" t="s">
        <v>86</v>
      </c>
      <c r="N10" s="374"/>
      <c r="O10" s="374"/>
      <c r="P10" s="317"/>
      <c r="Q10" s="318" t="s">
        <v>87</v>
      </c>
      <c r="R10" s="34"/>
      <c r="S10" s="37"/>
      <c r="T10" s="69"/>
      <c r="U10" s="37"/>
      <c r="V10" s="34"/>
      <c r="W10" s="79"/>
      <c r="X10" s="92"/>
      <c r="Y10" s="29"/>
      <c r="Z10" s="29"/>
      <c r="AA10" s="29"/>
      <c r="AB10" s="29"/>
      <c r="AC10" s="29"/>
    </row>
    <row r="11" spans="1:23" ht="18.75" customHeight="1">
      <c r="A11" s="378"/>
      <c r="B11" s="273"/>
      <c r="C11" s="380" t="s">
        <v>150</v>
      </c>
      <c r="D11" s="381"/>
      <c r="E11" s="381"/>
      <c r="F11" s="381"/>
      <c r="G11" s="381"/>
      <c r="H11" s="281"/>
      <c r="I11" s="377" t="s">
        <v>177</v>
      </c>
      <c r="J11" s="377"/>
      <c r="K11" s="377"/>
      <c r="L11" s="277"/>
      <c r="M11" s="377" t="s">
        <v>177</v>
      </c>
      <c r="N11" s="377"/>
      <c r="O11" s="377"/>
      <c r="P11" s="277"/>
      <c r="Q11" s="282" t="s">
        <v>177</v>
      </c>
      <c r="R11" s="92"/>
      <c r="T11" s="29"/>
      <c r="V11" s="29"/>
      <c r="W11" s="29"/>
    </row>
    <row r="12" spans="1:23" ht="15">
      <c r="A12" s="379"/>
      <c r="B12" s="274"/>
      <c r="C12" s="381"/>
      <c r="D12" s="381"/>
      <c r="E12" s="381"/>
      <c r="F12" s="381"/>
      <c r="G12" s="381"/>
      <c r="H12" s="281"/>
      <c r="I12" s="283" t="s">
        <v>132</v>
      </c>
      <c r="J12" s="277"/>
      <c r="K12" s="283" t="s">
        <v>133</v>
      </c>
      <c r="L12" s="277"/>
      <c r="M12" s="283" t="s">
        <v>132</v>
      </c>
      <c r="N12" s="277"/>
      <c r="O12" s="283" t="s">
        <v>133</v>
      </c>
      <c r="P12" s="277"/>
      <c r="Q12" s="283" t="s">
        <v>199</v>
      </c>
      <c r="R12" s="92"/>
      <c r="T12" s="29"/>
      <c r="V12" s="29"/>
      <c r="W12" s="29"/>
    </row>
    <row r="13" spans="2:23" ht="30" customHeight="1">
      <c r="B13" s="37"/>
      <c r="C13" s="284"/>
      <c r="D13" s="285"/>
      <c r="E13" s="284"/>
      <c r="F13" s="285"/>
      <c r="G13" s="284"/>
      <c r="H13" s="284"/>
      <c r="I13" s="286" t="s">
        <v>200</v>
      </c>
      <c r="J13" s="284"/>
      <c r="K13" s="286" t="s">
        <v>201</v>
      </c>
      <c r="L13" s="286"/>
      <c r="M13" s="286" t="s">
        <v>178</v>
      </c>
      <c r="N13" s="285"/>
      <c r="O13" s="319" t="s">
        <v>179</v>
      </c>
      <c r="P13" s="285"/>
      <c r="Q13" s="287" t="s">
        <v>88</v>
      </c>
      <c r="R13" s="92"/>
      <c r="T13" s="29"/>
      <c r="V13" s="29"/>
      <c r="W13" s="29"/>
    </row>
    <row r="14" spans="2:23" ht="12.75" customHeight="1">
      <c r="B14" s="37"/>
      <c r="C14" s="284"/>
      <c r="D14" s="285"/>
      <c r="E14" s="284"/>
      <c r="F14" s="285"/>
      <c r="G14" s="284"/>
      <c r="H14" s="284"/>
      <c r="I14" s="286"/>
      <c r="J14" s="284"/>
      <c r="K14" s="286"/>
      <c r="L14" s="286"/>
      <c r="M14" s="286"/>
      <c r="N14" s="285"/>
      <c r="O14" s="319"/>
      <c r="P14" s="285"/>
      <c r="Q14" s="288"/>
      <c r="R14" s="92"/>
      <c r="T14" s="29"/>
      <c r="V14" s="29"/>
      <c r="W14" s="29"/>
    </row>
    <row r="15" spans="1:23" ht="15">
      <c r="A15"/>
      <c r="B15" s="80"/>
      <c r="C15" s="30" t="s">
        <v>186</v>
      </c>
      <c r="D15" s="289"/>
      <c r="E15" s="286"/>
      <c r="F15" s="289"/>
      <c r="G15" s="290"/>
      <c r="H15" s="291"/>
      <c r="I15" s="292"/>
      <c r="J15" s="289"/>
      <c r="K15" s="292"/>
      <c r="L15" s="292"/>
      <c r="M15" s="292"/>
      <c r="N15" s="289"/>
      <c r="O15" s="292"/>
      <c r="P15" s="289"/>
      <c r="Q15" s="292"/>
      <c r="R15" s="29"/>
      <c r="T15" s="29"/>
      <c r="V15" s="29"/>
      <c r="W15" s="29"/>
    </row>
    <row r="16" spans="1:23" ht="15">
      <c r="A16"/>
      <c r="B16" s="80"/>
      <c r="C16" s="286"/>
      <c r="D16" s="294" t="s">
        <v>62</v>
      </c>
      <c r="E16" s="286"/>
      <c r="F16" s="289"/>
      <c r="G16" s="295"/>
      <c r="H16" s="284"/>
      <c r="I16" s="299"/>
      <c r="J16" s="289"/>
      <c r="K16" s="296"/>
      <c r="L16" s="296"/>
      <c r="M16" s="296"/>
      <c r="N16" s="289"/>
      <c r="O16" s="296"/>
      <c r="P16" s="289"/>
      <c r="Q16" s="292"/>
      <c r="R16" s="29"/>
      <c r="T16" s="29"/>
      <c r="V16" s="29"/>
      <c r="W16" s="29"/>
    </row>
    <row r="17" spans="1:23" ht="15">
      <c r="A17"/>
      <c r="B17" s="80"/>
      <c r="C17" s="286"/>
      <c r="D17" s="289"/>
      <c r="E17" s="298" t="s">
        <v>89</v>
      </c>
      <c r="F17" s="289"/>
      <c r="G17" s="290"/>
      <c r="H17" s="291"/>
      <c r="I17" s="299">
        <v>0</v>
      </c>
      <c r="J17" s="289"/>
      <c r="K17" s="320">
        <v>0</v>
      </c>
      <c r="L17" s="296"/>
      <c r="M17" s="300"/>
      <c r="N17" s="300"/>
      <c r="O17" s="321"/>
      <c r="P17" s="289"/>
      <c r="Q17" s="302">
        <f>($I17*$M$20)+($K17*$O$20*12)</f>
        <v>0</v>
      </c>
      <c r="R17" s="29"/>
      <c r="T17" s="29"/>
      <c r="V17" s="29"/>
      <c r="W17" s="29"/>
    </row>
    <row r="18" spans="1:23" ht="15">
      <c r="A18"/>
      <c r="B18" s="80"/>
      <c r="C18" s="286"/>
      <c r="D18" s="289"/>
      <c r="E18" s="298" t="s">
        <v>4</v>
      </c>
      <c r="F18" s="289"/>
      <c r="G18" s="290"/>
      <c r="H18" s="291"/>
      <c r="I18" s="299">
        <v>0</v>
      </c>
      <c r="J18" s="289"/>
      <c r="K18" s="296">
        <v>0</v>
      </c>
      <c r="L18" s="296"/>
      <c r="M18" s="300"/>
      <c r="N18" s="300"/>
      <c r="O18" s="321"/>
      <c r="P18" s="289"/>
      <c r="Q18" s="302">
        <f>($I18*$M$20)+($K18*$O$20*12)</f>
        <v>0</v>
      </c>
      <c r="R18" s="29"/>
      <c r="T18" s="29"/>
      <c r="V18" s="29"/>
      <c r="W18" s="29"/>
    </row>
    <row r="19" spans="1:23" ht="15">
      <c r="A19"/>
      <c r="B19" s="80"/>
      <c r="C19" s="286"/>
      <c r="D19" s="289"/>
      <c r="E19" s="298" t="s">
        <v>90</v>
      </c>
      <c r="F19" s="289"/>
      <c r="G19" s="290"/>
      <c r="H19" s="291"/>
      <c r="I19" s="299">
        <v>0</v>
      </c>
      <c r="J19" s="289"/>
      <c r="K19" s="320">
        <v>0</v>
      </c>
      <c r="L19" s="296"/>
      <c r="M19" s="300"/>
      <c r="N19" s="300"/>
      <c r="O19" s="321"/>
      <c r="P19" s="289"/>
      <c r="Q19" s="302">
        <f>($I19*$M$20)+($K19*$O$20*12)</f>
        <v>0</v>
      </c>
      <c r="R19" s="29"/>
      <c r="T19" s="29"/>
      <c r="V19" s="29"/>
      <c r="W19" s="29"/>
    </row>
    <row r="20" spans="1:23" ht="15">
      <c r="A20"/>
      <c r="B20" s="65"/>
      <c r="C20" s="286"/>
      <c r="D20" s="303"/>
      <c r="E20" s="298" t="s">
        <v>63</v>
      </c>
      <c r="F20" s="303"/>
      <c r="G20" s="304"/>
      <c r="H20" s="291"/>
      <c r="I20" s="305">
        <f>SUM(I17:I19)</f>
        <v>0</v>
      </c>
      <c r="J20" s="303"/>
      <c r="K20" s="305">
        <f>SUM(K17:K19)</f>
        <v>0</v>
      </c>
      <c r="L20" s="303"/>
      <c r="M20" s="306">
        <v>0</v>
      </c>
      <c r="N20" s="307"/>
      <c r="O20" s="308">
        <v>0</v>
      </c>
      <c r="P20" s="303"/>
      <c r="Q20" s="309">
        <f>($I20*$M$20)+($K20*$O$20*12)</f>
        <v>0</v>
      </c>
      <c r="R20" s="129"/>
      <c r="T20" s="29"/>
      <c r="V20" s="29"/>
      <c r="W20" s="29"/>
    </row>
    <row r="21" spans="1:23" ht="15.75" customHeight="1">
      <c r="A21"/>
      <c r="B21" s="80"/>
      <c r="C21" s="286"/>
      <c r="D21" s="322"/>
      <c r="E21" s="298"/>
      <c r="F21" s="289"/>
      <c r="G21" s="290"/>
      <c r="H21" s="291"/>
      <c r="I21" s="323"/>
      <c r="J21" s="289"/>
      <c r="K21" s="323"/>
      <c r="L21" s="296"/>
      <c r="M21" s="307"/>
      <c r="N21" s="307"/>
      <c r="O21" s="308"/>
      <c r="P21" s="289"/>
      <c r="Q21" s="324"/>
      <c r="R21" s="67"/>
      <c r="T21" s="29"/>
      <c r="V21" s="29"/>
      <c r="W21" s="29"/>
    </row>
    <row r="22" spans="1:23" ht="15.75" thickBot="1">
      <c r="A22"/>
      <c r="B22" s="65"/>
      <c r="C22" s="284"/>
      <c r="D22" s="294" t="s">
        <v>187</v>
      </c>
      <c r="E22" s="286"/>
      <c r="F22" s="303"/>
      <c r="G22" s="310"/>
      <c r="H22" s="311"/>
      <c r="I22" s="313">
        <f>I20</f>
        <v>0</v>
      </c>
      <c r="J22" s="325"/>
      <c r="K22" s="313">
        <f>K20</f>
        <v>0</v>
      </c>
      <c r="L22" s="325"/>
      <c r="M22" s="326"/>
      <c r="N22" s="326"/>
      <c r="O22" s="327"/>
      <c r="P22" s="325"/>
      <c r="Q22" s="315">
        <f>Q20</f>
        <v>0</v>
      </c>
      <c r="R22" s="67"/>
      <c r="T22" s="29"/>
      <c r="V22" s="29"/>
      <c r="W22" s="29"/>
    </row>
    <row r="23" spans="1:23" ht="15.75" thickTop="1">
      <c r="A23"/>
      <c r="B23" s="65"/>
      <c r="D23" s="80"/>
      <c r="E23" s="22"/>
      <c r="F23" s="65"/>
      <c r="G23" s="63"/>
      <c r="H23" s="48"/>
      <c r="I23" s="65"/>
      <c r="J23" s="65"/>
      <c r="K23" s="65"/>
      <c r="L23" s="65"/>
      <c r="M23" s="118"/>
      <c r="N23" s="118"/>
      <c r="O23" s="126"/>
      <c r="P23" s="65"/>
      <c r="Q23" s="116"/>
      <c r="R23" s="67"/>
      <c r="T23" s="29"/>
      <c r="V23" s="29"/>
      <c r="W23" s="29"/>
    </row>
    <row r="24" spans="1:23" ht="15">
      <c r="A24" s="22"/>
      <c r="B24" s="65"/>
      <c r="C24" s="22"/>
      <c r="D24" s="65"/>
      <c r="E24" s="22"/>
      <c r="F24" s="65"/>
      <c r="G24" s="63"/>
      <c r="I24" s="84"/>
      <c r="J24" s="65"/>
      <c r="K24" s="65"/>
      <c r="L24" s="65"/>
      <c r="M24" s="118"/>
      <c r="N24" s="118"/>
      <c r="O24" s="118"/>
      <c r="P24" s="67"/>
      <c r="Q24" s="65"/>
      <c r="R24" s="65"/>
      <c r="S24" s="65"/>
      <c r="T24" s="63"/>
      <c r="U24" s="65"/>
      <c r="V24" s="31"/>
      <c r="W24" s="63"/>
    </row>
    <row r="25" spans="1:23" ht="15">
      <c r="A25" s="28" t="s">
        <v>170</v>
      </c>
      <c r="B25" s="56"/>
      <c r="C25" s="28"/>
      <c r="D25" s="56"/>
      <c r="E25" s="28"/>
      <c r="F25" s="56"/>
      <c r="I25" s="55"/>
      <c r="J25" s="56"/>
      <c r="K25" s="56"/>
      <c r="L25" s="56"/>
      <c r="M25" s="68"/>
      <c r="N25" s="56"/>
      <c r="O25" s="68"/>
      <c r="P25" s="68"/>
      <c r="Q25" s="56"/>
      <c r="R25" s="68"/>
      <c r="S25" s="56"/>
      <c r="T25" s="68"/>
      <c r="U25" s="56"/>
      <c r="V25" s="68"/>
      <c r="W25" s="68"/>
    </row>
    <row r="26" spans="1:21" ht="35.25" customHeight="1">
      <c r="A26" s="76" t="s">
        <v>171</v>
      </c>
      <c r="B26" s="76"/>
      <c r="C26" s="382" t="s">
        <v>5</v>
      </c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269"/>
      <c r="S26" s="21"/>
      <c r="U26" s="21"/>
    </row>
    <row r="27" spans="1:21" ht="38.25" customHeight="1">
      <c r="A27" s="76" t="s">
        <v>172</v>
      </c>
      <c r="B27" s="76"/>
      <c r="C27" s="382" t="s">
        <v>149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268"/>
      <c r="S27" s="21"/>
      <c r="U27" s="21"/>
    </row>
    <row r="28" spans="1:21" ht="18">
      <c r="A28" s="57"/>
      <c r="C28" s="375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21"/>
      <c r="U28" s="21"/>
    </row>
    <row r="30" spans="1:7" ht="15">
      <c r="A30"/>
      <c r="B30"/>
      <c r="C30"/>
      <c r="D30"/>
      <c r="E30"/>
      <c r="F30"/>
      <c r="G30"/>
    </row>
    <row r="31" spans="1:7" ht="15">
      <c r="A31"/>
      <c r="B31"/>
      <c r="C31"/>
      <c r="D31"/>
      <c r="E31"/>
      <c r="F31"/>
      <c r="G31"/>
    </row>
    <row r="32" spans="1:7" ht="15">
      <c r="A32"/>
      <c r="B32"/>
      <c r="C32"/>
      <c r="D32"/>
      <c r="E32"/>
      <c r="F32"/>
      <c r="G32"/>
    </row>
    <row r="33" spans="1:7" ht="15">
      <c r="A33"/>
      <c r="B33"/>
      <c r="C33"/>
      <c r="D33"/>
      <c r="E33"/>
      <c r="F33"/>
      <c r="G33"/>
    </row>
  </sheetData>
  <sheetProtection/>
  <mergeCells count="12">
    <mergeCell ref="A3:Q3"/>
    <mergeCell ref="A4:Q4"/>
    <mergeCell ref="A5:Q5"/>
    <mergeCell ref="I10:K10"/>
    <mergeCell ref="M10:O10"/>
    <mergeCell ref="C26:Q26"/>
    <mergeCell ref="C28:R28"/>
    <mergeCell ref="A11:A12"/>
    <mergeCell ref="C11:G12"/>
    <mergeCell ref="I11:K11"/>
    <mergeCell ref="M11:O11"/>
    <mergeCell ref="C27:Q27"/>
  </mergeCells>
  <printOptions gridLines="1" horizontalCentered="1"/>
  <pageMargins left="0.5" right="0.5" top="1" bottom="0.5" header="0.31496062992126" footer="0.16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="125" zoomScaleNormal="125" zoomScalePageLayoutView="75" workbookViewId="0" topLeftCell="A14">
      <selection activeCell="M37" sqref="M37"/>
    </sheetView>
  </sheetViews>
  <sheetFormatPr defaultColWidth="11.421875" defaultRowHeight="12.75"/>
  <cols>
    <col min="1" max="1" width="11.00390625" style="21" customWidth="1"/>
    <col min="2" max="2" width="0.9921875" style="29" customWidth="1"/>
    <col min="3" max="3" width="4.00390625" style="21" customWidth="1"/>
    <col min="4" max="4" width="4.00390625" style="29" customWidth="1"/>
    <col min="5" max="5" width="11.00390625" style="21" customWidth="1"/>
    <col min="6" max="6" width="0.9921875" style="29" customWidth="1"/>
    <col min="7" max="7" width="26.421875" style="21" customWidth="1"/>
    <col min="8" max="8" width="0.71875" style="21" customWidth="1"/>
    <col min="9" max="9" width="12.8515625" style="37" customWidth="1"/>
    <col min="10" max="10" width="0.9921875" style="29" customWidth="1"/>
    <col min="11" max="11" width="11.8515625" style="29" customWidth="1"/>
    <col min="12" max="12" width="0.9921875" style="29" customWidth="1"/>
    <col min="13" max="13" width="11.28125" style="29" customWidth="1"/>
    <col min="14" max="14" width="0.9921875" style="29" customWidth="1"/>
    <col min="15" max="15" width="9.140625" style="21" bestFit="1" customWidth="1"/>
    <col min="16" max="16" width="0.9921875" style="29" customWidth="1"/>
    <col min="17" max="17" width="13.8515625" style="21" customWidth="1"/>
    <col min="18" max="18" width="7.421875" style="29" customWidth="1"/>
    <col min="19" max="19" width="13.421875" style="21" customWidth="1"/>
    <col min="20" max="20" width="0.9921875" style="29" customWidth="1"/>
    <col min="21" max="21" width="19.140625" style="21" customWidth="1"/>
    <col min="22" max="22" width="1.8515625" style="21" customWidth="1"/>
    <col min="23" max="23" width="19.421875" style="21" customWidth="1"/>
    <col min="24" max="24" width="4.421875" style="21" customWidth="1"/>
    <col min="25" max="25" width="22.7109375" style="21" customWidth="1"/>
    <col min="26" max="26" width="19.421875" style="21" hidden="1" customWidth="1"/>
    <col min="27" max="27" width="4.421875" style="21" hidden="1" customWidth="1"/>
    <col min="28" max="16384" width="11.421875" style="21" customWidth="1"/>
  </cols>
  <sheetData>
    <row r="1" ht="15">
      <c r="W1" s="70"/>
    </row>
    <row r="2" spans="21:23" ht="15">
      <c r="U2" s="48"/>
      <c r="W2" s="70"/>
    </row>
    <row r="3" spans="21:23" ht="15">
      <c r="U3" s="48"/>
      <c r="W3" s="70"/>
    </row>
    <row r="4" spans="1:20" ht="15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21"/>
      <c r="T4" s="21"/>
    </row>
    <row r="5" spans="1:20" ht="15">
      <c r="A5" s="367" t="s">
        <v>34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21"/>
      <c r="T5" s="21"/>
    </row>
    <row r="6" spans="1:20" ht="15">
      <c r="A6" s="367" t="s">
        <v>146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21"/>
      <c r="T6" s="21"/>
    </row>
    <row r="7" spans="1:23" ht="15">
      <c r="A7" s="58"/>
      <c r="B7" s="37"/>
      <c r="C7" s="58"/>
      <c r="D7" s="37"/>
      <c r="E7" s="58"/>
      <c r="F7" s="37"/>
      <c r="G7" s="59"/>
      <c r="H7" s="59"/>
      <c r="J7" s="37"/>
      <c r="K7" s="37"/>
      <c r="L7" s="37"/>
      <c r="M7" s="37"/>
      <c r="N7" s="37"/>
      <c r="O7" s="22"/>
      <c r="P7" s="37"/>
      <c r="Q7" s="22"/>
      <c r="R7" s="37"/>
      <c r="S7" s="22"/>
      <c r="T7" s="37"/>
      <c r="U7" s="22"/>
      <c r="V7" s="22"/>
      <c r="W7" s="70"/>
    </row>
    <row r="8" spans="1:23" ht="15">
      <c r="A8" s="58"/>
      <c r="B8" s="37"/>
      <c r="C8" s="58"/>
      <c r="D8" s="37"/>
      <c r="E8" s="58"/>
      <c r="F8" s="37"/>
      <c r="G8" s="37"/>
      <c r="H8" s="59"/>
      <c r="J8" s="37"/>
      <c r="K8" s="37"/>
      <c r="L8" s="37"/>
      <c r="M8" s="37"/>
      <c r="N8" s="37"/>
      <c r="O8" s="22"/>
      <c r="P8" s="37"/>
      <c r="Q8" s="22"/>
      <c r="R8" s="37"/>
      <c r="T8" s="34"/>
      <c r="U8" s="34"/>
      <c r="V8" s="22"/>
      <c r="W8" s="70"/>
    </row>
    <row r="9" spans="1:23" ht="15.75" customHeight="1">
      <c r="A9" s="22"/>
      <c r="B9" s="34"/>
      <c r="C9" s="22"/>
      <c r="D9" s="34"/>
      <c r="E9" s="22"/>
      <c r="F9" s="34"/>
      <c r="G9" s="37"/>
      <c r="H9" s="59"/>
      <c r="I9" s="34"/>
      <c r="J9" s="34"/>
      <c r="K9" s="34"/>
      <c r="L9" s="34"/>
      <c r="M9" s="79"/>
      <c r="N9" s="34"/>
      <c r="P9" s="34"/>
      <c r="R9" s="34"/>
      <c r="S9" s="82"/>
      <c r="T9" s="37"/>
      <c r="U9" s="78"/>
      <c r="V9" s="79"/>
      <c r="W9" s="70"/>
    </row>
    <row r="10" spans="1:23" ht="15">
      <c r="A10" s="28"/>
      <c r="B10" s="37"/>
      <c r="C10" s="28"/>
      <c r="D10" s="37"/>
      <c r="E10" s="28"/>
      <c r="F10" s="37"/>
      <c r="G10" s="37"/>
      <c r="H10" s="59"/>
      <c r="J10" s="37"/>
      <c r="K10" s="37"/>
      <c r="L10" s="37"/>
      <c r="M10" s="37"/>
      <c r="N10" s="37"/>
      <c r="O10" s="37"/>
      <c r="P10" s="37"/>
      <c r="Q10" s="60"/>
      <c r="R10" s="37"/>
      <c r="S10" s="82"/>
      <c r="T10" s="37"/>
      <c r="U10" s="78"/>
      <c r="V10" s="77"/>
      <c r="W10" s="70"/>
    </row>
    <row r="11" spans="1:28" ht="46.5" customHeight="1">
      <c r="A11" s="271"/>
      <c r="B11" s="272"/>
      <c r="C11" s="278"/>
      <c r="D11" s="277"/>
      <c r="E11" s="278"/>
      <c r="F11" s="277"/>
      <c r="G11" s="277"/>
      <c r="H11" s="278"/>
      <c r="I11" s="383" t="s">
        <v>91</v>
      </c>
      <c r="J11" s="383"/>
      <c r="K11" s="383"/>
      <c r="L11" s="328"/>
      <c r="M11" s="374" t="s">
        <v>92</v>
      </c>
      <c r="N11" s="374"/>
      <c r="O11" s="374"/>
      <c r="P11" s="279"/>
      <c r="Q11" s="318" t="s">
        <v>176</v>
      </c>
      <c r="R11"/>
      <c r="S11"/>
      <c r="T11"/>
      <c r="U11"/>
      <c r="V11"/>
      <c r="W11"/>
      <c r="X11"/>
      <c r="Y11"/>
      <c r="Z11" s="29"/>
      <c r="AA11" s="29"/>
      <c r="AB11" s="29"/>
    </row>
    <row r="12" spans="1:28" ht="18.75" customHeight="1">
      <c r="A12" s="378"/>
      <c r="B12" s="273"/>
      <c r="C12" s="380" t="s">
        <v>150</v>
      </c>
      <c r="D12" s="381"/>
      <c r="E12" s="381"/>
      <c r="F12" s="381"/>
      <c r="G12" s="381"/>
      <c r="H12" s="281"/>
      <c r="I12" s="377" t="s">
        <v>177</v>
      </c>
      <c r="J12" s="377"/>
      <c r="K12" s="377"/>
      <c r="L12" s="277"/>
      <c r="M12" s="377" t="s">
        <v>177</v>
      </c>
      <c r="N12" s="377"/>
      <c r="O12" s="377"/>
      <c r="P12" s="277"/>
      <c r="Q12" s="278" t="s">
        <v>177</v>
      </c>
      <c r="R12"/>
      <c r="S12"/>
      <c r="T12"/>
      <c r="U12"/>
      <c r="V12"/>
      <c r="W12"/>
      <c r="X12"/>
      <c r="Y12"/>
      <c r="Z12" s="29"/>
      <c r="AA12" s="29"/>
      <c r="AB12" s="29"/>
    </row>
    <row r="13" spans="1:28" ht="15">
      <c r="A13" s="378"/>
      <c r="B13" s="274"/>
      <c r="C13" s="381"/>
      <c r="D13" s="381"/>
      <c r="E13" s="381"/>
      <c r="F13" s="381"/>
      <c r="G13" s="381"/>
      <c r="H13" s="281"/>
      <c r="I13" s="283" t="s">
        <v>132</v>
      </c>
      <c r="J13" s="277"/>
      <c r="K13" s="283" t="s">
        <v>133</v>
      </c>
      <c r="L13" s="277"/>
      <c r="M13" s="283" t="s">
        <v>134</v>
      </c>
      <c r="N13" s="277"/>
      <c r="O13" s="283" t="s">
        <v>135</v>
      </c>
      <c r="P13" s="277"/>
      <c r="Q13" s="283" t="s">
        <v>199</v>
      </c>
      <c r="R13"/>
      <c r="S13"/>
      <c r="T13"/>
      <c r="U13"/>
      <c r="V13"/>
      <c r="W13"/>
      <c r="X13"/>
      <c r="Y13"/>
      <c r="Z13" s="29"/>
      <c r="AA13" s="29"/>
      <c r="AB13" s="29"/>
    </row>
    <row r="14" spans="2:28" ht="45">
      <c r="B14" s="37"/>
      <c r="C14" s="284"/>
      <c r="D14" s="285"/>
      <c r="E14" s="284"/>
      <c r="F14" s="285"/>
      <c r="G14" s="284"/>
      <c r="H14" s="284"/>
      <c r="I14" s="286" t="s">
        <v>200</v>
      </c>
      <c r="J14" s="284"/>
      <c r="K14" s="286" t="s">
        <v>201</v>
      </c>
      <c r="L14" s="285"/>
      <c r="M14" s="286" t="s">
        <v>93</v>
      </c>
      <c r="N14" s="285"/>
      <c r="O14" s="286" t="s">
        <v>94</v>
      </c>
      <c r="P14" s="285"/>
      <c r="Q14" s="287" t="s">
        <v>72</v>
      </c>
      <c r="R14"/>
      <c r="S14"/>
      <c r="T14"/>
      <c r="U14"/>
      <c r="V14"/>
      <c r="W14"/>
      <c r="X14"/>
      <c r="Y14"/>
      <c r="Z14" s="29"/>
      <c r="AA14" s="29"/>
      <c r="AB14" s="29"/>
    </row>
    <row r="15" spans="2:28" ht="15">
      <c r="B15" s="37"/>
      <c r="C15" s="284"/>
      <c r="D15" s="285"/>
      <c r="E15" s="284"/>
      <c r="F15" s="285"/>
      <c r="G15" s="284"/>
      <c r="H15" s="284"/>
      <c r="I15" s="286"/>
      <c r="J15" s="284"/>
      <c r="K15" s="286"/>
      <c r="L15" s="285"/>
      <c r="M15" s="286"/>
      <c r="N15" s="285"/>
      <c r="O15" s="286"/>
      <c r="P15" s="285"/>
      <c r="Q15" s="288"/>
      <c r="R15"/>
      <c r="S15"/>
      <c r="T15"/>
      <c r="U15"/>
      <c r="V15"/>
      <c r="W15"/>
      <c r="X15"/>
      <c r="Y15"/>
      <c r="Z15" s="29"/>
      <c r="AA15" s="29"/>
      <c r="AB15" s="29"/>
    </row>
    <row r="16" spans="1:28" ht="15">
      <c r="A16"/>
      <c r="C16" s="30" t="s">
        <v>64</v>
      </c>
      <c r="D16" s="322"/>
      <c r="E16" s="284"/>
      <c r="F16" s="322"/>
      <c r="G16" s="329"/>
      <c r="H16" s="284"/>
      <c r="I16" s="285"/>
      <c r="J16" s="322"/>
      <c r="K16" s="322"/>
      <c r="L16" s="322"/>
      <c r="M16" s="322"/>
      <c r="N16" s="322"/>
      <c r="O16" s="284"/>
      <c r="P16" s="322"/>
      <c r="Q16" s="310"/>
      <c r="R16"/>
      <c r="S16"/>
      <c r="T16"/>
      <c r="U16"/>
      <c r="V16"/>
      <c r="W16"/>
      <c r="X16"/>
      <c r="Y16"/>
      <c r="Z16" s="29"/>
      <c r="AA16" s="29"/>
      <c r="AB16" s="29"/>
    </row>
    <row r="17" spans="1:28" ht="15">
      <c r="A17"/>
      <c r="B17" s="80"/>
      <c r="C17" s="286"/>
      <c r="D17" s="294" t="s">
        <v>62</v>
      </c>
      <c r="E17" s="286"/>
      <c r="F17" s="289"/>
      <c r="G17" s="295"/>
      <c r="H17" s="284"/>
      <c r="I17" s="296"/>
      <c r="J17" s="289"/>
      <c r="K17" s="296"/>
      <c r="L17" s="289"/>
      <c r="M17" s="297"/>
      <c r="N17" s="289"/>
      <c r="O17" s="284"/>
      <c r="P17" s="289"/>
      <c r="Q17" s="330"/>
      <c r="R17"/>
      <c r="S17"/>
      <c r="T17"/>
      <c r="U17"/>
      <c r="V17"/>
      <c r="W17"/>
      <c r="X17"/>
      <c r="Y17"/>
      <c r="Z17" s="29"/>
      <c r="AA17" s="29"/>
      <c r="AB17" s="29"/>
    </row>
    <row r="18" spans="1:28" ht="15">
      <c r="A18"/>
      <c r="B18" s="80"/>
      <c r="C18" s="286"/>
      <c r="D18" s="322"/>
      <c r="E18" s="298" t="s">
        <v>190</v>
      </c>
      <c r="F18" s="289"/>
      <c r="G18" s="290"/>
      <c r="H18" s="291"/>
      <c r="I18" s="299">
        <f>'OPA NET MWh Savings'!J14*1000</f>
        <v>103826.58158731683</v>
      </c>
      <c r="J18" s="303"/>
      <c r="K18" s="299">
        <f>'OPA Net MW Savings'!J28*1000</f>
        <v>19.481322900720006</v>
      </c>
      <c r="L18" s="303"/>
      <c r="M18" s="303"/>
      <c r="N18" s="303"/>
      <c r="O18" s="314"/>
      <c r="P18" s="289"/>
      <c r="Q18" s="302">
        <f aca="true" t="shared" si="0" ref="Q18:Q26">($I18*$M$27)+($K18*$O$27*12)</f>
        <v>0</v>
      </c>
      <c r="R18"/>
      <c r="S18"/>
      <c r="T18"/>
      <c r="U18"/>
      <c r="V18"/>
      <c r="W18"/>
      <c r="X18"/>
      <c r="Y18"/>
      <c r="Z18" s="29"/>
      <c r="AA18" s="29"/>
      <c r="AB18" s="29"/>
    </row>
    <row r="19" spans="1:28" ht="15">
      <c r="A19"/>
      <c r="B19" s="80"/>
      <c r="C19" s="286"/>
      <c r="D19" s="322"/>
      <c r="E19" s="298" t="s">
        <v>125</v>
      </c>
      <c r="F19" s="289"/>
      <c r="G19" s="290"/>
      <c r="H19" s="291"/>
      <c r="I19" s="299">
        <f>'OPA NET MWh Savings'!J15*1000</f>
        <v>215472.26934384232</v>
      </c>
      <c r="J19" s="303"/>
      <c r="K19" s="299">
        <f>'OPA Net MW Savings'!J29*1000</f>
        <v>149.8676698858839</v>
      </c>
      <c r="L19" s="303"/>
      <c r="M19" s="303"/>
      <c r="N19" s="303"/>
      <c r="O19" s="314"/>
      <c r="P19" s="289"/>
      <c r="Q19" s="302">
        <f t="shared" si="0"/>
        <v>0</v>
      </c>
      <c r="R19"/>
      <c r="S19"/>
      <c r="T19"/>
      <c r="U19"/>
      <c r="V19"/>
      <c r="W19"/>
      <c r="X19"/>
      <c r="Y19"/>
      <c r="Z19" s="29"/>
      <c r="AA19" s="29"/>
      <c r="AB19" s="29"/>
    </row>
    <row r="20" spans="1:28" ht="15">
      <c r="A20"/>
      <c r="B20" s="80"/>
      <c r="C20" s="286"/>
      <c r="D20" s="322"/>
      <c r="E20" s="298" t="s">
        <v>108</v>
      </c>
      <c r="F20" s="289"/>
      <c r="G20" s="290"/>
      <c r="H20" s="291"/>
      <c r="I20" s="299">
        <f>'OPA NET MWh Savings'!J16*1000</f>
        <v>1275837.0620299678</v>
      </c>
      <c r="J20" s="303"/>
      <c r="K20" s="299">
        <f>'OPA Net MW Savings'!J30*1000</f>
        <v>62.58442642830461</v>
      </c>
      <c r="L20" s="303"/>
      <c r="M20" s="303"/>
      <c r="N20" s="303"/>
      <c r="O20" s="331"/>
      <c r="P20" s="289"/>
      <c r="Q20" s="302">
        <f t="shared" si="0"/>
        <v>0</v>
      </c>
      <c r="R20"/>
      <c r="S20"/>
      <c r="T20"/>
      <c r="U20"/>
      <c r="V20"/>
      <c r="W20"/>
      <c r="X20"/>
      <c r="Y20"/>
      <c r="Z20" s="29"/>
      <c r="AA20" s="29"/>
      <c r="AB20" s="29"/>
    </row>
    <row r="21" spans="1:28" ht="15">
      <c r="A21"/>
      <c r="B21" s="80"/>
      <c r="C21" s="286"/>
      <c r="D21" s="322"/>
      <c r="E21" s="298" t="s">
        <v>30</v>
      </c>
      <c r="F21" s="289"/>
      <c r="G21" s="290"/>
      <c r="H21" s="291"/>
      <c r="I21" s="299">
        <f>'OPA NET MWh Savings'!J17*1000</f>
        <v>0</v>
      </c>
      <c r="J21" s="303"/>
      <c r="K21" s="299">
        <f>'OPA Net MW Savings'!J31*1000</f>
        <v>58.3875</v>
      </c>
      <c r="L21" s="303"/>
      <c r="M21" s="332"/>
      <c r="N21" s="332"/>
      <c r="O21" s="310"/>
      <c r="P21" s="322"/>
      <c r="Q21" s="333">
        <f t="shared" si="0"/>
        <v>0</v>
      </c>
      <c r="R21"/>
      <c r="S21"/>
      <c r="T21"/>
      <c r="U21"/>
      <c r="V21"/>
      <c r="W21"/>
      <c r="X21"/>
      <c r="Y21"/>
      <c r="Z21" s="29"/>
      <c r="AA21" s="29"/>
      <c r="AB21" s="29"/>
    </row>
    <row r="22" spans="1:28" ht="15">
      <c r="A22"/>
      <c r="B22" s="80"/>
      <c r="C22" s="286"/>
      <c r="D22" s="322"/>
      <c r="E22" s="298" t="s">
        <v>51</v>
      </c>
      <c r="F22" s="289"/>
      <c r="G22" s="290"/>
      <c r="H22" s="291"/>
      <c r="I22" s="299">
        <f>'OPA NET MWh Savings'!J18*1000</f>
        <v>0</v>
      </c>
      <c r="J22" s="303"/>
      <c r="K22" s="299">
        <f>'OPA Net MW Savings'!J32*1000</f>
        <v>17.820367072001478</v>
      </c>
      <c r="L22" s="303"/>
      <c r="M22" s="332"/>
      <c r="N22" s="332"/>
      <c r="O22" s="310"/>
      <c r="P22" s="322"/>
      <c r="Q22" s="333">
        <f t="shared" si="0"/>
        <v>0</v>
      </c>
      <c r="R22"/>
      <c r="S22"/>
      <c r="T22"/>
      <c r="U22"/>
      <c r="V22"/>
      <c r="W22"/>
      <c r="X22"/>
      <c r="Y22"/>
      <c r="Z22" s="29"/>
      <c r="AA22" s="29"/>
      <c r="AB22" s="29"/>
    </row>
    <row r="23" spans="1:28" ht="15">
      <c r="A23"/>
      <c r="B23" s="80"/>
      <c r="C23" s="286"/>
      <c r="D23" s="322"/>
      <c r="E23" s="298" t="s">
        <v>152</v>
      </c>
      <c r="F23" s="289"/>
      <c r="G23" s="290"/>
      <c r="H23" s="291"/>
      <c r="I23" s="299">
        <f>'OPA NET MWh Savings'!J19*1000</f>
        <v>327600</v>
      </c>
      <c r="J23" s="303"/>
      <c r="K23" s="299">
        <f>'OPA Net MW Savings'!J33*1000</f>
        <v>193.1922456363625</v>
      </c>
      <c r="L23" s="303"/>
      <c r="M23" s="332"/>
      <c r="N23" s="332"/>
      <c r="O23" s="310"/>
      <c r="P23" s="322"/>
      <c r="Q23" s="333">
        <f t="shared" si="0"/>
        <v>0</v>
      </c>
      <c r="R23"/>
      <c r="S23"/>
      <c r="T23"/>
      <c r="U23"/>
      <c r="V23"/>
      <c r="W23"/>
      <c r="X23"/>
      <c r="Y23"/>
      <c r="Z23" s="29"/>
      <c r="AA23" s="29"/>
      <c r="AB23" s="29"/>
    </row>
    <row r="24" spans="1:28" ht="15">
      <c r="A24"/>
      <c r="B24" s="80"/>
      <c r="C24" s="286"/>
      <c r="D24" s="322"/>
      <c r="E24" s="298" t="s">
        <v>52</v>
      </c>
      <c r="F24" s="289"/>
      <c r="G24" s="290"/>
      <c r="H24" s="291"/>
      <c r="I24" s="299">
        <f>'OPA NET MWh Savings'!J20*1000</f>
        <v>0</v>
      </c>
      <c r="J24" s="303"/>
      <c r="K24" s="299">
        <f>'OPA Net MW Savings'!J34*1000</f>
        <v>0</v>
      </c>
      <c r="L24" s="303"/>
      <c r="M24" s="332"/>
      <c r="N24" s="332"/>
      <c r="O24" s="310"/>
      <c r="P24" s="322"/>
      <c r="Q24" s="333">
        <f t="shared" si="0"/>
        <v>0</v>
      </c>
      <c r="R24"/>
      <c r="S24"/>
      <c r="T24"/>
      <c r="U24"/>
      <c r="V24"/>
      <c r="W24"/>
      <c r="X24"/>
      <c r="Y24"/>
      <c r="Z24" s="29"/>
      <c r="AA24" s="29"/>
      <c r="AB24" s="29"/>
    </row>
    <row r="25" spans="1:28" ht="15">
      <c r="A25"/>
      <c r="B25" s="80"/>
      <c r="C25" s="286"/>
      <c r="D25" s="322"/>
      <c r="E25" s="298" t="s">
        <v>148</v>
      </c>
      <c r="F25" s="289"/>
      <c r="G25" s="290"/>
      <c r="H25" s="291"/>
      <c r="I25" s="299">
        <f>'OPA NET MWh Savings'!J21*1000</f>
        <v>117393.09274777154</v>
      </c>
      <c r="J25" s="303"/>
      <c r="K25" s="299">
        <f>'OPA Net MW Savings'!J35*1000</f>
        <v>2.296926909063468</v>
      </c>
      <c r="L25" s="303"/>
      <c r="M25" s="332"/>
      <c r="N25" s="332"/>
      <c r="O25" s="310"/>
      <c r="P25" s="322"/>
      <c r="Q25" s="333">
        <f t="shared" si="0"/>
        <v>0</v>
      </c>
      <c r="R25"/>
      <c r="S25"/>
      <c r="T25"/>
      <c r="U25"/>
      <c r="V25"/>
      <c r="W25"/>
      <c r="X25"/>
      <c r="Y25"/>
      <c r="Z25" s="29"/>
      <c r="AA25" s="29"/>
      <c r="AB25" s="29"/>
    </row>
    <row r="26" spans="1:28" ht="15">
      <c r="A26"/>
      <c r="B26" s="80"/>
      <c r="C26" s="286"/>
      <c r="D26" s="322"/>
      <c r="E26" s="298" t="s">
        <v>53</v>
      </c>
      <c r="F26" s="289"/>
      <c r="G26" s="290"/>
      <c r="H26" s="291"/>
      <c r="I26" s="299">
        <f>'OPA NET MWh Savings'!J22*1000</f>
        <v>0</v>
      </c>
      <c r="J26" s="303"/>
      <c r="K26" s="299">
        <f>'OPA Net MW Savings'!J36*1000</f>
        <v>7.47255</v>
      </c>
      <c r="L26" s="303"/>
      <c r="M26" s="332"/>
      <c r="N26" s="332"/>
      <c r="O26" s="310"/>
      <c r="P26" s="322"/>
      <c r="Q26" s="333">
        <f t="shared" si="0"/>
        <v>0</v>
      </c>
      <c r="R26"/>
      <c r="S26"/>
      <c r="T26"/>
      <c r="U26"/>
      <c r="V26"/>
      <c r="W26"/>
      <c r="X26"/>
      <c r="Y26"/>
      <c r="Z26" s="29"/>
      <c r="AA26" s="29"/>
      <c r="AB26" s="29"/>
    </row>
    <row r="27" spans="1:28" ht="15">
      <c r="A27"/>
      <c r="B27" s="65"/>
      <c r="C27" s="286"/>
      <c r="D27" s="334"/>
      <c r="E27" s="295" t="s">
        <v>63</v>
      </c>
      <c r="F27" s="303"/>
      <c r="G27" s="304"/>
      <c r="H27" s="290"/>
      <c r="I27" s="305">
        <f>SUM(I18:I26)</f>
        <v>2040129.0057088987</v>
      </c>
      <c r="J27" s="303"/>
      <c r="K27" s="305">
        <f>SUM(K18:K26)</f>
        <v>511.103008832336</v>
      </c>
      <c r="L27" s="303"/>
      <c r="M27" s="306">
        <v>0</v>
      </c>
      <c r="N27" s="307"/>
      <c r="O27" s="308">
        <v>0</v>
      </c>
      <c r="P27" s="303"/>
      <c r="Q27" s="335">
        <f>SUM(Q18:Q26)</f>
        <v>0</v>
      </c>
      <c r="R27"/>
      <c r="S27" s="128"/>
      <c r="T27"/>
      <c r="U27"/>
      <c r="V27"/>
      <c r="W27"/>
      <c r="X27"/>
      <c r="Y27"/>
      <c r="Z27" s="29"/>
      <c r="AA27" s="29"/>
      <c r="AB27" s="29"/>
    </row>
    <row r="28" spans="1:28" ht="15">
      <c r="A28"/>
      <c r="B28" s="65"/>
      <c r="C28" s="286"/>
      <c r="D28" s="289"/>
      <c r="E28" s="298"/>
      <c r="F28" s="303"/>
      <c r="G28" s="304"/>
      <c r="H28" s="291"/>
      <c r="I28" s="336"/>
      <c r="J28" s="303"/>
      <c r="K28" s="336"/>
      <c r="L28" s="303"/>
      <c r="M28" s="307"/>
      <c r="N28" s="307"/>
      <c r="O28" s="308"/>
      <c r="P28" s="303"/>
      <c r="Q28" s="335"/>
      <c r="R28"/>
      <c r="S28" s="128"/>
      <c r="T28"/>
      <c r="U28"/>
      <c r="V28"/>
      <c r="W28"/>
      <c r="X28"/>
      <c r="Y28"/>
      <c r="Z28" s="29"/>
      <c r="AA28" s="29"/>
      <c r="AB28" s="29"/>
    </row>
    <row r="29" spans="1:28" ht="15">
      <c r="A29"/>
      <c r="B29" s="65"/>
      <c r="C29" s="284"/>
      <c r="D29" s="294" t="s">
        <v>165</v>
      </c>
      <c r="E29" s="286"/>
      <c r="F29" s="303"/>
      <c r="G29" s="310"/>
      <c r="H29" s="311"/>
      <c r="I29" s="337">
        <f>I27</f>
        <v>2040129.0057088987</v>
      </c>
      <c r="J29" s="303"/>
      <c r="K29" s="337">
        <f>K27</f>
        <v>511.103008832336</v>
      </c>
      <c r="L29" s="303"/>
      <c r="M29" s="338"/>
      <c r="N29" s="338"/>
      <c r="O29" s="338"/>
      <c r="P29" s="303"/>
      <c r="Q29" s="335">
        <f>Q27</f>
        <v>0</v>
      </c>
      <c r="R29"/>
      <c r="S29"/>
      <c r="T29"/>
      <c r="U29"/>
      <c r="V29"/>
      <c r="W29"/>
      <c r="X29"/>
      <c r="Y29"/>
      <c r="Z29" s="29"/>
      <c r="AA29" s="29"/>
      <c r="AB29" s="29"/>
    </row>
    <row r="30" spans="1:28" ht="15">
      <c r="A30"/>
      <c r="B30" s="65"/>
      <c r="C30" s="284"/>
      <c r="D30" s="294"/>
      <c r="E30" s="286"/>
      <c r="F30" s="303"/>
      <c r="G30" s="310"/>
      <c r="H30" s="311"/>
      <c r="I30" s="325"/>
      <c r="J30" s="303"/>
      <c r="K30" s="325"/>
      <c r="L30" s="303"/>
      <c r="M30" s="338"/>
      <c r="N30" s="338"/>
      <c r="O30" s="338"/>
      <c r="P30" s="303"/>
      <c r="Q30" s="339"/>
      <c r="R30"/>
      <c r="S30"/>
      <c r="T30"/>
      <c r="U30"/>
      <c r="V30"/>
      <c r="W30"/>
      <c r="X30"/>
      <c r="Y30"/>
      <c r="Z30" s="29"/>
      <c r="AA30" s="29"/>
      <c r="AB30" s="29"/>
    </row>
    <row r="31" spans="1:28" ht="15">
      <c r="A31"/>
      <c r="B31" s="65"/>
      <c r="C31" s="30" t="s">
        <v>186</v>
      </c>
      <c r="D31" s="289"/>
      <c r="E31" s="286"/>
      <c r="F31" s="289"/>
      <c r="G31" s="290"/>
      <c r="H31" s="291"/>
      <c r="I31" s="292"/>
      <c r="J31" s="289"/>
      <c r="K31" s="292"/>
      <c r="L31" s="292"/>
      <c r="M31" s="292"/>
      <c r="N31" s="289"/>
      <c r="O31" s="292"/>
      <c r="P31" s="289"/>
      <c r="Q31" s="292"/>
      <c r="R31"/>
      <c r="S31"/>
      <c r="T31"/>
      <c r="U31"/>
      <c r="V31"/>
      <c r="W31"/>
      <c r="X31"/>
      <c r="Y31"/>
      <c r="Z31" s="29"/>
      <c r="AA31" s="29"/>
      <c r="AB31" s="29"/>
    </row>
    <row r="32" spans="1:28" ht="15">
      <c r="A32"/>
      <c r="B32" s="65"/>
      <c r="C32" s="286"/>
      <c r="D32" s="294" t="s">
        <v>62</v>
      </c>
      <c r="E32" s="286"/>
      <c r="F32" s="289"/>
      <c r="G32" s="295"/>
      <c r="H32" s="284"/>
      <c r="I32" s="299"/>
      <c r="J32" s="289"/>
      <c r="K32" s="296"/>
      <c r="L32" s="296"/>
      <c r="M32" s="296"/>
      <c r="N32" s="289"/>
      <c r="O32" s="296"/>
      <c r="P32" s="289"/>
      <c r="Q32" s="292"/>
      <c r="R32"/>
      <c r="S32"/>
      <c r="T32"/>
      <c r="U32"/>
      <c r="V32"/>
      <c r="W32"/>
      <c r="X32"/>
      <c r="Y32"/>
      <c r="Z32" s="29"/>
      <c r="AA32" s="29"/>
      <c r="AB32" s="29"/>
    </row>
    <row r="33" spans="1:28" ht="15">
      <c r="A33"/>
      <c r="B33" s="65"/>
      <c r="C33" s="286"/>
      <c r="D33" s="289"/>
      <c r="E33" s="298" t="s">
        <v>95</v>
      </c>
      <c r="F33" s="289"/>
      <c r="G33" s="290"/>
      <c r="H33" s="291"/>
      <c r="I33" s="299">
        <v>0</v>
      </c>
      <c r="J33" s="289"/>
      <c r="K33" s="296">
        <v>0</v>
      </c>
      <c r="L33" s="296"/>
      <c r="M33" s="300"/>
      <c r="N33" s="300"/>
      <c r="O33" s="321"/>
      <c r="P33" s="289"/>
      <c r="Q33" s="302">
        <f>($I33*$M$34)+($K33*$O$34*12)</f>
        <v>0</v>
      </c>
      <c r="R33"/>
      <c r="S33"/>
      <c r="T33"/>
      <c r="U33"/>
      <c r="V33"/>
      <c r="W33"/>
      <c r="X33"/>
      <c r="Y33"/>
      <c r="Z33" s="29"/>
      <c r="AA33" s="29"/>
      <c r="AB33" s="29"/>
    </row>
    <row r="34" spans="1:28" ht="15">
      <c r="A34"/>
      <c r="B34" s="65"/>
      <c r="C34" s="286"/>
      <c r="D34" s="303"/>
      <c r="E34" s="298" t="s">
        <v>63</v>
      </c>
      <c r="F34" s="303"/>
      <c r="G34" s="304"/>
      <c r="H34" s="291"/>
      <c r="I34" s="305">
        <f>SUM(I33:I33)</f>
        <v>0</v>
      </c>
      <c r="J34" s="303"/>
      <c r="K34" s="305">
        <f>SUM(K33:K33)</f>
        <v>0</v>
      </c>
      <c r="L34" s="303"/>
      <c r="M34" s="306">
        <v>0</v>
      </c>
      <c r="N34" s="307"/>
      <c r="O34" s="308">
        <v>0</v>
      </c>
      <c r="P34" s="303"/>
      <c r="Q34" s="309">
        <f>Q33</f>
        <v>0</v>
      </c>
      <c r="R34"/>
      <c r="S34"/>
      <c r="T34"/>
      <c r="U34"/>
      <c r="V34"/>
      <c r="W34"/>
      <c r="X34"/>
      <c r="Y34"/>
      <c r="Z34" s="29"/>
      <c r="AA34" s="29"/>
      <c r="AB34" s="29"/>
    </row>
    <row r="35" spans="1:28" ht="15">
      <c r="A35"/>
      <c r="B35" s="65"/>
      <c r="C35" s="284"/>
      <c r="D35" s="294"/>
      <c r="E35" s="286"/>
      <c r="F35" s="303"/>
      <c r="G35" s="310"/>
      <c r="H35" s="311"/>
      <c r="I35" s="325"/>
      <c r="J35" s="303"/>
      <c r="K35" s="325"/>
      <c r="L35" s="303"/>
      <c r="M35" s="338"/>
      <c r="N35" s="338"/>
      <c r="O35" s="338"/>
      <c r="P35" s="303"/>
      <c r="Q35" s="339"/>
      <c r="R35"/>
      <c r="S35"/>
      <c r="T35"/>
      <c r="U35"/>
      <c r="V35"/>
      <c r="W35"/>
      <c r="X35"/>
      <c r="Y35"/>
      <c r="Z35" s="29"/>
      <c r="AA35" s="29"/>
      <c r="AB35" s="29"/>
    </row>
    <row r="36" spans="1:28" ht="15">
      <c r="A36"/>
      <c r="B36" s="65"/>
      <c r="C36" s="284"/>
      <c r="D36" s="294" t="s">
        <v>187</v>
      </c>
      <c r="E36" s="286"/>
      <c r="F36" s="303"/>
      <c r="G36" s="310"/>
      <c r="H36" s="311"/>
      <c r="I36" s="337">
        <f>I34</f>
        <v>0</v>
      </c>
      <c r="J36" s="325"/>
      <c r="K36" s="337">
        <f>K34</f>
        <v>0</v>
      </c>
      <c r="L36" s="325"/>
      <c r="M36" s="326"/>
      <c r="N36" s="326"/>
      <c r="O36" s="327"/>
      <c r="P36" s="325"/>
      <c r="Q36" s="335">
        <f>Q34</f>
        <v>0</v>
      </c>
      <c r="R36"/>
      <c r="S36"/>
      <c r="T36"/>
      <c r="U36"/>
      <c r="V36"/>
      <c r="W36"/>
      <c r="X36"/>
      <c r="Y36"/>
      <c r="Z36" s="29"/>
      <c r="AA36" s="29"/>
      <c r="AB36" s="29"/>
    </row>
    <row r="37" spans="1:28" ht="15">
      <c r="A37"/>
      <c r="B37" s="65"/>
      <c r="C37" s="284"/>
      <c r="D37" s="294"/>
      <c r="E37" s="286"/>
      <c r="F37" s="303"/>
      <c r="G37" s="310"/>
      <c r="H37" s="311"/>
      <c r="I37" s="325"/>
      <c r="J37" s="303"/>
      <c r="K37" s="325"/>
      <c r="L37" s="303"/>
      <c r="M37" s="338"/>
      <c r="N37" s="338"/>
      <c r="O37" s="338"/>
      <c r="P37" s="303"/>
      <c r="Q37" s="339"/>
      <c r="R37"/>
      <c r="S37"/>
      <c r="T37"/>
      <c r="U37"/>
      <c r="V37"/>
      <c r="W37"/>
      <c r="X37"/>
      <c r="Y37"/>
      <c r="Z37" s="29"/>
      <c r="AA37" s="29"/>
      <c r="AB37" s="29"/>
    </row>
    <row r="38" spans="1:28" ht="15.75" thickBot="1">
      <c r="A38"/>
      <c r="B38" s="65"/>
      <c r="C38" s="340" t="s">
        <v>96</v>
      </c>
      <c r="D38" s="294"/>
      <c r="E38" s="286"/>
      <c r="F38" s="303"/>
      <c r="G38" s="310"/>
      <c r="H38" s="311"/>
      <c r="I38" s="313">
        <f>I36+I29</f>
        <v>2040129.0057088987</v>
      </c>
      <c r="J38" s="303"/>
      <c r="K38" s="313">
        <f>K36+K29</f>
        <v>511.103008832336</v>
      </c>
      <c r="L38" s="303"/>
      <c r="M38" s="338"/>
      <c r="N38" s="338"/>
      <c r="O38" s="338"/>
      <c r="P38" s="303"/>
      <c r="Q38" s="313">
        <f>Q36+Q29</f>
        <v>0</v>
      </c>
      <c r="R38"/>
      <c r="S38"/>
      <c r="T38"/>
      <c r="U38"/>
      <c r="V38"/>
      <c r="W38"/>
      <c r="X38"/>
      <c r="Y38"/>
      <c r="Z38" s="29"/>
      <c r="AA38" s="29"/>
      <c r="AB38" s="29"/>
    </row>
    <row r="39" spans="1:28" ht="15.75" thickTop="1">
      <c r="A39"/>
      <c r="B39" s="65"/>
      <c r="D39" s="105"/>
      <c r="E39" s="22"/>
      <c r="F39" s="65"/>
      <c r="G39" s="63"/>
      <c r="H39" s="48"/>
      <c r="I39" s="90"/>
      <c r="J39" s="65"/>
      <c r="K39" s="90"/>
      <c r="L39" s="65"/>
      <c r="M39" s="120"/>
      <c r="N39" s="120"/>
      <c r="O39" s="120"/>
      <c r="P39" s="65"/>
      <c r="Q39" s="117"/>
      <c r="R39"/>
      <c r="S39"/>
      <c r="T39"/>
      <c r="U39"/>
      <c r="V39"/>
      <c r="W39"/>
      <c r="X39"/>
      <c r="Y39"/>
      <c r="Z39" s="29"/>
      <c r="AA39" s="29"/>
      <c r="AB39" s="29"/>
    </row>
    <row r="40" spans="1:28" ht="15">
      <c r="A40"/>
      <c r="B40" s="65"/>
      <c r="D40" s="105"/>
      <c r="E40" s="22"/>
      <c r="F40" s="65"/>
      <c r="G40" s="63"/>
      <c r="H40" s="48"/>
      <c r="I40" s="90"/>
      <c r="J40" s="65"/>
      <c r="K40" s="90"/>
      <c r="L40" s="65"/>
      <c r="M40" s="120"/>
      <c r="N40" s="120"/>
      <c r="O40" s="120"/>
      <c r="P40" s="65"/>
      <c r="Q40" s="117"/>
      <c r="R40"/>
      <c r="S40"/>
      <c r="T40"/>
      <c r="U40"/>
      <c r="V40"/>
      <c r="W40"/>
      <c r="X40"/>
      <c r="Y40"/>
      <c r="Z40" s="29"/>
      <c r="AA40" s="29"/>
      <c r="AB40" s="29"/>
    </row>
    <row r="41" spans="1:28" ht="15">
      <c r="A41"/>
      <c r="B41" s="65"/>
      <c r="D41" s="105"/>
      <c r="E41" s="22"/>
      <c r="F41" s="65"/>
      <c r="G41" s="63"/>
      <c r="H41" s="48"/>
      <c r="I41" s="90"/>
      <c r="J41" s="65"/>
      <c r="K41" s="90"/>
      <c r="L41" s="65"/>
      <c r="M41" s="120"/>
      <c r="N41" s="120"/>
      <c r="O41" s="120"/>
      <c r="P41" s="65"/>
      <c r="Q41" s="117"/>
      <c r="R41"/>
      <c r="S41"/>
      <c r="T41"/>
      <c r="U41"/>
      <c r="V41"/>
      <c r="W41"/>
      <c r="X41"/>
      <c r="Y41"/>
      <c r="Z41" s="29"/>
      <c r="AA41" s="29"/>
      <c r="AB41" s="29"/>
    </row>
    <row r="42" spans="1:28" ht="15">
      <c r="A42"/>
      <c r="B42" s="80"/>
      <c r="C42" s="22"/>
      <c r="D42" s="80"/>
      <c r="E42" s="22"/>
      <c r="F42" s="80"/>
      <c r="G42" s="62"/>
      <c r="H42" s="52"/>
      <c r="I42" s="61"/>
      <c r="J42" s="80"/>
      <c r="K42" s="61"/>
      <c r="L42" s="80"/>
      <c r="M42" s="120"/>
      <c r="N42" s="120"/>
      <c r="O42" s="120"/>
      <c r="P42" s="80"/>
      <c r="Q42" s="98"/>
      <c r="R42"/>
      <c r="S42"/>
      <c r="T42"/>
      <c r="U42"/>
      <c r="V42"/>
      <c r="W42"/>
      <c r="X42"/>
      <c r="Y42"/>
      <c r="Z42" s="29"/>
      <c r="AA42" s="29"/>
      <c r="AB42" s="29"/>
    </row>
    <row r="43" spans="1:28" ht="15">
      <c r="A43" s="28" t="s">
        <v>170</v>
      </c>
      <c r="B43" s="56"/>
      <c r="C43" s="28"/>
      <c r="D43" s="56"/>
      <c r="E43" s="28"/>
      <c r="F43" s="56"/>
      <c r="I43" s="55"/>
      <c r="J43" s="56"/>
      <c r="K43" s="56"/>
      <c r="L43" s="56"/>
      <c r="M43" s="56"/>
      <c r="N43" s="56"/>
      <c r="O43" s="68"/>
      <c r="P43" s="56"/>
      <c r="Q43" s="81"/>
      <c r="R43"/>
      <c r="S43"/>
      <c r="T43"/>
      <c r="U43"/>
      <c r="V43"/>
      <c r="W43"/>
      <c r="X43"/>
      <c r="Y43"/>
      <c r="Z43" s="29"/>
      <c r="AA43" s="29"/>
      <c r="AB43" s="29"/>
    </row>
    <row r="44" spans="1:20" ht="30.75" customHeight="1">
      <c r="A44" s="76" t="s">
        <v>68</v>
      </c>
      <c r="B44" s="76"/>
      <c r="C44" s="382" t="s">
        <v>149</v>
      </c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268"/>
      <c r="T44" s="21"/>
    </row>
    <row r="45" spans="1:20" ht="24.75" customHeight="1">
      <c r="A45" s="57"/>
      <c r="C45"/>
      <c r="D45"/>
      <c r="E45"/>
      <c r="F45"/>
      <c r="G45"/>
      <c r="H45"/>
      <c r="I45"/>
      <c r="J45"/>
      <c r="M45" s="21"/>
      <c r="N45" s="21"/>
      <c r="P45" s="21"/>
      <c r="R45" s="21"/>
      <c r="T45" s="21"/>
    </row>
    <row r="46" spans="18:28" ht="15">
      <c r="R46"/>
      <c r="S46"/>
      <c r="T46"/>
      <c r="U46"/>
      <c r="V46"/>
      <c r="W46"/>
      <c r="X46"/>
      <c r="Y46"/>
      <c r="Z46" s="29"/>
      <c r="AA46" s="29"/>
      <c r="AB46" s="29"/>
    </row>
    <row r="47" spans="18:28" ht="15">
      <c r="R47"/>
      <c r="S47"/>
      <c r="T47"/>
      <c r="U47"/>
      <c r="V47"/>
      <c r="W47"/>
      <c r="X47"/>
      <c r="Y47"/>
      <c r="Z47" s="29"/>
      <c r="AA47" s="29"/>
      <c r="AB47" s="29"/>
    </row>
    <row r="48" spans="18:28" ht="15">
      <c r="R48"/>
      <c r="S48"/>
      <c r="T48"/>
      <c r="U48"/>
      <c r="V48"/>
      <c r="W48"/>
      <c r="X48"/>
      <c r="Y48"/>
      <c r="Z48" s="29"/>
      <c r="AA48" s="29"/>
      <c r="AB48" s="29"/>
    </row>
    <row r="49" spans="18:28" ht="15">
      <c r="R49"/>
      <c r="S49"/>
      <c r="T49"/>
      <c r="U49"/>
      <c r="V49"/>
      <c r="W49"/>
      <c r="X49"/>
      <c r="Y49"/>
      <c r="Z49" s="29"/>
      <c r="AA49" s="29"/>
      <c r="AB49" s="29"/>
    </row>
    <row r="50" spans="18:25" ht="15">
      <c r="R50"/>
      <c r="S50"/>
      <c r="T50"/>
      <c r="U50"/>
      <c r="V50"/>
      <c r="W50"/>
      <c r="X50"/>
      <c r="Y50"/>
    </row>
    <row r="51" spans="18:25" ht="15">
      <c r="R51"/>
      <c r="S51"/>
      <c r="T51"/>
      <c r="U51"/>
      <c r="V51"/>
      <c r="W51"/>
      <c r="X51"/>
      <c r="Y51"/>
    </row>
    <row r="52" spans="18:25" ht="15">
      <c r="R52"/>
      <c r="S52"/>
      <c r="T52"/>
      <c r="U52"/>
      <c r="V52"/>
      <c r="W52"/>
      <c r="X52"/>
      <c r="Y52"/>
    </row>
    <row r="53" spans="18:25" ht="15">
      <c r="R53"/>
      <c r="S53"/>
      <c r="T53"/>
      <c r="U53"/>
      <c r="V53"/>
      <c r="W53"/>
      <c r="X53"/>
      <c r="Y53"/>
    </row>
    <row r="54" spans="18:25" ht="15">
      <c r="R54"/>
      <c r="S54"/>
      <c r="T54"/>
      <c r="U54"/>
      <c r="V54"/>
      <c r="W54"/>
      <c r="X54"/>
      <c r="Y54"/>
    </row>
    <row r="55" spans="18:25" ht="15">
      <c r="R55"/>
      <c r="S55"/>
      <c r="T55"/>
      <c r="U55"/>
      <c r="V55"/>
      <c r="W55"/>
      <c r="X55"/>
      <c r="Y55"/>
    </row>
  </sheetData>
  <sheetProtection/>
  <mergeCells count="10">
    <mergeCell ref="C44:Q44"/>
    <mergeCell ref="A4:Q4"/>
    <mergeCell ref="A5:Q5"/>
    <mergeCell ref="A6:Q6"/>
    <mergeCell ref="A12:A13"/>
    <mergeCell ref="I11:K11"/>
    <mergeCell ref="C12:G13"/>
    <mergeCell ref="I12:K12"/>
    <mergeCell ref="M12:O12"/>
    <mergeCell ref="M11:O11"/>
  </mergeCells>
  <printOptions gridLines="1" horizontalCentered="1"/>
  <pageMargins left="0.5" right="0.5" top="0.65" bottom="0.33" header="0.31496062992126" footer="0.16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125" zoomScaleNormal="125" zoomScalePageLayoutView="75" workbookViewId="0" topLeftCell="F6">
      <selection activeCell="P29" sqref="P29"/>
    </sheetView>
  </sheetViews>
  <sheetFormatPr defaultColWidth="11.421875" defaultRowHeight="12.75"/>
  <cols>
    <col min="1" max="1" width="11.00390625" style="21" customWidth="1"/>
    <col min="2" max="2" width="0.9921875" style="29" customWidth="1"/>
    <col min="3" max="3" width="4.00390625" style="21" customWidth="1"/>
    <col min="4" max="4" width="4.00390625" style="29" customWidth="1"/>
    <col min="5" max="5" width="11.00390625" style="21" customWidth="1"/>
    <col min="6" max="6" width="0.9921875" style="29" customWidth="1"/>
    <col min="7" max="7" width="31.140625" style="21" customWidth="1"/>
    <col min="8" max="8" width="0.71875" style="21" customWidth="1"/>
    <col min="9" max="9" width="13.28125" style="37" bestFit="1" customWidth="1"/>
    <col min="10" max="10" width="0.9921875" style="29" customWidth="1"/>
    <col min="11" max="11" width="11.7109375" style="29" customWidth="1"/>
    <col min="12" max="12" width="0.9921875" style="29" customWidth="1"/>
    <col min="13" max="13" width="10.00390625" style="21" customWidth="1"/>
    <col min="14" max="14" width="0.9921875" style="29" customWidth="1"/>
    <col min="15" max="15" width="10.28125" style="21" customWidth="1"/>
    <col min="16" max="16" width="0.9921875" style="29" customWidth="1"/>
    <col min="17" max="17" width="15.28125" style="21" customWidth="1"/>
    <col min="18" max="18" width="0.13671875" style="29" customWidth="1"/>
    <col min="19" max="19" width="19.421875" style="21" hidden="1" customWidth="1"/>
    <col min="20" max="20" width="4.421875" style="21" hidden="1" customWidth="1"/>
    <col min="21" max="21" width="22.7109375" style="21" hidden="1" customWidth="1"/>
    <col min="22" max="22" width="19.421875" style="21" hidden="1" customWidth="1"/>
    <col min="23" max="23" width="9.140625" style="21" hidden="1" customWidth="1"/>
    <col min="24" max="16384" width="11.421875" style="21" customWidth="1"/>
  </cols>
  <sheetData>
    <row r="1" spans="17:19" ht="15">
      <c r="Q1" s="48"/>
      <c r="S1" s="70"/>
    </row>
    <row r="2" ht="15">
      <c r="S2" s="70"/>
    </row>
    <row r="3" ht="15">
      <c r="S3" s="70"/>
    </row>
    <row r="4" spans="1:19" ht="15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28"/>
      <c r="S4" s="70"/>
    </row>
    <row r="5" spans="1:19" ht="15">
      <c r="A5" s="367" t="s">
        <v>34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22"/>
      <c r="S5" s="70"/>
    </row>
    <row r="6" spans="1:19" ht="15">
      <c r="A6" s="367" t="s">
        <v>65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28"/>
      <c r="S6" s="70"/>
    </row>
    <row r="7" spans="1:19" ht="15">
      <c r="A7" s="58"/>
      <c r="B7" s="37"/>
      <c r="C7" s="58"/>
      <c r="D7" s="37"/>
      <c r="E7" s="58"/>
      <c r="F7" s="37"/>
      <c r="G7" s="59"/>
      <c r="H7" s="59"/>
      <c r="J7" s="37"/>
      <c r="K7" s="37"/>
      <c r="L7" s="37"/>
      <c r="M7" s="22"/>
      <c r="N7" s="37"/>
      <c r="O7" s="22"/>
      <c r="P7" s="37"/>
      <c r="Q7" s="22"/>
      <c r="R7" s="37"/>
      <c r="S7" s="70"/>
    </row>
    <row r="8" spans="1:19" ht="15">
      <c r="A8" s="28"/>
      <c r="B8" s="37"/>
      <c r="C8" s="28"/>
      <c r="D8" s="37"/>
      <c r="E8" s="28"/>
      <c r="F8" s="37"/>
      <c r="G8" s="37"/>
      <c r="H8" s="59"/>
      <c r="J8" s="37"/>
      <c r="K8" s="37"/>
      <c r="L8" s="37"/>
      <c r="M8" s="37"/>
      <c r="N8" s="37"/>
      <c r="O8" s="37"/>
      <c r="P8" s="37"/>
      <c r="Q8" s="60"/>
      <c r="R8" s="37"/>
      <c r="S8" s="70"/>
    </row>
    <row r="9" spans="1:23" ht="33.75" customHeight="1">
      <c r="A9" s="271"/>
      <c r="B9" s="272"/>
      <c r="C9" s="271"/>
      <c r="D9" s="272"/>
      <c r="E9" s="271"/>
      <c r="F9" s="272"/>
      <c r="G9" s="272"/>
      <c r="H9" s="271"/>
      <c r="I9" s="385" t="s">
        <v>1</v>
      </c>
      <c r="J9" s="385"/>
      <c r="K9" s="385"/>
      <c r="L9" s="274"/>
      <c r="M9" s="387" t="s">
        <v>142</v>
      </c>
      <c r="N9" s="387"/>
      <c r="O9" s="387"/>
      <c r="P9" s="272"/>
      <c r="Q9" s="385" t="s">
        <v>141</v>
      </c>
      <c r="R9" s="385"/>
      <c r="S9" s="385"/>
      <c r="T9" s="385"/>
      <c r="U9" s="385"/>
      <c r="V9" s="385"/>
      <c r="W9" s="385"/>
    </row>
    <row r="10" spans="1:23" ht="18.75" customHeight="1">
      <c r="A10" s="378"/>
      <c r="B10" s="273"/>
      <c r="C10" s="384" t="s">
        <v>150</v>
      </c>
      <c r="D10" s="384"/>
      <c r="E10" s="384"/>
      <c r="F10" s="384"/>
      <c r="G10" s="384"/>
      <c r="H10" s="270"/>
      <c r="I10" s="386" t="s">
        <v>124</v>
      </c>
      <c r="J10" s="386"/>
      <c r="K10" s="386"/>
      <c r="L10" s="272"/>
      <c r="M10" s="386" t="s">
        <v>124</v>
      </c>
      <c r="N10" s="386"/>
      <c r="O10" s="386"/>
      <c r="P10" s="272"/>
      <c r="Q10" s="271" t="s">
        <v>124</v>
      </c>
      <c r="R10" s="272"/>
      <c r="S10" s="276"/>
      <c r="T10" s="270"/>
      <c r="U10" s="270"/>
      <c r="V10" s="270"/>
      <c r="W10" s="270"/>
    </row>
    <row r="11" spans="1:23" ht="15">
      <c r="A11" s="378"/>
      <c r="B11" s="274"/>
      <c r="C11" s="384"/>
      <c r="D11" s="384"/>
      <c r="E11" s="384"/>
      <c r="F11" s="384"/>
      <c r="G11" s="384"/>
      <c r="H11" s="270"/>
      <c r="I11" s="275" t="s">
        <v>132</v>
      </c>
      <c r="J11" s="272"/>
      <c r="K11" s="275" t="s">
        <v>133</v>
      </c>
      <c r="L11" s="272"/>
      <c r="M11" s="275" t="s">
        <v>134</v>
      </c>
      <c r="N11" s="272"/>
      <c r="O11" s="275" t="s">
        <v>135</v>
      </c>
      <c r="P11" s="272"/>
      <c r="Q11" s="275" t="s">
        <v>199</v>
      </c>
      <c r="R11" s="272"/>
      <c r="S11" s="276"/>
      <c r="T11" s="270"/>
      <c r="U11" s="270"/>
      <c r="V11" s="270"/>
      <c r="W11" s="270"/>
    </row>
    <row r="12" spans="2:21" ht="46.5">
      <c r="B12" s="37"/>
      <c r="D12" s="37"/>
      <c r="F12" s="37"/>
      <c r="I12" s="22" t="s">
        <v>200</v>
      </c>
      <c r="J12" s="21"/>
      <c r="K12" s="22" t="s">
        <v>201</v>
      </c>
      <c r="L12" s="37"/>
      <c r="M12" s="60" t="s">
        <v>202</v>
      </c>
      <c r="N12" s="37"/>
      <c r="O12" s="22" t="s">
        <v>203</v>
      </c>
      <c r="P12" s="37"/>
      <c r="Q12" s="85" t="s">
        <v>72</v>
      </c>
      <c r="R12" s="85"/>
      <c r="S12" s="85" t="s">
        <v>139</v>
      </c>
      <c r="T12" s="37"/>
      <c r="U12" s="104" t="s">
        <v>189</v>
      </c>
    </row>
    <row r="13" spans="2:19" ht="15">
      <c r="B13" s="37"/>
      <c r="D13" s="37"/>
      <c r="F13" s="37"/>
      <c r="I13" s="22"/>
      <c r="J13" s="21"/>
      <c r="K13" s="22"/>
      <c r="L13" s="37"/>
      <c r="M13" s="60"/>
      <c r="N13" s="37"/>
      <c r="O13" s="22"/>
      <c r="P13" s="37"/>
      <c r="Q13" s="86"/>
      <c r="R13" s="37"/>
      <c r="S13" s="70"/>
    </row>
    <row r="14" spans="1:19" ht="15">
      <c r="A14"/>
      <c r="C14" s="89" t="s">
        <v>64</v>
      </c>
      <c r="G14" s="66"/>
      <c r="Q14" s="63"/>
      <c r="S14" s="70"/>
    </row>
    <row r="15" spans="1:19" ht="15">
      <c r="A15"/>
      <c r="B15" s="80"/>
      <c r="C15" s="22"/>
      <c r="D15" s="105" t="s">
        <v>62</v>
      </c>
      <c r="E15" s="22"/>
      <c r="F15" s="80"/>
      <c r="G15" s="75"/>
      <c r="I15" s="83"/>
      <c r="J15" s="80"/>
      <c r="K15" s="83"/>
      <c r="L15" s="80"/>
      <c r="M15" s="88"/>
      <c r="N15" s="80"/>
      <c r="O15" s="74"/>
      <c r="P15" s="80"/>
      <c r="Q15" s="61"/>
      <c r="R15" s="80"/>
      <c r="S15" s="70"/>
    </row>
    <row r="16" spans="1:23" ht="15">
      <c r="A16"/>
      <c r="B16" s="80"/>
      <c r="C16" s="22"/>
      <c r="E16" s="23" t="s">
        <v>190</v>
      </c>
      <c r="F16" s="80"/>
      <c r="G16" s="62"/>
      <c r="H16" s="52"/>
      <c r="I16" s="84">
        <f>'OPA NET MWh Savings'!J28*1000</f>
        <v>184215.78</v>
      </c>
      <c r="J16" s="80"/>
      <c r="K16" s="83">
        <f>'OPA Net MW Savings'!J28*1000</f>
        <v>19.481322900720006</v>
      </c>
      <c r="L16" s="80"/>
      <c r="M16" s="123"/>
      <c r="N16" s="107"/>
      <c r="O16" s="101"/>
      <c r="P16" s="107"/>
      <c r="Q16" s="98">
        <f>($I16*$M$21)+($K16*$O$21*12)</f>
        <v>0</v>
      </c>
      <c r="R16" s="107"/>
      <c r="S16" s="108"/>
      <c r="T16" s="109"/>
      <c r="U16" s="109"/>
      <c r="V16" s="109"/>
      <c r="W16" s="109"/>
    </row>
    <row r="17" spans="1:23" ht="15">
      <c r="A17"/>
      <c r="B17" s="80"/>
      <c r="C17" s="22"/>
      <c r="E17" s="23" t="s">
        <v>0</v>
      </c>
      <c r="F17" s="80"/>
      <c r="G17" s="62"/>
      <c r="H17" s="52"/>
      <c r="I17" s="84">
        <f>'OPA NET MWh Savings'!J29*1000</f>
        <v>236585.2084835689</v>
      </c>
      <c r="J17" s="80"/>
      <c r="K17" s="83">
        <f>'OPA Net MW Savings'!J29*1000</f>
        <v>149.8676698858839</v>
      </c>
      <c r="L17" s="80"/>
      <c r="M17" s="123"/>
      <c r="N17" s="107"/>
      <c r="O17" s="101"/>
      <c r="P17" s="107"/>
      <c r="Q17" s="98">
        <f>($I17*$M$21)+($K17*$O$21*12)</f>
        <v>0</v>
      </c>
      <c r="R17" s="107"/>
      <c r="S17" s="108"/>
      <c r="T17" s="109"/>
      <c r="U17" s="109"/>
      <c r="V17" s="109"/>
      <c r="W17" s="109"/>
    </row>
    <row r="18" spans="1:23" ht="15">
      <c r="A18"/>
      <c r="B18" s="80"/>
      <c r="C18" s="22"/>
      <c r="E18" s="23" t="s">
        <v>153</v>
      </c>
      <c r="F18" s="80"/>
      <c r="G18" s="62"/>
      <c r="H18" s="52"/>
      <c r="I18" s="84">
        <f>'OPA NET MWh Savings'!J30*1000</f>
        <v>1195741.0429227476</v>
      </c>
      <c r="J18" s="80"/>
      <c r="K18" s="83">
        <f>'OPA Net MW Savings'!J30*1000</f>
        <v>62.58442642830461</v>
      </c>
      <c r="L18" s="80"/>
      <c r="M18" s="123"/>
      <c r="N18" s="107"/>
      <c r="O18" s="101"/>
      <c r="P18" s="107"/>
      <c r="Q18" s="98">
        <f>($I18*$M$21)+($K18*$O$21*12)</f>
        <v>0</v>
      </c>
      <c r="R18" s="107"/>
      <c r="S18" s="108"/>
      <c r="T18" s="109"/>
      <c r="U18" s="109"/>
      <c r="V18" s="109"/>
      <c r="W18" s="109"/>
    </row>
    <row r="19" spans="1:23" ht="15">
      <c r="A19"/>
      <c r="B19" s="80"/>
      <c r="C19" s="22"/>
      <c r="E19" s="23" t="s">
        <v>30</v>
      </c>
      <c r="F19" s="80"/>
      <c r="G19" s="62"/>
      <c r="H19" s="52"/>
      <c r="I19" s="84">
        <f>'OPA NET MWh Savings'!J31*1000</f>
        <v>1167.75</v>
      </c>
      <c r="J19" s="80"/>
      <c r="K19" s="83">
        <f>'OPA Net MW Savings'!J31*1000</f>
        <v>58.3875</v>
      </c>
      <c r="L19" s="80"/>
      <c r="M19" s="123"/>
      <c r="N19" s="107"/>
      <c r="O19" s="101"/>
      <c r="P19" s="107"/>
      <c r="Q19" s="98">
        <f>($I19*$M$21)+($K19*$O$21*12)</f>
        <v>0</v>
      </c>
      <c r="R19" s="107"/>
      <c r="S19" s="108"/>
      <c r="T19" s="109"/>
      <c r="U19" s="109"/>
      <c r="V19" s="109"/>
      <c r="W19" s="109"/>
    </row>
    <row r="20" spans="1:23" ht="15">
      <c r="A20"/>
      <c r="B20" s="80"/>
      <c r="C20" s="22"/>
      <c r="E20" s="23" t="s">
        <v>188</v>
      </c>
      <c r="F20" s="80"/>
      <c r="G20" s="62"/>
      <c r="H20" s="52"/>
      <c r="I20" s="84">
        <f>'OPA NET MWh Savings'!J32*1000</f>
        <v>44324.39094905749</v>
      </c>
      <c r="J20" s="80"/>
      <c r="K20" s="83">
        <f>'OPA Net MW Savings'!J32*1000</f>
        <v>17.820367072001478</v>
      </c>
      <c r="L20" s="80"/>
      <c r="M20" s="123"/>
      <c r="N20" s="107"/>
      <c r="O20" s="101"/>
      <c r="P20" s="107"/>
      <c r="Q20" s="98">
        <f>($I20*$M$21)+($K20*$O$21*12)</f>
        <v>0</v>
      </c>
      <c r="R20" s="107"/>
      <c r="S20" s="108"/>
      <c r="T20" s="109"/>
      <c r="U20" s="109"/>
      <c r="V20" s="109"/>
      <c r="W20" s="109"/>
    </row>
    <row r="21" spans="1:23" ht="15">
      <c r="A21"/>
      <c r="B21" s="65"/>
      <c r="C21" s="22"/>
      <c r="D21" s="87"/>
      <c r="E21" s="23" t="s">
        <v>63</v>
      </c>
      <c r="F21" s="65"/>
      <c r="G21" s="72"/>
      <c r="H21" s="52"/>
      <c r="I21" s="64">
        <f>SUM(I16:I20)</f>
        <v>1662034.1723553739</v>
      </c>
      <c r="J21" s="65"/>
      <c r="K21" s="64">
        <f>SUM(K16:K20)</f>
        <v>308.14128628691003</v>
      </c>
      <c r="L21" s="65"/>
      <c r="M21" s="168">
        <v>0</v>
      </c>
      <c r="N21" s="118"/>
      <c r="O21" s="121">
        <v>0</v>
      </c>
      <c r="P21" s="116"/>
      <c r="Q21" s="110">
        <f>SUM(Q16:Q20)</f>
        <v>0</v>
      </c>
      <c r="R21" s="117"/>
      <c r="S21" s="108"/>
      <c r="T21" s="108"/>
      <c r="U21" s="108"/>
      <c r="V21" s="108"/>
      <c r="W21" s="108"/>
    </row>
    <row r="22" spans="1:24" ht="15">
      <c r="A22"/>
      <c r="B22" s="65"/>
      <c r="C22" s="22"/>
      <c r="D22" s="105" t="s">
        <v>67</v>
      </c>
      <c r="E22" s="23"/>
      <c r="F22" s="65"/>
      <c r="G22" s="72"/>
      <c r="H22" s="52"/>
      <c r="I22" s="65"/>
      <c r="J22" s="65"/>
      <c r="K22" s="65"/>
      <c r="L22" s="65"/>
      <c r="M22" s="118"/>
      <c r="N22" s="118"/>
      <c r="O22" s="121"/>
      <c r="P22" s="116"/>
      <c r="Q22" s="98"/>
      <c r="R22" s="107"/>
      <c r="S22" s="109"/>
      <c r="T22" s="109"/>
      <c r="U22" s="109"/>
      <c r="V22" s="109"/>
      <c r="W22" s="109"/>
      <c r="X22" s="128"/>
    </row>
    <row r="23" spans="1:23" ht="15">
      <c r="A23"/>
      <c r="B23" s="65"/>
      <c r="C23" s="22"/>
      <c r="D23" s="80"/>
      <c r="E23" s="23" t="s">
        <v>69</v>
      </c>
      <c r="F23" s="65"/>
      <c r="G23" s="72"/>
      <c r="H23" s="52"/>
      <c r="I23" s="84">
        <f>'OPA NET MWh Savings'!J36*1000</f>
        <v>53962.54319999999</v>
      </c>
      <c r="J23" s="80"/>
      <c r="K23" s="84">
        <f>'OPA Net MW Savings'!J36*1000</f>
        <v>7.47255</v>
      </c>
      <c r="L23" s="65"/>
      <c r="M23" s="118"/>
      <c r="N23" s="118"/>
      <c r="O23" s="121"/>
      <c r="P23" s="116"/>
      <c r="Q23" s="98">
        <f>($I23*$M$24)+($K23*$O$24*12)</f>
        <v>0</v>
      </c>
      <c r="R23" s="107"/>
      <c r="S23" s="109"/>
      <c r="T23" s="109"/>
      <c r="U23" s="109"/>
      <c r="V23" s="109"/>
      <c r="W23" s="109"/>
    </row>
    <row r="24" spans="1:23" ht="15">
      <c r="A24"/>
      <c r="B24" s="65"/>
      <c r="C24" s="22"/>
      <c r="D24" s="80"/>
      <c r="E24" s="23" t="s">
        <v>109</v>
      </c>
      <c r="F24" s="65"/>
      <c r="G24" s="72"/>
      <c r="H24" s="52"/>
      <c r="I24" s="130">
        <f>SUM(I23:I23)</f>
        <v>53962.54319999999</v>
      </c>
      <c r="J24" s="80"/>
      <c r="K24" s="106">
        <f>SUM(K23:K23)</f>
        <v>7.47255</v>
      </c>
      <c r="L24" s="65"/>
      <c r="M24" s="168">
        <v>0</v>
      </c>
      <c r="N24" s="118"/>
      <c r="O24" s="121">
        <v>0</v>
      </c>
      <c r="P24" s="116"/>
      <c r="Q24" s="115">
        <f>Q23</f>
        <v>0</v>
      </c>
      <c r="R24" s="127"/>
      <c r="S24" s="108"/>
      <c r="T24" s="108"/>
      <c r="U24" s="108"/>
      <c r="V24" s="108"/>
      <c r="W24" s="108"/>
    </row>
    <row r="25" spans="1:23" ht="15">
      <c r="A25"/>
      <c r="B25" s="65"/>
      <c r="C25" s="22"/>
      <c r="D25" s="105" t="s">
        <v>66</v>
      </c>
      <c r="E25" s="23"/>
      <c r="F25" s="65"/>
      <c r="G25" s="72"/>
      <c r="H25" s="52"/>
      <c r="I25" s="65"/>
      <c r="J25" s="65"/>
      <c r="K25" s="65"/>
      <c r="L25" s="65"/>
      <c r="M25" s="118"/>
      <c r="N25" s="118"/>
      <c r="O25" s="121"/>
      <c r="P25" s="116"/>
      <c r="Q25" s="98"/>
      <c r="R25" s="107"/>
      <c r="S25" s="109"/>
      <c r="T25" s="109"/>
      <c r="U25" s="109"/>
      <c r="V25" s="109"/>
      <c r="W25" s="109"/>
    </row>
    <row r="26" spans="1:23" ht="15">
      <c r="A26"/>
      <c r="B26" s="65"/>
      <c r="C26" s="22"/>
      <c r="D26" s="105"/>
      <c r="E26" s="23" t="s">
        <v>70</v>
      </c>
      <c r="F26" s="65"/>
      <c r="G26" s="72"/>
      <c r="H26" s="52"/>
      <c r="I26" s="65">
        <f>'OPA NET MWh Savings'!J33*1000</f>
        <v>1030245.0330366219</v>
      </c>
      <c r="J26" s="65"/>
      <c r="K26" s="65">
        <f>'OPA Net MW Savings'!J33*1000</f>
        <v>193.1922456363625</v>
      </c>
      <c r="L26" s="65"/>
      <c r="M26" s="118"/>
      <c r="N26" s="118"/>
      <c r="O26" s="121"/>
      <c r="P26" s="116"/>
      <c r="Q26" s="98">
        <f>($I26*$M$28)+($K26*$O$28*12)</f>
        <v>0</v>
      </c>
      <c r="R26" s="107"/>
      <c r="S26" s="109"/>
      <c r="T26" s="109"/>
      <c r="U26" s="109"/>
      <c r="V26" s="109"/>
      <c r="W26" s="109"/>
    </row>
    <row r="27" spans="1:23" ht="15">
      <c r="A27"/>
      <c r="B27" s="65"/>
      <c r="C27" s="22"/>
      <c r="D27" s="80"/>
      <c r="E27" s="75" t="s">
        <v>143</v>
      </c>
      <c r="F27" s="65"/>
      <c r="G27" s="72"/>
      <c r="H27" s="62"/>
      <c r="I27" s="84">
        <f>'OPA NET MWh Savings'!J35*1000</f>
        <v>1938.8765379447511</v>
      </c>
      <c r="J27" s="65"/>
      <c r="K27" s="84">
        <f>'OPA Net MW Savings'!J35*1000</f>
        <v>2.296926909063468</v>
      </c>
      <c r="L27" s="65"/>
      <c r="M27" s="121"/>
      <c r="N27" s="118"/>
      <c r="O27" s="121"/>
      <c r="P27" s="116"/>
      <c r="Q27" s="98">
        <f>($I27*$M$28)+($K27*$O$28*12)</f>
        <v>0</v>
      </c>
      <c r="R27" s="107"/>
      <c r="S27" s="109"/>
      <c r="T27" s="109"/>
      <c r="U27" s="109"/>
      <c r="V27" s="109"/>
      <c r="W27" s="109"/>
    </row>
    <row r="28" spans="1:23" ht="15">
      <c r="A28"/>
      <c r="B28" s="65"/>
      <c r="C28" s="22"/>
      <c r="D28" s="80"/>
      <c r="E28" s="23" t="s">
        <v>117</v>
      </c>
      <c r="F28" s="65"/>
      <c r="G28" s="72"/>
      <c r="H28" s="52"/>
      <c r="I28" s="130">
        <f>SUM(I26:I27)</f>
        <v>1032183.9095745666</v>
      </c>
      <c r="J28" s="80"/>
      <c r="K28" s="106">
        <f>SUM(K26:K27)</f>
        <v>195.48917254542596</v>
      </c>
      <c r="L28" s="65"/>
      <c r="M28" s="121">
        <v>0</v>
      </c>
      <c r="N28" s="118"/>
      <c r="O28" s="121">
        <v>0</v>
      </c>
      <c r="P28" s="116"/>
      <c r="Q28" s="110">
        <f>SUM(Q26:Q27)</f>
        <v>0</v>
      </c>
      <c r="R28" s="107"/>
      <c r="S28" s="109"/>
      <c r="T28" s="109"/>
      <c r="U28" s="109"/>
      <c r="V28" s="109"/>
      <c r="W28" s="109"/>
    </row>
    <row r="29" spans="1:23" ht="15">
      <c r="A29"/>
      <c r="B29" s="65"/>
      <c r="C29" s="22"/>
      <c r="D29" s="80"/>
      <c r="E29" s="23"/>
      <c r="F29" s="65"/>
      <c r="G29" s="72"/>
      <c r="H29" s="52"/>
      <c r="I29" s="130"/>
      <c r="J29" s="80"/>
      <c r="K29" s="106"/>
      <c r="L29" s="65"/>
      <c r="M29" s="121"/>
      <c r="N29" s="118"/>
      <c r="O29" s="121"/>
      <c r="P29" s="116"/>
      <c r="Q29" s="110"/>
      <c r="R29" s="107"/>
      <c r="S29" s="109"/>
      <c r="T29" s="109"/>
      <c r="U29" s="109"/>
      <c r="V29" s="109"/>
      <c r="W29" s="109"/>
    </row>
    <row r="30" spans="1:24" ht="15">
      <c r="A30"/>
      <c r="B30" s="65"/>
      <c r="D30" s="105" t="s">
        <v>165</v>
      </c>
      <c r="E30" s="22"/>
      <c r="F30" s="65"/>
      <c r="G30" s="63"/>
      <c r="H30" s="48"/>
      <c r="I30" s="131">
        <f>I21+I24+I28</f>
        <v>2748180.6251299405</v>
      </c>
      <c r="J30" s="65"/>
      <c r="K30" s="131">
        <f>K21+K24+K28</f>
        <v>511.103008832336</v>
      </c>
      <c r="L30" s="65"/>
      <c r="M30" s="122"/>
      <c r="N30" s="122"/>
      <c r="O30" s="122"/>
      <c r="P30" s="116"/>
      <c r="Q30" s="131">
        <f>Q21+Q24+Q28</f>
        <v>0</v>
      </c>
      <c r="R30" s="116"/>
      <c r="S30" s="109"/>
      <c r="T30" s="109"/>
      <c r="U30" s="109"/>
      <c r="V30" s="109"/>
      <c r="W30" s="109"/>
      <c r="X30"/>
    </row>
    <row r="31" spans="1:24" ht="15">
      <c r="A31"/>
      <c r="B31" s="80"/>
      <c r="C31" s="22"/>
      <c r="D31" s="80"/>
      <c r="E31" s="22"/>
      <c r="F31" s="80"/>
      <c r="G31" s="62"/>
      <c r="H31" s="52"/>
      <c r="I31" s="61"/>
      <c r="J31" s="80"/>
      <c r="K31" s="61"/>
      <c r="L31" s="80"/>
      <c r="M31" s="122"/>
      <c r="N31" s="122"/>
      <c r="O31" s="122"/>
      <c r="P31" s="107"/>
      <c r="Q31" s="98"/>
      <c r="R31" s="107"/>
      <c r="S31" s="109"/>
      <c r="T31" s="109"/>
      <c r="U31" s="109"/>
      <c r="V31" s="109"/>
      <c r="W31" s="109"/>
      <c r="X31"/>
    </row>
    <row r="32" spans="1:23" ht="15">
      <c r="A32" s="22"/>
      <c r="B32" s="65"/>
      <c r="D32" s="65"/>
      <c r="F32" s="65"/>
      <c r="G32" s="63"/>
      <c r="I32" s="65"/>
      <c r="J32" s="65"/>
      <c r="K32" s="65"/>
      <c r="L32" s="65"/>
      <c r="M32" s="119"/>
      <c r="N32" s="118"/>
      <c r="O32" s="119"/>
      <c r="P32" s="116"/>
      <c r="Q32" s="98"/>
      <c r="R32" s="116"/>
      <c r="S32" s="109"/>
      <c r="T32" s="109"/>
      <c r="U32" s="109"/>
      <c r="V32" s="109"/>
      <c r="W32" s="109"/>
    </row>
    <row r="33" spans="1:23" ht="15">
      <c r="A33" s="22"/>
      <c r="B33" s="65"/>
      <c r="C33" s="22"/>
      <c r="D33" s="65"/>
      <c r="E33" s="22"/>
      <c r="F33" s="65"/>
      <c r="G33" s="63"/>
      <c r="I33" s="84"/>
      <c r="J33" s="65"/>
      <c r="K33" s="65"/>
      <c r="L33" s="65"/>
      <c r="M33" s="116"/>
      <c r="N33" s="116"/>
      <c r="O33" s="116"/>
      <c r="P33" s="116"/>
      <c r="Q33" s="116"/>
      <c r="R33" s="116"/>
      <c r="S33" s="109"/>
      <c r="T33" s="109"/>
      <c r="U33" s="109"/>
      <c r="V33" s="109"/>
      <c r="W33" s="109"/>
    </row>
    <row r="34" spans="1:18" ht="15">
      <c r="A34" s="28" t="s">
        <v>170</v>
      </c>
      <c r="B34" s="56"/>
      <c r="C34" s="28"/>
      <c r="D34" s="56"/>
      <c r="E34" s="28"/>
      <c r="F34" s="56"/>
      <c r="I34" s="55"/>
      <c r="J34" s="56"/>
      <c r="K34" s="56"/>
      <c r="L34" s="56"/>
      <c r="M34" s="68"/>
      <c r="N34" s="56"/>
      <c r="O34" s="68"/>
      <c r="P34" s="56"/>
      <c r="Q34" s="81"/>
      <c r="R34" s="56"/>
    </row>
    <row r="35" spans="1:23" ht="33.75" customHeight="1">
      <c r="A35" s="76" t="s">
        <v>154</v>
      </c>
      <c r="B35" s="76"/>
      <c r="C35" s="375" t="s">
        <v>149</v>
      </c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103"/>
      <c r="T35" s="103"/>
      <c r="U35" s="103"/>
      <c r="V35" s="103"/>
      <c r="W35" s="103"/>
    </row>
  </sheetData>
  <sheetProtection/>
  <mergeCells count="11">
    <mergeCell ref="C35:R35"/>
    <mergeCell ref="A4:Q4"/>
    <mergeCell ref="A5:Q5"/>
    <mergeCell ref="A6:Q6"/>
    <mergeCell ref="A10:A11"/>
    <mergeCell ref="C10:G11"/>
    <mergeCell ref="I9:K9"/>
    <mergeCell ref="Q9:W9"/>
    <mergeCell ref="M10:O10"/>
    <mergeCell ref="I10:K10"/>
    <mergeCell ref="M9:O9"/>
  </mergeCells>
  <printOptions gridLines="1" horizontalCentered="1"/>
  <pageMargins left="0.5" right="0.5" top="0.37" bottom="0.32" header="0.24" footer="0.16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125" zoomScaleNormal="125" zoomScalePageLayoutView="75" workbookViewId="0" topLeftCell="A9">
      <selection activeCell="O29" sqref="O29"/>
    </sheetView>
  </sheetViews>
  <sheetFormatPr defaultColWidth="11.421875" defaultRowHeight="12.75"/>
  <cols>
    <col min="1" max="1" width="11.00390625" style="21" customWidth="1"/>
    <col min="2" max="2" width="0.9921875" style="29" customWidth="1"/>
    <col min="3" max="3" width="4.00390625" style="21" customWidth="1"/>
    <col min="4" max="4" width="4.00390625" style="29" customWidth="1"/>
    <col min="5" max="5" width="11.00390625" style="21" customWidth="1"/>
    <col min="6" max="6" width="0.9921875" style="29" customWidth="1"/>
    <col min="7" max="7" width="31.140625" style="21" customWidth="1"/>
    <col min="8" max="8" width="0.71875" style="21" customWidth="1"/>
    <col min="9" max="9" width="13.28125" style="37" customWidth="1"/>
    <col min="10" max="10" width="0.9921875" style="29" customWidth="1"/>
    <col min="11" max="11" width="11.7109375" style="29" customWidth="1"/>
    <col min="12" max="12" width="0.9921875" style="29" customWidth="1"/>
    <col min="13" max="13" width="10.7109375" style="21" customWidth="1"/>
    <col min="14" max="14" width="0.9921875" style="29" customWidth="1"/>
    <col min="15" max="15" width="10.00390625" style="21" customWidth="1"/>
    <col min="16" max="16" width="0.9921875" style="29" customWidth="1"/>
    <col min="17" max="17" width="15.140625" style="21" customWidth="1"/>
    <col min="18" max="18" width="0.13671875" style="29" customWidth="1"/>
    <col min="19" max="19" width="19.421875" style="21" hidden="1" customWidth="1"/>
    <col min="20" max="20" width="4.421875" style="21" hidden="1" customWidth="1"/>
    <col min="21" max="21" width="22.7109375" style="21" hidden="1" customWidth="1"/>
    <col min="22" max="22" width="19.421875" style="21" hidden="1" customWidth="1"/>
    <col min="23" max="23" width="9.140625" style="21" hidden="1" customWidth="1"/>
    <col min="24" max="16384" width="11.421875" style="21" customWidth="1"/>
  </cols>
  <sheetData>
    <row r="1" spans="17:19" ht="15">
      <c r="Q1" s="48"/>
      <c r="S1" s="70"/>
    </row>
    <row r="2" ht="15">
      <c r="S2" s="70"/>
    </row>
    <row r="3" ht="15">
      <c r="S3" s="70"/>
    </row>
    <row r="4" spans="1:19" ht="15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28"/>
      <c r="S4" s="70"/>
    </row>
    <row r="5" spans="1:19" ht="15">
      <c r="A5" s="367" t="s">
        <v>34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22"/>
      <c r="S5" s="70"/>
    </row>
    <row r="6" spans="1:19" ht="15">
      <c r="A6" s="367" t="s">
        <v>147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28"/>
      <c r="S6" s="70"/>
    </row>
    <row r="7" spans="1:19" ht="15">
      <c r="A7" s="58"/>
      <c r="B7" s="37"/>
      <c r="C7" s="58"/>
      <c r="D7" s="37"/>
      <c r="E7" s="58"/>
      <c r="F7" s="37"/>
      <c r="G7" s="59"/>
      <c r="H7" s="59"/>
      <c r="J7" s="37"/>
      <c r="K7" s="37"/>
      <c r="L7" s="37"/>
      <c r="M7" s="22"/>
      <c r="N7" s="37"/>
      <c r="O7" s="22"/>
      <c r="P7" s="37"/>
      <c r="Q7" s="22"/>
      <c r="R7" s="37"/>
      <c r="S7" s="70"/>
    </row>
    <row r="8" spans="1:19" ht="15">
      <c r="A8" s="28"/>
      <c r="B8" s="37"/>
      <c r="C8" s="28"/>
      <c r="D8" s="37"/>
      <c r="E8" s="28"/>
      <c r="F8" s="37"/>
      <c r="G8" s="37"/>
      <c r="H8" s="59"/>
      <c r="J8" s="37"/>
      <c r="K8" s="37"/>
      <c r="L8" s="37"/>
      <c r="M8" s="37"/>
      <c r="N8" s="37"/>
      <c r="O8" s="37"/>
      <c r="P8" s="37"/>
      <c r="Q8" s="60"/>
      <c r="R8" s="37"/>
      <c r="S8" s="70"/>
    </row>
    <row r="9" spans="1:23" ht="33.75" customHeight="1">
      <c r="A9" s="271"/>
      <c r="B9" s="272"/>
      <c r="C9" s="271"/>
      <c r="D9" s="272"/>
      <c r="E9" s="271"/>
      <c r="F9" s="272"/>
      <c r="G9" s="272"/>
      <c r="H9" s="271"/>
      <c r="I9" s="385" t="s">
        <v>185</v>
      </c>
      <c r="J9" s="385"/>
      <c r="K9" s="385"/>
      <c r="L9" s="274"/>
      <c r="M9" s="387" t="s">
        <v>31</v>
      </c>
      <c r="N9" s="387"/>
      <c r="O9" s="387"/>
      <c r="P9" s="272"/>
      <c r="Q9" s="385" t="s">
        <v>61</v>
      </c>
      <c r="R9" s="385"/>
      <c r="S9" s="385"/>
      <c r="T9" s="385"/>
      <c r="U9" s="385"/>
      <c r="V9" s="385"/>
      <c r="W9" s="385"/>
    </row>
    <row r="10" spans="1:23" ht="18.75" customHeight="1">
      <c r="A10" s="378"/>
      <c r="B10" s="273"/>
      <c r="C10" s="384" t="s">
        <v>150</v>
      </c>
      <c r="D10" s="384"/>
      <c r="E10" s="384"/>
      <c r="F10" s="384"/>
      <c r="G10" s="384"/>
      <c r="H10" s="270"/>
      <c r="I10" s="386" t="s">
        <v>7</v>
      </c>
      <c r="J10" s="386"/>
      <c r="K10" s="386"/>
      <c r="L10" s="272"/>
      <c r="M10" s="386" t="s">
        <v>7</v>
      </c>
      <c r="N10" s="386"/>
      <c r="O10" s="386"/>
      <c r="P10" s="272"/>
      <c r="Q10" s="271" t="s">
        <v>7</v>
      </c>
      <c r="R10" s="272"/>
      <c r="S10" s="276"/>
      <c r="T10" s="270"/>
      <c r="U10" s="270"/>
      <c r="V10" s="270"/>
      <c r="W10" s="270"/>
    </row>
    <row r="11" spans="1:23" ht="15">
      <c r="A11" s="378"/>
      <c r="B11" s="274"/>
      <c r="C11" s="384"/>
      <c r="D11" s="384"/>
      <c r="E11" s="384"/>
      <c r="F11" s="384"/>
      <c r="G11" s="384"/>
      <c r="H11" s="270"/>
      <c r="I11" s="275" t="s">
        <v>132</v>
      </c>
      <c r="J11" s="272"/>
      <c r="K11" s="275" t="s">
        <v>133</v>
      </c>
      <c r="L11" s="272"/>
      <c r="M11" s="275" t="s">
        <v>134</v>
      </c>
      <c r="N11" s="272"/>
      <c r="O11" s="275" t="s">
        <v>135</v>
      </c>
      <c r="P11" s="272"/>
      <c r="Q11" s="275" t="s">
        <v>199</v>
      </c>
      <c r="R11" s="272"/>
      <c r="S11" s="276"/>
      <c r="T11" s="270"/>
      <c r="U11" s="270"/>
      <c r="V11" s="270"/>
      <c r="W11" s="270"/>
    </row>
    <row r="12" spans="2:21" ht="46.5">
      <c r="B12" s="37"/>
      <c r="D12" s="37"/>
      <c r="F12" s="37"/>
      <c r="I12" s="22" t="s">
        <v>200</v>
      </c>
      <c r="J12" s="21"/>
      <c r="K12" s="22" t="s">
        <v>201</v>
      </c>
      <c r="L12" s="37"/>
      <c r="M12" s="60" t="s">
        <v>202</v>
      </c>
      <c r="N12" s="37"/>
      <c r="O12" s="22" t="s">
        <v>203</v>
      </c>
      <c r="P12" s="37"/>
      <c r="Q12" s="85" t="s">
        <v>72</v>
      </c>
      <c r="R12" s="85"/>
      <c r="S12" s="85" t="s">
        <v>139</v>
      </c>
      <c r="T12" s="37"/>
      <c r="U12" s="104" t="s">
        <v>189</v>
      </c>
    </row>
    <row r="13" spans="2:19" ht="15">
      <c r="B13" s="37"/>
      <c r="D13" s="37"/>
      <c r="F13" s="37"/>
      <c r="I13" s="22"/>
      <c r="J13" s="21"/>
      <c r="K13" s="22"/>
      <c r="L13" s="37"/>
      <c r="M13" s="60"/>
      <c r="N13" s="37"/>
      <c r="O13" s="22"/>
      <c r="P13" s="37"/>
      <c r="Q13" s="86"/>
      <c r="R13" s="37"/>
      <c r="S13" s="70"/>
    </row>
    <row r="14" spans="1:19" ht="15">
      <c r="A14"/>
      <c r="C14" s="89" t="s">
        <v>64</v>
      </c>
      <c r="G14" s="66"/>
      <c r="Q14" s="63"/>
      <c r="S14" s="70"/>
    </row>
    <row r="15" spans="1:19" ht="15">
      <c r="A15"/>
      <c r="B15" s="80"/>
      <c r="C15" s="22"/>
      <c r="D15" s="105" t="s">
        <v>62</v>
      </c>
      <c r="E15" s="22"/>
      <c r="F15" s="80"/>
      <c r="G15" s="75"/>
      <c r="I15" s="83"/>
      <c r="J15" s="80"/>
      <c r="K15" s="83"/>
      <c r="L15" s="80"/>
      <c r="M15" s="88"/>
      <c r="N15" s="80"/>
      <c r="O15" s="74"/>
      <c r="P15" s="80"/>
      <c r="Q15" s="61"/>
      <c r="R15" s="80"/>
      <c r="S15" s="70"/>
    </row>
    <row r="16" spans="1:23" ht="15">
      <c r="A16"/>
      <c r="B16" s="80"/>
      <c r="C16" s="22"/>
      <c r="E16" s="23" t="s">
        <v>190</v>
      </c>
      <c r="F16" s="80"/>
      <c r="G16" s="62"/>
      <c r="H16" s="52"/>
      <c r="I16" s="83">
        <f>'OPA NET MWh Savings'!J43*1000</f>
        <v>233057.43267117586</v>
      </c>
      <c r="J16" s="80"/>
      <c r="K16" s="83">
        <f>'OPA Net MW Savings'!J43*1000</f>
        <v>34.44041316419458</v>
      </c>
      <c r="L16" s="80"/>
      <c r="M16" s="71"/>
      <c r="N16" s="80"/>
      <c r="O16" s="74"/>
      <c r="P16" s="80"/>
      <c r="Q16" s="98">
        <f>($I16*$M$20)+($K16*$O$20*12)</f>
        <v>0</v>
      </c>
      <c r="R16" s="107"/>
      <c r="S16" s="108"/>
      <c r="T16" s="109"/>
      <c r="U16" s="109"/>
      <c r="V16" s="109"/>
      <c r="W16" s="109"/>
    </row>
    <row r="17" spans="1:23" ht="15">
      <c r="A17"/>
      <c r="B17" s="80"/>
      <c r="C17" s="22"/>
      <c r="E17" s="23" t="s">
        <v>0</v>
      </c>
      <c r="F17" s="80"/>
      <c r="G17" s="62"/>
      <c r="H17" s="52"/>
      <c r="I17" s="83">
        <f>'OPA NET MWh Savings'!J44*1000</f>
        <v>300219.17444135697</v>
      </c>
      <c r="J17" s="80"/>
      <c r="K17" s="83">
        <f>'OPA Net MW Savings'!J44*1000</f>
        <v>197.72969484092596</v>
      </c>
      <c r="L17" s="80"/>
      <c r="M17" s="71"/>
      <c r="N17" s="80"/>
      <c r="O17" s="74"/>
      <c r="P17" s="80"/>
      <c r="Q17" s="98">
        <f>($I17*$M$20)+($K17*$O$20*12)</f>
        <v>0</v>
      </c>
      <c r="R17" s="107"/>
      <c r="S17" s="108"/>
      <c r="T17" s="109"/>
      <c r="U17" s="109"/>
      <c r="V17" s="109"/>
      <c r="W17" s="109"/>
    </row>
    <row r="18" spans="1:23" ht="15">
      <c r="A18"/>
      <c r="B18" s="80"/>
      <c r="C18" s="22"/>
      <c r="E18" s="23" t="s">
        <v>153</v>
      </c>
      <c r="F18" s="80"/>
      <c r="G18" s="62"/>
      <c r="H18" s="52"/>
      <c r="I18" s="83">
        <f>'OPA NET MWh Savings'!J45*1000</f>
        <v>522035.2652295228</v>
      </c>
      <c r="J18" s="80"/>
      <c r="K18" s="83">
        <f>'OPA Net MW Savings'!J45*1000</f>
        <v>52.88681909162442</v>
      </c>
      <c r="L18" s="80"/>
      <c r="M18" s="71"/>
      <c r="N18" s="80"/>
      <c r="O18" s="74"/>
      <c r="P18" s="80"/>
      <c r="Q18" s="98">
        <f>($I18*$M$20)+($K18*$O$20*12)</f>
        <v>0</v>
      </c>
      <c r="R18" s="107"/>
      <c r="S18" s="108"/>
      <c r="T18" s="109"/>
      <c r="U18" s="109"/>
      <c r="V18" s="109"/>
      <c r="W18" s="109"/>
    </row>
    <row r="19" spans="1:23" ht="15">
      <c r="A19"/>
      <c r="B19" s="80"/>
      <c r="C19" s="22"/>
      <c r="E19" s="23" t="s">
        <v>30</v>
      </c>
      <c r="F19" s="80"/>
      <c r="G19" s="62"/>
      <c r="H19" s="52"/>
      <c r="I19" s="83">
        <f>'OPA NET MWh Savings'!J46*1000</f>
        <v>261.2803669630068</v>
      </c>
      <c r="J19" s="80"/>
      <c r="K19" s="83">
        <f>'OPA Net MW Savings'!J46*1000</f>
        <v>145.56534543025907</v>
      </c>
      <c r="L19" s="80"/>
      <c r="M19" s="71"/>
      <c r="N19" s="80"/>
      <c r="O19" s="74"/>
      <c r="P19" s="80"/>
      <c r="Q19" s="98">
        <f>($I19*$M$20)+($K19*$O$20*12)</f>
        <v>0</v>
      </c>
      <c r="R19" s="107"/>
      <c r="S19" s="108"/>
      <c r="T19" s="109"/>
      <c r="U19" s="109"/>
      <c r="V19" s="109"/>
      <c r="W19" s="109"/>
    </row>
    <row r="20" spans="1:23" ht="15">
      <c r="A20"/>
      <c r="B20" s="65"/>
      <c r="C20" s="22"/>
      <c r="D20" s="87"/>
      <c r="E20" s="23" t="s">
        <v>63</v>
      </c>
      <c r="F20" s="65"/>
      <c r="G20" s="72"/>
      <c r="H20" s="52"/>
      <c r="I20" s="64">
        <f>SUM(I16:I19)</f>
        <v>1055573.1527090187</v>
      </c>
      <c r="J20" s="65"/>
      <c r="K20" s="64">
        <f>SUM(K16:K19)</f>
        <v>430.62227252700404</v>
      </c>
      <c r="L20" s="65"/>
      <c r="M20" s="168">
        <v>0</v>
      </c>
      <c r="N20" s="118"/>
      <c r="O20" s="121">
        <v>0</v>
      </c>
      <c r="P20" s="65"/>
      <c r="Q20" s="110">
        <f>SUM(Q16:Q19)</f>
        <v>0</v>
      </c>
      <c r="R20" s="111"/>
      <c r="S20" s="112"/>
      <c r="T20" s="112"/>
      <c r="U20" s="112"/>
      <c r="V20" s="112"/>
      <c r="W20" s="112"/>
    </row>
    <row r="21" spans="1:23" ht="15">
      <c r="A21"/>
      <c r="B21" s="65"/>
      <c r="C21" s="22"/>
      <c r="D21" s="105" t="s">
        <v>67</v>
      </c>
      <c r="E21" s="23"/>
      <c r="F21" s="65"/>
      <c r="G21" s="72"/>
      <c r="H21" s="52"/>
      <c r="I21" s="65"/>
      <c r="J21" s="65"/>
      <c r="K21" s="65"/>
      <c r="L21" s="65"/>
      <c r="M21" s="118"/>
      <c r="N21" s="118"/>
      <c r="O21" s="121"/>
      <c r="P21" s="65"/>
      <c r="Q21" s="113"/>
      <c r="R21" s="114"/>
      <c r="S21" s="112"/>
      <c r="T21" s="112"/>
      <c r="U21" s="112"/>
      <c r="V21" s="112"/>
      <c r="W21" s="112"/>
    </row>
    <row r="22" spans="1:24" ht="15">
      <c r="A22"/>
      <c r="B22" s="65"/>
      <c r="C22" s="22"/>
      <c r="D22" s="80"/>
      <c r="E22" s="23" t="s">
        <v>71</v>
      </c>
      <c r="F22" s="65"/>
      <c r="G22" s="72"/>
      <c r="H22" s="52"/>
      <c r="I22" s="84">
        <f>'OPA NET MWh Savings'!K50*1000</f>
        <v>661698.4083172325</v>
      </c>
      <c r="J22" s="80"/>
      <c r="K22" s="83">
        <f>'OPA Net MW Savings'!J50*1000</f>
        <v>169.60775293648604</v>
      </c>
      <c r="L22" s="65"/>
      <c r="M22" s="125"/>
      <c r="N22" s="124"/>
      <c r="O22" s="125"/>
      <c r="P22" s="65"/>
      <c r="Q22" s="98">
        <f>($I22*$M$23)+($K22*$O$23*12)</f>
        <v>0</v>
      </c>
      <c r="R22" s="107"/>
      <c r="S22" s="109"/>
      <c r="T22" s="109"/>
      <c r="U22" s="109"/>
      <c r="V22" s="109"/>
      <c r="W22" s="109"/>
      <c r="X22"/>
    </row>
    <row r="23" spans="1:24" ht="15">
      <c r="A23"/>
      <c r="B23" s="65"/>
      <c r="C23" s="22"/>
      <c r="D23" s="80"/>
      <c r="E23" s="23" t="s">
        <v>109</v>
      </c>
      <c r="F23" s="65"/>
      <c r="G23" s="72"/>
      <c r="H23" s="52"/>
      <c r="I23" s="130">
        <f>SUM(I22:I22)</f>
        <v>661698.4083172325</v>
      </c>
      <c r="J23" s="80"/>
      <c r="K23" s="130">
        <f>SUM(K22:K22)</f>
        <v>169.60775293648604</v>
      </c>
      <c r="L23" s="65"/>
      <c r="M23" s="168">
        <v>0</v>
      </c>
      <c r="N23" s="118"/>
      <c r="O23" s="121">
        <v>0</v>
      </c>
      <c r="P23" s="65"/>
      <c r="Q23" s="115">
        <f>SUM(Q22:Q22)</f>
        <v>0</v>
      </c>
      <c r="R23" s="107"/>
      <c r="S23" s="109"/>
      <c r="T23" s="109"/>
      <c r="U23" s="109"/>
      <c r="V23" s="109"/>
      <c r="W23" s="109"/>
      <c r="X23"/>
    </row>
    <row r="24" spans="1:24" ht="15">
      <c r="A24"/>
      <c r="B24" s="65"/>
      <c r="C24" s="22"/>
      <c r="D24" s="105" t="s">
        <v>66</v>
      </c>
      <c r="E24" s="23"/>
      <c r="F24" s="65"/>
      <c r="G24" s="72"/>
      <c r="H24" s="52"/>
      <c r="I24" s="65"/>
      <c r="J24" s="65"/>
      <c r="K24" s="65"/>
      <c r="L24" s="65"/>
      <c r="M24" s="118"/>
      <c r="N24" s="118"/>
      <c r="O24" s="121"/>
      <c r="P24" s="65"/>
      <c r="Q24" s="113"/>
      <c r="R24" s="114"/>
      <c r="S24" s="112"/>
      <c r="T24" s="112"/>
      <c r="U24" s="112"/>
      <c r="V24" s="112"/>
      <c r="W24" s="112"/>
      <c r="X24"/>
    </row>
    <row r="25" spans="1:24" ht="15">
      <c r="A25"/>
      <c r="B25" s="65"/>
      <c r="C25" s="22"/>
      <c r="D25" s="105"/>
      <c r="E25" s="23" t="s">
        <v>70</v>
      </c>
      <c r="F25" s="65"/>
      <c r="G25" s="72"/>
      <c r="H25" s="52"/>
      <c r="I25" s="65">
        <f>'OPA NET MWh Savings'!J47*1000</f>
        <v>3271860.04784689</v>
      </c>
      <c r="J25" s="65"/>
      <c r="K25" s="65">
        <f>'OPA Net MW Savings'!J47*1000</f>
        <v>400.42464114832535</v>
      </c>
      <c r="L25" s="65"/>
      <c r="M25" s="118"/>
      <c r="N25" s="118"/>
      <c r="O25" s="121"/>
      <c r="P25" s="65"/>
      <c r="Q25" s="98">
        <f>($I25*$M$27)+($K25*$O$27*12)</f>
        <v>0</v>
      </c>
      <c r="R25" s="114"/>
      <c r="S25" s="112"/>
      <c r="T25" s="112"/>
      <c r="U25" s="112"/>
      <c r="V25" s="112"/>
      <c r="W25" s="112"/>
      <c r="X25"/>
    </row>
    <row r="26" spans="1:24" ht="15">
      <c r="A26"/>
      <c r="B26" s="65"/>
      <c r="C26" s="22"/>
      <c r="D26" s="80"/>
      <c r="E26" s="23" t="s">
        <v>155</v>
      </c>
      <c r="F26" s="65"/>
      <c r="G26" s="72"/>
      <c r="H26" s="52"/>
      <c r="I26" s="84">
        <f>'OPA NET MWh Savings'!J49*1000</f>
        <v>61008.03736071897</v>
      </c>
      <c r="J26" s="65"/>
      <c r="K26" s="84">
        <f>'OPA Net MW Savings'!J49*1000</f>
        <v>26.75918107618942</v>
      </c>
      <c r="L26" s="65"/>
      <c r="M26" s="121"/>
      <c r="N26" s="118"/>
      <c r="O26" s="121"/>
      <c r="P26" s="65"/>
      <c r="Q26" s="98">
        <f>($I26*$M$27)+($K26*$O$27*12)</f>
        <v>0</v>
      </c>
      <c r="R26" s="114"/>
      <c r="S26" s="112"/>
      <c r="T26" s="112"/>
      <c r="U26" s="112"/>
      <c r="V26" s="112"/>
      <c r="W26" s="112"/>
      <c r="X26"/>
    </row>
    <row r="27" spans="1:24" ht="15">
      <c r="A27"/>
      <c r="B27" s="65"/>
      <c r="C27" s="22"/>
      <c r="D27" s="80"/>
      <c r="E27" s="23" t="s">
        <v>117</v>
      </c>
      <c r="F27" s="65"/>
      <c r="G27" s="72"/>
      <c r="H27" s="52"/>
      <c r="I27" s="130">
        <f>SUM(I25:I26)</f>
        <v>3332868.085207609</v>
      </c>
      <c r="J27" s="80"/>
      <c r="K27" s="130">
        <f>SUM(K25:K26)</f>
        <v>427.18382222451476</v>
      </c>
      <c r="L27" s="65"/>
      <c r="M27" s="121">
        <v>0</v>
      </c>
      <c r="N27" s="118"/>
      <c r="O27" s="121">
        <v>0</v>
      </c>
      <c r="P27" s="65"/>
      <c r="Q27" s="110">
        <f>SUM(Q25:Q26)</f>
        <v>0</v>
      </c>
      <c r="R27" s="107"/>
      <c r="S27" s="109"/>
      <c r="T27" s="109"/>
      <c r="U27" s="109"/>
      <c r="V27" s="109"/>
      <c r="W27" s="109"/>
      <c r="X27"/>
    </row>
    <row r="28" spans="1:24" ht="15">
      <c r="A28"/>
      <c r="B28" s="65"/>
      <c r="C28" s="22"/>
      <c r="D28" s="80"/>
      <c r="E28" s="23"/>
      <c r="F28" s="65"/>
      <c r="G28" s="72"/>
      <c r="H28" s="52"/>
      <c r="I28" s="130"/>
      <c r="J28" s="80"/>
      <c r="K28" s="130"/>
      <c r="L28" s="65"/>
      <c r="M28" s="121"/>
      <c r="N28" s="118"/>
      <c r="O28" s="121"/>
      <c r="P28" s="65"/>
      <c r="Q28" s="110"/>
      <c r="R28" s="107"/>
      <c r="S28" s="109"/>
      <c r="T28" s="109"/>
      <c r="U28" s="109"/>
      <c r="V28" s="109"/>
      <c r="W28" s="109"/>
      <c r="X28"/>
    </row>
    <row r="29" spans="1:24" ht="15">
      <c r="A29"/>
      <c r="B29" s="65"/>
      <c r="D29" s="105" t="s">
        <v>165</v>
      </c>
      <c r="E29" s="22"/>
      <c r="F29" s="65"/>
      <c r="G29" s="63"/>
      <c r="H29" s="48"/>
      <c r="I29" s="131">
        <f>I20+I23+I27</f>
        <v>5050139.64623386</v>
      </c>
      <c r="J29" s="90"/>
      <c r="K29" s="131">
        <f>K20+K23+K27</f>
        <v>1027.4138476880048</v>
      </c>
      <c r="L29" s="90"/>
      <c r="M29" s="132"/>
      <c r="N29" s="132"/>
      <c r="O29" s="132"/>
      <c r="P29" s="90"/>
      <c r="Q29" s="131">
        <f>Q20+Q23+Q27</f>
        <v>0</v>
      </c>
      <c r="R29" s="133"/>
      <c r="S29" s="134"/>
      <c r="T29" s="134"/>
      <c r="U29" s="134"/>
      <c r="V29" s="134"/>
      <c r="W29" s="134"/>
      <c r="X29" s="135"/>
    </row>
    <row r="30" spans="1:24" ht="15">
      <c r="A30"/>
      <c r="B30" s="80"/>
      <c r="C30" s="22"/>
      <c r="D30" s="80"/>
      <c r="E30" s="22"/>
      <c r="F30" s="80"/>
      <c r="G30" s="62"/>
      <c r="H30" s="52"/>
      <c r="I30" s="61"/>
      <c r="J30" s="80"/>
      <c r="K30" s="61"/>
      <c r="L30" s="80"/>
      <c r="M30"/>
      <c r="N30"/>
      <c r="O30"/>
      <c r="P30" s="80"/>
      <c r="Q30" s="113"/>
      <c r="R30" s="114"/>
      <c r="S30" s="112"/>
      <c r="T30" s="112"/>
      <c r="U30" s="112"/>
      <c r="V30" s="112"/>
      <c r="W30" s="112"/>
      <c r="X30"/>
    </row>
    <row r="31" spans="1:24" ht="15">
      <c r="A31" s="22"/>
      <c r="B31" s="65"/>
      <c r="D31" s="65"/>
      <c r="F31" s="65"/>
      <c r="G31" s="63"/>
      <c r="I31" s="65"/>
      <c r="J31" s="65"/>
      <c r="K31" s="65"/>
      <c r="L31" s="65"/>
      <c r="M31" s="63"/>
      <c r="N31" s="65"/>
      <c r="O31" s="63"/>
      <c r="P31" s="65"/>
      <c r="Q31" s="61"/>
      <c r="R31" s="65"/>
      <c r="X31"/>
    </row>
    <row r="32" spans="1:24" ht="15">
      <c r="A32" s="22"/>
      <c r="B32" s="65"/>
      <c r="C32" s="22"/>
      <c r="D32" s="65"/>
      <c r="E32" s="22"/>
      <c r="F32" s="65"/>
      <c r="G32" s="63"/>
      <c r="I32" s="84"/>
      <c r="J32" s="65"/>
      <c r="K32" s="65"/>
      <c r="L32" s="65"/>
      <c r="M32" s="67"/>
      <c r="N32" s="65"/>
      <c r="O32" s="67"/>
      <c r="P32" s="65"/>
      <c r="Q32" s="65"/>
      <c r="R32" s="65"/>
      <c r="X32"/>
    </row>
    <row r="33" spans="1:18" ht="15">
      <c r="A33" s="28" t="s">
        <v>170</v>
      </c>
      <c r="B33" s="56"/>
      <c r="C33" s="28"/>
      <c r="D33" s="56"/>
      <c r="E33" s="28"/>
      <c r="F33" s="56"/>
      <c r="I33" s="55"/>
      <c r="J33" s="56"/>
      <c r="K33" s="56"/>
      <c r="L33" s="56"/>
      <c r="M33" s="68"/>
      <c r="N33" s="56"/>
      <c r="O33" s="68"/>
      <c r="P33" s="56"/>
      <c r="Q33" s="81"/>
      <c r="R33" s="56"/>
    </row>
    <row r="34" spans="1:23" ht="33.75" customHeight="1">
      <c r="A34" s="76" t="s">
        <v>156</v>
      </c>
      <c r="B34" s="76"/>
      <c r="C34" s="375" t="s">
        <v>149</v>
      </c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103"/>
      <c r="T34" s="103"/>
      <c r="U34" s="103"/>
      <c r="V34" s="103"/>
      <c r="W34" s="103"/>
    </row>
  </sheetData>
  <sheetProtection/>
  <mergeCells count="11">
    <mergeCell ref="C34:R34"/>
    <mergeCell ref="A10:A11"/>
    <mergeCell ref="C10:G11"/>
    <mergeCell ref="I10:K10"/>
    <mergeCell ref="M10:O10"/>
    <mergeCell ref="A4:Q4"/>
    <mergeCell ref="A5:Q5"/>
    <mergeCell ref="A6:Q6"/>
    <mergeCell ref="I9:K9"/>
    <mergeCell ref="M9:O9"/>
    <mergeCell ref="Q9:W9"/>
  </mergeCells>
  <printOptions gridLines="1" horizontalCentered="1"/>
  <pageMargins left="0.5" right="0.5" top="0.37" bottom="0.32" header="0.24" footer="0.16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PageLayoutView="0" workbookViewId="0" topLeftCell="F42">
      <selection activeCell="S59" sqref="S59"/>
    </sheetView>
  </sheetViews>
  <sheetFormatPr defaultColWidth="8.8515625" defaultRowHeight="12.75"/>
  <cols>
    <col min="2" max="2" width="10.7109375" style="0" customWidth="1"/>
    <col min="4" max="4" width="8.00390625" style="0" customWidth="1"/>
    <col min="6" max="6" width="14.28125" style="0" customWidth="1"/>
    <col min="8" max="8" width="11.8515625" style="0" customWidth="1"/>
    <col min="9" max="9" width="14.28125" style="0" customWidth="1"/>
    <col min="10" max="10" width="8.00390625" style="0" customWidth="1"/>
    <col min="11" max="11" width="11.8515625" style="0" customWidth="1"/>
    <col min="12" max="12" width="14.28125" style="0" customWidth="1"/>
    <col min="13" max="13" width="8.00390625" style="0" customWidth="1"/>
    <col min="14" max="14" width="11.8515625" style="0" customWidth="1"/>
    <col min="15" max="15" width="14.28125" style="0" customWidth="1"/>
  </cols>
  <sheetData>
    <row r="1" spans="1:19" ht="14.25">
      <c r="A1" s="388" t="s">
        <v>181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4.25">
      <c r="A2" s="388" t="s">
        <v>182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4" ht="12.75">
      <c r="A4" s="135" t="s">
        <v>62</v>
      </c>
    </row>
    <row r="5" spans="1:4" ht="12.75">
      <c r="A5" s="135" t="s">
        <v>183</v>
      </c>
      <c r="D5" s="136"/>
    </row>
    <row r="6" spans="1:19" ht="14.25">
      <c r="A6" s="135" t="s">
        <v>184</v>
      </c>
      <c r="D6" s="136"/>
      <c r="Q6" s="389" t="s">
        <v>12</v>
      </c>
      <c r="R6" s="389"/>
      <c r="S6" s="389"/>
    </row>
    <row r="7" spans="1:4" ht="13.5" thickBot="1">
      <c r="A7" s="135"/>
      <c r="D7" s="136"/>
    </row>
    <row r="8" spans="1:15" ht="13.5" thickBot="1">
      <c r="A8" s="137" t="s">
        <v>13</v>
      </c>
      <c r="B8" s="138"/>
      <c r="C8" s="138"/>
      <c r="D8" s="139">
        <v>800</v>
      </c>
      <c r="E8" s="140" t="s">
        <v>14</v>
      </c>
      <c r="F8" s="141">
        <v>0</v>
      </c>
      <c r="G8" s="138" t="s">
        <v>15</v>
      </c>
      <c r="H8" s="138" t="s">
        <v>16</v>
      </c>
      <c r="I8" s="142">
        <v>1.0559</v>
      </c>
      <c r="J8" s="138" t="s">
        <v>17</v>
      </c>
      <c r="K8" s="138" t="s">
        <v>16</v>
      </c>
      <c r="L8" s="142">
        <v>1.0527</v>
      </c>
      <c r="M8" s="138" t="s">
        <v>15</v>
      </c>
      <c r="N8" s="138" t="s">
        <v>16</v>
      </c>
      <c r="O8" s="142">
        <v>1.0527</v>
      </c>
    </row>
    <row r="9" ht="13.5" thickBot="1">
      <c r="D9" s="143"/>
    </row>
    <row r="10" spans="4:19" ht="15" thickBot="1">
      <c r="D10" s="390" t="s">
        <v>18</v>
      </c>
      <c r="E10" s="391"/>
      <c r="F10" s="392"/>
      <c r="G10" s="390" t="s">
        <v>19</v>
      </c>
      <c r="H10" s="391"/>
      <c r="I10" s="392"/>
      <c r="J10" s="390" t="s">
        <v>20</v>
      </c>
      <c r="K10" s="391"/>
      <c r="L10" s="392"/>
      <c r="M10" s="390" t="s">
        <v>21</v>
      </c>
      <c r="N10" s="391"/>
      <c r="O10" s="392"/>
      <c r="Q10" s="144">
        <v>2008</v>
      </c>
      <c r="R10" s="144">
        <v>2009</v>
      </c>
      <c r="S10" s="144">
        <v>2010</v>
      </c>
    </row>
    <row r="11" spans="4:15" ht="12.75">
      <c r="D11" s="145" t="s">
        <v>22</v>
      </c>
      <c r="E11" s="146" t="s">
        <v>23</v>
      </c>
      <c r="F11" s="147" t="s">
        <v>24</v>
      </c>
      <c r="G11" s="145" t="s">
        <v>22</v>
      </c>
      <c r="H11" s="146" t="s">
        <v>23</v>
      </c>
      <c r="I11" s="148" t="s">
        <v>24</v>
      </c>
      <c r="J11" s="145" t="s">
        <v>22</v>
      </c>
      <c r="K11" s="146" t="s">
        <v>23</v>
      </c>
      <c r="L11" s="148" t="s">
        <v>24</v>
      </c>
      <c r="M11" s="145" t="s">
        <v>22</v>
      </c>
      <c r="N11" s="146" t="s">
        <v>23</v>
      </c>
      <c r="O11" s="148" t="s">
        <v>24</v>
      </c>
    </row>
    <row r="12" spans="1:15" ht="12.75">
      <c r="A12" s="149" t="s">
        <v>25</v>
      </c>
      <c r="B12" s="150"/>
      <c r="C12" s="151"/>
      <c r="D12" s="152">
        <v>1</v>
      </c>
      <c r="E12" s="153">
        <v>14.86</v>
      </c>
      <c r="F12" s="154">
        <f>D12*E12</f>
        <v>14.86</v>
      </c>
      <c r="G12" s="152">
        <v>1</v>
      </c>
      <c r="H12" s="155">
        <v>14.8</v>
      </c>
      <c r="I12" s="154">
        <f>G12*H12</f>
        <v>14.8</v>
      </c>
      <c r="J12" s="152">
        <v>1</v>
      </c>
      <c r="K12" s="155">
        <v>16.32</v>
      </c>
      <c r="L12" s="154">
        <f>J12*K12</f>
        <v>16.32</v>
      </c>
      <c r="M12" s="152">
        <v>1</v>
      </c>
      <c r="N12" s="155">
        <v>16</v>
      </c>
      <c r="O12" s="154">
        <f>M12*N12</f>
        <v>16</v>
      </c>
    </row>
    <row r="13" spans="1:19" s="162" customFormat="1" ht="14.25">
      <c r="A13" s="156" t="s">
        <v>26</v>
      </c>
      <c r="B13" s="157"/>
      <c r="C13" s="158"/>
      <c r="D13" s="159">
        <v>800</v>
      </c>
      <c r="E13" s="160">
        <v>0.0114</v>
      </c>
      <c r="F13" s="161">
        <f>D13*E13</f>
        <v>9.120000000000001</v>
      </c>
      <c r="G13" s="159">
        <f>D13</f>
        <v>800</v>
      </c>
      <c r="H13" s="160">
        <v>0.0114</v>
      </c>
      <c r="I13" s="161">
        <f>G13*H13</f>
        <v>9.120000000000001</v>
      </c>
      <c r="J13" s="159">
        <f>D13</f>
        <v>800</v>
      </c>
      <c r="K13" s="160">
        <v>0.0126</v>
      </c>
      <c r="L13" s="161">
        <f>J13*K13</f>
        <v>10.08</v>
      </c>
      <c r="M13" s="159">
        <f>D13</f>
        <v>800</v>
      </c>
      <c r="N13" s="160">
        <v>0.0123</v>
      </c>
      <c r="O13" s="161">
        <f>M13*N13</f>
        <v>9.84</v>
      </c>
      <c r="Q13" s="162">
        <f>(E13*4+H13*8)/12</f>
        <v>0.0114</v>
      </c>
      <c r="R13" s="163">
        <f>(H13*6+K13*6)/12</f>
        <v>0.012000000000000002</v>
      </c>
      <c r="S13" s="163">
        <f>(K13*7+N13*5)/12</f>
        <v>0.012475</v>
      </c>
    </row>
    <row r="14" spans="2:15" ht="12.75">
      <c r="B14" s="150"/>
      <c r="C14" s="151"/>
      <c r="D14" s="164" t="s">
        <v>27</v>
      </c>
      <c r="E14" s="165" t="s">
        <v>27</v>
      </c>
      <c r="F14" s="154">
        <f>SUM(F12:F13)</f>
        <v>23.98</v>
      </c>
      <c r="G14" s="164" t="str">
        <f>D14</f>
        <v> </v>
      </c>
      <c r="H14" s="166" t="s">
        <v>27</v>
      </c>
      <c r="I14" s="154">
        <f>SUM(I12:I13)</f>
        <v>23.92</v>
      </c>
      <c r="J14" s="164" t="str">
        <f>G14</f>
        <v> </v>
      </c>
      <c r="K14" s="166" t="s">
        <v>27</v>
      </c>
      <c r="L14" s="154">
        <f>SUM(L12:L13)</f>
        <v>26.4</v>
      </c>
      <c r="M14" s="164" t="str">
        <f>J14</f>
        <v> </v>
      </c>
      <c r="N14" s="166" t="s">
        <v>27</v>
      </c>
      <c r="O14" s="154">
        <f>SUM(O12:O13)</f>
        <v>25.84</v>
      </c>
    </row>
    <row r="19" ht="12.75">
      <c r="A19" s="135" t="s">
        <v>28</v>
      </c>
    </row>
    <row r="20" spans="1:4" ht="12.75">
      <c r="A20" s="135" t="s">
        <v>112</v>
      </c>
      <c r="D20" s="136"/>
    </row>
    <row r="21" spans="1:4" ht="12.75">
      <c r="A21" s="135" t="s">
        <v>184</v>
      </c>
      <c r="D21" s="136"/>
    </row>
    <row r="22" spans="1:4" ht="13.5" thickBot="1">
      <c r="A22" s="135"/>
      <c r="D22" s="136"/>
    </row>
    <row r="23" spans="1:15" ht="13.5" thickBot="1">
      <c r="A23" s="137" t="s">
        <v>13</v>
      </c>
      <c r="B23" s="138"/>
      <c r="C23" s="138"/>
      <c r="D23" s="139">
        <v>800</v>
      </c>
      <c r="E23" s="140" t="s">
        <v>14</v>
      </c>
      <c r="F23" s="141">
        <v>0</v>
      </c>
      <c r="G23" s="138" t="s">
        <v>15</v>
      </c>
      <c r="H23" s="138" t="s">
        <v>16</v>
      </c>
      <c r="I23" s="142">
        <v>1.0559</v>
      </c>
      <c r="J23" s="138" t="s">
        <v>17</v>
      </c>
      <c r="K23" s="138" t="s">
        <v>16</v>
      </c>
      <c r="L23" s="142">
        <v>1.0527</v>
      </c>
      <c r="M23" s="138" t="s">
        <v>15</v>
      </c>
      <c r="N23" s="138" t="s">
        <v>16</v>
      </c>
      <c r="O23" s="142">
        <v>1.0527</v>
      </c>
    </row>
    <row r="24" ht="13.5" thickBot="1">
      <c r="D24" s="143"/>
    </row>
    <row r="25" spans="4:15" ht="13.5" thickBot="1">
      <c r="D25" s="390" t="s">
        <v>18</v>
      </c>
      <c r="E25" s="391"/>
      <c r="F25" s="392"/>
      <c r="G25" s="390" t="s">
        <v>19</v>
      </c>
      <c r="H25" s="391"/>
      <c r="I25" s="392"/>
      <c r="J25" s="390" t="s">
        <v>20</v>
      </c>
      <c r="K25" s="391"/>
      <c r="L25" s="392"/>
      <c r="M25" s="390" t="s">
        <v>21</v>
      </c>
      <c r="N25" s="391"/>
      <c r="O25" s="392"/>
    </row>
    <row r="26" spans="4:15" ht="12.75">
      <c r="D26" s="145" t="s">
        <v>22</v>
      </c>
      <c r="E26" s="146" t="s">
        <v>23</v>
      </c>
      <c r="F26" s="147" t="s">
        <v>24</v>
      </c>
      <c r="G26" s="145" t="s">
        <v>22</v>
      </c>
      <c r="H26" s="146" t="s">
        <v>23</v>
      </c>
      <c r="I26" s="148" t="s">
        <v>24</v>
      </c>
      <c r="J26" s="145" t="s">
        <v>22</v>
      </c>
      <c r="K26" s="146" t="s">
        <v>23</v>
      </c>
      <c r="L26" s="148" t="s">
        <v>24</v>
      </c>
      <c r="M26" s="145" t="s">
        <v>22</v>
      </c>
      <c r="N26" s="146" t="s">
        <v>23</v>
      </c>
      <c r="O26" s="148" t="s">
        <v>24</v>
      </c>
    </row>
    <row r="27" spans="1:15" ht="12.75">
      <c r="A27" s="149" t="s">
        <v>25</v>
      </c>
      <c r="B27" s="150"/>
      <c r="C27" s="151"/>
      <c r="D27" s="152">
        <v>1</v>
      </c>
      <c r="E27" s="153">
        <v>21.51</v>
      </c>
      <c r="F27" s="154">
        <f>D27*E27</f>
        <v>21.51</v>
      </c>
      <c r="G27" s="152">
        <v>1</v>
      </c>
      <c r="H27" s="155">
        <v>21.42</v>
      </c>
      <c r="I27" s="154">
        <f>G27*H27</f>
        <v>21.42</v>
      </c>
      <c r="J27" s="152">
        <v>1</v>
      </c>
      <c r="K27" s="155">
        <v>16.32</v>
      </c>
      <c r="L27" s="154">
        <f>J27*K27</f>
        <v>16.32</v>
      </c>
      <c r="M27" s="152">
        <v>1</v>
      </c>
      <c r="N27" s="155">
        <v>16</v>
      </c>
      <c r="O27" s="154">
        <f>M27*N27</f>
        <v>16</v>
      </c>
    </row>
    <row r="28" spans="1:19" s="162" customFormat="1" ht="14.25">
      <c r="A28" s="156" t="s">
        <v>26</v>
      </c>
      <c r="B28" s="157"/>
      <c r="C28" s="158"/>
      <c r="D28" s="159">
        <v>2000</v>
      </c>
      <c r="E28" s="160">
        <v>0.0183</v>
      </c>
      <c r="F28" s="161">
        <f>D28*E28</f>
        <v>36.6</v>
      </c>
      <c r="G28" s="159">
        <f>D28</f>
        <v>2000</v>
      </c>
      <c r="H28" s="160">
        <v>0.0182</v>
      </c>
      <c r="I28" s="161">
        <f>G28*H28</f>
        <v>36.4</v>
      </c>
      <c r="J28" s="159">
        <f>D28</f>
        <v>2000</v>
      </c>
      <c r="K28" s="160">
        <v>0.0192</v>
      </c>
      <c r="L28" s="161">
        <f>J28*K28</f>
        <v>38.4</v>
      </c>
      <c r="M28" s="159">
        <f>D28</f>
        <v>2000</v>
      </c>
      <c r="N28" s="160">
        <v>0.0187</v>
      </c>
      <c r="O28" s="161">
        <f>M28*N28</f>
        <v>37.400000000000006</v>
      </c>
      <c r="Q28" s="162">
        <f>(E28*4+H28*8)/12</f>
        <v>0.018233333333333334</v>
      </c>
      <c r="R28" s="163">
        <f>(H28*6+K28*6)/12</f>
        <v>0.018699999999999998</v>
      </c>
      <c r="S28" s="163">
        <f>(K28*7+N28*5)/12</f>
        <v>0.018991666666666667</v>
      </c>
    </row>
    <row r="29" spans="2:15" ht="12.75">
      <c r="B29" s="150"/>
      <c r="C29" s="151"/>
      <c r="D29" s="164" t="s">
        <v>27</v>
      </c>
      <c r="E29" s="165" t="s">
        <v>27</v>
      </c>
      <c r="F29" s="154">
        <f>SUM(F27:F28)</f>
        <v>58.11</v>
      </c>
      <c r="G29" s="164" t="str">
        <f>D29</f>
        <v> </v>
      </c>
      <c r="H29" s="166" t="s">
        <v>27</v>
      </c>
      <c r="I29" s="154">
        <f>SUM(I27:I28)</f>
        <v>57.82</v>
      </c>
      <c r="J29" s="164" t="str">
        <f>G29</f>
        <v> </v>
      </c>
      <c r="K29" s="166" t="s">
        <v>27</v>
      </c>
      <c r="L29" s="154">
        <f>SUM(L27:L28)</f>
        <v>54.72</v>
      </c>
      <c r="M29" s="164" t="str">
        <f>J29</f>
        <v> </v>
      </c>
      <c r="N29" s="166" t="s">
        <v>27</v>
      </c>
      <c r="O29" s="154">
        <f>SUM(O27:O28)</f>
        <v>53.400000000000006</v>
      </c>
    </row>
    <row r="34" ht="12.75">
      <c r="A34" s="135" t="s">
        <v>113</v>
      </c>
    </row>
    <row r="35" spans="1:4" ht="12.75">
      <c r="A35" s="135" t="s">
        <v>114</v>
      </c>
      <c r="D35" s="136"/>
    </row>
    <row r="36" spans="1:4" ht="12.75">
      <c r="A36" s="135" t="s">
        <v>115</v>
      </c>
      <c r="D36" s="136"/>
    </row>
    <row r="37" spans="1:4" ht="13.5" thickBot="1">
      <c r="A37" s="135"/>
      <c r="D37" s="136"/>
    </row>
    <row r="38" spans="1:15" ht="13.5" thickBot="1">
      <c r="A38" s="137" t="s">
        <v>13</v>
      </c>
      <c r="B38" s="138"/>
      <c r="C38" s="138"/>
      <c r="D38" s="139">
        <v>800</v>
      </c>
      <c r="E38" s="140" t="s">
        <v>14</v>
      </c>
      <c r="F38" s="141">
        <v>0</v>
      </c>
      <c r="G38" s="138" t="s">
        <v>15</v>
      </c>
      <c r="H38" s="138" t="s">
        <v>16</v>
      </c>
      <c r="I38" s="142">
        <v>1.0559</v>
      </c>
      <c r="J38" s="138" t="s">
        <v>17</v>
      </c>
      <c r="K38" s="138" t="s">
        <v>16</v>
      </c>
      <c r="L38" s="142">
        <v>1.0527</v>
      </c>
      <c r="M38" s="138" t="s">
        <v>15</v>
      </c>
      <c r="N38" s="138" t="s">
        <v>16</v>
      </c>
      <c r="O38" s="142">
        <v>1.0527</v>
      </c>
    </row>
    <row r="39" ht="13.5" thickBot="1">
      <c r="D39" s="143"/>
    </row>
    <row r="40" spans="4:15" ht="13.5" thickBot="1">
      <c r="D40" s="390" t="s">
        <v>18</v>
      </c>
      <c r="E40" s="391"/>
      <c r="F40" s="392"/>
      <c r="G40" s="390" t="s">
        <v>19</v>
      </c>
      <c r="H40" s="391"/>
      <c r="I40" s="392"/>
      <c r="J40" s="390" t="s">
        <v>20</v>
      </c>
      <c r="K40" s="391"/>
      <c r="L40" s="392"/>
      <c r="M40" s="390" t="s">
        <v>21</v>
      </c>
      <c r="N40" s="391"/>
      <c r="O40" s="392"/>
    </row>
    <row r="41" spans="4:15" ht="12.75">
      <c r="D41" s="145" t="s">
        <v>22</v>
      </c>
      <c r="E41" s="146" t="s">
        <v>23</v>
      </c>
      <c r="F41" s="147" t="s">
        <v>24</v>
      </c>
      <c r="G41" s="145" t="s">
        <v>22</v>
      </c>
      <c r="H41" s="146" t="s">
        <v>23</v>
      </c>
      <c r="I41" s="148" t="s">
        <v>24</v>
      </c>
      <c r="J41" s="145" t="s">
        <v>22</v>
      </c>
      <c r="K41" s="146" t="s">
        <v>23</v>
      </c>
      <c r="L41" s="148" t="s">
        <v>24</v>
      </c>
      <c r="M41" s="145" t="s">
        <v>22</v>
      </c>
      <c r="N41" s="146" t="s">
        <v>23</v>
      </c>
      <c r="O41" s="148" t="s">
        <v>24</v>
      </c>
    </row>
    <row r="42" spans="1:15" ht="12.75">
      <c r="A42" s="149" t="s">
        <v>116</v>
      </c>
      <c r="B42" s="150"/>
      <c r="C42" s="151"/>
      <c r="D42" s="152">
        <v>1</v>
      </c>
      <c r="E42" s="153">
        <v>179.68</v>
      </c>
      <c r="F42" s="154">
        <f>D42*E42</f>
        <v>179.68</v>
      </c>
      <c r="G42" s="152">
        <v>1</v>
      </c>
      <c r="H42" s="155">
        <v>178.96</v>
      </c>
      <c r="I42" s="154">
        <f>G42*H42</f>
        <v>178.96</v>
      </c>
      <c r="J42" s="152">
        <v>1</v>
      </c>
      <c r="K42" s="155">
        <v>169.13</v>
      </c>
      <c r="L42" s="154">
        <f>J42*K42</f>
        <v>169.13</v>
      </c>
      <c r="M42" s="152">
        <v>1</v>
      </c>
      <c r="N42" s="155">
        <v>168.79</v>
      </c>
      <c r="O42" s="154">
        <f>M42*N42</f>
        <v>168.79</v>
      </c>
    </row>
    <row r="43" spans="1:19" s="162" customFormat="1" ht="14.25">
      <c r="A43" s="156" t="s">
        <v>209</v>
      </c>
      <c r="B43" s="157"/>
      <c r="C43" s="158"/>
      <c r="D43" s="159">
        <v>100</v>
      </c>
      <c r="E43" s="160">
        <v>4.6416</v>
      </c>
      <c r="F43" s="161">
        <f>D43*E43</f>
        <v>464.16</v>
      </c>
      <c r="G43" s="159">
        <f>D43</f>
        <v>100</v>
      </c>
      <c r="H43" s="160">
        <v>4.62335</v>
      </c>
      <c r="I43" s="161">
        <f>G43*H43</f>
        <v>462.33500000000004</v>
      </c>
      <c r="J43" s="159">
        <f>D43</f>
        <v>100</v>
      </c>
      <c r="K43" s="160">
        <v>4.3717</v>
      </c>
      <c r="L43" s="161">
        <f>J43*K43</f>
        <v>437.16999999999996</v>
      </c>
      <c r="M43" s="159">
        <f>D43</f>
        <v>100</v>
      </c>
      <c r="N43" s="160">
        <v>4.3627</v>
      </c>
      <c r="O43" s="161">
        <f>M43*N43</f>
        <v>436.27000000000004</v>
      </c>
      <c r="Q43" s="162">
        <f>(E43*4+H43*8)/12</f>
        <v>4.629433333333334</v>
      </c>
      <c r="R43" s="163">
        <f>(H43*6+K43*6)/12</f>
        <v>4.4975249999999996</v>
      </c>
      <c r="S43" s="163">
        <f>(K43*7+N43*5)/12</f>
        <v>4.3679499999999996</v>
      </c>
    </row>
    <row r="44" spans="2:15" ht="12.75">
      <c r="B44" s="150"/>
      <c r="C44" s="151"/>
      <c r="D44" s="164" t="s">
        <v>27</v>
      </c>
      <c r="E44" s="165" t="s">
        <v>27</v>
      </c>
      <c r="F44" s="154">
        <f>SUM(F42:F43)</f>
        <v>643.84</v>
      </c>
      <c r="G44" s="164" t="str">
        <f>D44</f>
        <v> </v>
      </c>
      <c r="H44" s="166" t="s">
        <v>27</v>
      </c>
      <c r="I44" s="154">
        <f>SUM(I42:I43)</f>
        <v>641.2950000000001</v>
      </c>
      <c r="J44" s="164" t="str">
        <f>G44</f>
        <v> </v>
      </c>
      <c r="K44" s="166" t="s">
        <v>27</v>
      </c>
      <c r="L44" s="154">
        <f>SUM(L42:L43)</f>
        <v>606.3</v>
      </c>
      <c r="M44" s="164" t="str">
        <f>J44</f>
        <v> </v>
      </c>
      <c r="N44" s="166" t="s">
        <v>27</v>
      </c>
      <c r="O44" s="154">
        <f>SUM(O42:O43)</f>
        <v>605.0600000000001</v>
      </c>
    </row>
    <row r="49" ht="12.75">
      <c r="A49" s="135" t="s">
        <v>54</v>
      </c>
    </row>
    <row r="50" spans="1:4" ht="12.75">
      <c r="A50" s="135" t="s">
        <v>114</v>
      </c>
      <c r="D50" s="136"/>
    </row>
    <row r="51" spans="1:4" ht="12.75">
      <c r="A51" s="135" t="s">
        <v>55</v>
      </c>
      <c r="D51" s="136"/>
    </row>
    <row r="52" spans="1:4" ht="13.5" thickBot="1">
      <c r="A52" s="135"/>
      <c r="D52" s="136"/>
    </row>
    <row r="53" spans="1:15" ht="13.5" thickBot="1">
      <c r="A53" s="137" t="s">
        <v>13</v>
      </c>
      <c r="B53" s="138"/>
      <c r="C53" s="138"/>
      <c r="D53" s="139">
        <v>800</v>
      </c>
      <c r="E53" s="140" t="s">
        <v>14</v>
      </c>
      <c r="F53" s="141">
        <v>0</v>
      </c>
      <c r="G53" s="138" t="s">
        <v>15</v>
      </c>
      <c r="H53" s="138" t="s">
        <v>16</v>
      </c>
      <c r="I53" s="142">
        <v>1.0559</v>
      </c>
      <c r="J53" s="138" t="s">
        <v>17</v>
      </c>
      <c r="K53" s="138" t="s">
        <v>16</v>
      </c>
      <c r="L53" s="142">
        <v>1.0527</v>
      </c>
      <c r="M53" s="138" t="s">
        <v>15</v>
      </c>
      <c r="N53" s="138" t="s">
        <v>16</v>
      </c>
      <c r="O53" s="142">
        <v>1.0527</v>
      </c>
    </row>
    <row r="54" ht="13.5" thickBot="1">
      <c r="D54" s="143"/>
    </row>
    <row r="55" spans="4:15" ht="13.5" thickBot="1">
      <c r="D55" s="390" t="s">
        <v>18</v>
      </c>
      <c r="E55" s="391"/>
      <c r="F55" s="392"/>
      <c r="G55" s="390" t="s">
        <v>19</v>
      </c>
      <c r="H55" s="391"/>
      <c r="I55" s="392"/>
      <c r="J55" s="390" t="s">
        <v>20</v>
      </c>
      <c r="K55" s="391"/>
      <c r="L55" s="392"/>
      <c r="M55" s="390" t="s">
        <v>21</v>
      </c>
      <c r="N55" s="391"/>
      <c r="O55" s="392"/>
    </row>
    <row r="56" spans="4:15" ht="12.75">
      <c r="D56" s="145" t="s">
        <v>22</v>
      </c>
      <c r="E56" s="146" t="s">
        <v>23</v>
      </c>
      <c r="F56" s="147" t="s">
        <v>24</v>
      </c>
      <c r="G56" s="145" t="s">
        <v>22</v>
      </c>
      <c r="H56" s="146" t="s">
        <v>23</v>
      </c>
      <c r="I56" s="148" t="s">
        <v>24</v>
      </c>
      <c r="J56" s="145" t="s">
        <v>22</v>
      </c>
      <c r="K56" s="146" t="s">
        <v>23</v>
      </c>
      <c r="L56" s="148" t="s">
        <v>24</v>
      </c>
      <c r="M56" s="145" t="s">
        <v>22</v>
      </c>
      <c r="N56" s="146" t="s">
        <v>23</v>
      </c>
      <c r="O56" s="148" t="s">
        <v>24</v>
      </c>
    </row>
    <row r="57" spans="1:15" ht="12.75">
      <c r="A57" s="149" t="s">
        <v>25</v>
      </c>
      <c r="B57" s="150"/>
      <c r="C57" s="151"/>
      <c r="D57" s="152">
        <f>8691+1</f>
        <v>8692</v>
      </c>
      <c r="E57" s="153">
        <v>0.23</v>
      </c>
      <c r="F57" s="154">
        <f>D57*E57</f>
        <v>1999.16</v>
      </c>
      <c r="G57" s="152">
        <f>D57</f>
        <v>8692</v>
      </c>
      <c r="H57" s="155">
        <v>0.23</v>
      </c>
      <c r="I57" s="154">
        <f>G57*H57</f>
        <v>1999.16</v>
      </c>
      <c r="J57" s="152">
        <f>D57</f>
        <v>8692</v>
      </c>
      <c r="K57" s="155">
        <v>2.09</v>
      </c>
      <c r="L57" s="154">
        <f>J57*K57</f>
        <v>18166.28</v>
      </c>
      <c r="M57" s="152">
        <f>D57</f>
        <v>8692</v>
      </c>
      <c r="N57" s="155">
        <v>2.91</v>
      </c>
      <c r="O57" s="154">
        <f>M57*N57</f>
        <v>25293.72</v>
      </c>
    </row>
    <row r="58" spans="1:19" s="162" customFormat="1" ht="14.25">
      <c r="A58" s="156" t="s">
        <v>209</v>
      </c>
      <c r="B58" s="157"/>
      <c r="C58" s="158"/>
      <c r="D58" s="159">
        <v>2009</v>
      </c>
      <c r="E58" s="160">
        <v>0.7988</v>
      </c>
      <c r="F58" s="161">
        <f>D58*E58</f>
        <v>1604.7892</v>
      </c>
      <c r="G58" s="159">
        <f>D58</f>
        <v>2009</v>
      </c>
      <c r="H58" s="160">
        <v>0.79566</v>
      </c>
      <c r="I58" s="161">
        <f>G58*H58</f>
        <v>1598.4809400000001</v>
      </c>
      <c r="J58" s="159">
        <f>D58</f>
        <v>2009</v>
      </c>
      <c r="K58" s="160">
        <v>7.006</v>
      </c>
      <c r="L58" s="161">
        <f>J58*K58</f>
        <v>14075.054</v>
      </c>
      <c r="M58" s="159">
        <f>D58</f>
        <v>2009</v>
      </c>
      <c r="N58" s="160">
        <v>8.4525</v>
      </c>
      <c r="O58" s="161">
        <f>M58*N58</f>
        <v>16981.072500000002</v>
      </c>
      <c r="Q58" s="162">
        <f>(E58*4+H58*8)/12</f>
        <v>0.7967066666666667</v>
      </c>
      <c r="R58" s="163">
        <f>(H58*6+K58*6)/12</f>
        <v>3.9008300000000005</v>
      </c>
      <c r="S58" s="163">
        <f>(K58*7+N58*5)/12</f>
        <v>7.608708333333333</v>
      </c>
    </row>
    <row r="59" spans="2:15" ht="12.75">
      <c r="B59" s="150"/>
      <c r="C59" s="151"/>
      <c r="D59" s="164" t="s">
        <v>27</v>
      </c>
      <c r="E59" s="165" t="s">
        <v>27</v>
      </c>
      <c r="F59" s="154">
        <f>SUM(F57:F58)</f>
        <v>3603.9492</v>
      </c>
      <c r="G59" s="164" t="str">
        <f>D59</f>
        <v> </v>
      </c>
      <c r="H59" s="166" t="s">
        <v>27</v>
      </c>
      <c r="I59" s="154">
        <f>SUM(I57:I58)</f>
        <v>3597.6409400000002</v>
      </c>
      <c r="J59" s="164" t="str">
        <f>G59</f>
        <v> </v>
      </c>
      <c r="K59" s="166" t="s">
        <v>27</v>
      </c>
      <c r="L59" s="154">
        <f>SUM(L57:L58)</f>
        <v>32241.334</v>
      </c>
      <c r="M59" s="164" t="str">
        <f>J59</f>
        <v> </v>
      </c>
      <c r="N59" s="166" t="s">
        <v>27</v>
      </c>
      <c r="O59" s="154">
        <f>SUM(O57:O58)</f>
        <v>42274.7925</v>
      </c>
    </row>
    <row r="64" spans="1:2" ht="12.75">
      <c r="A64" t="s">
        <v>170</v>
      </c>
      <c r="B64" t="s">
        <v>56</v>
      </c>
    </row>
    <row r="65" spans="2:5" ht="12.75">
      <c r="B65" t="s">
        <v>57</v>
      </c>
      <c r="E65" t="s">
        <v>58</v>
      </c>
    </row>
    <row r="66" spans="2:5" ht="12.75">
      <c r="B66" t="s">
        <v>59</v>
      </c>
      <c r="E66" t="s">
        <v>74</v>
      </c>
    </row>
    <row r="67" spans="2:5" ht="12.75">
      <c r="B67" s="167" t="s">
        <v>75</v>
      </c>
      <c r="E67" t="s">
        <v>76</v>
      </c>
    </row>
    <row r="70" ht="12.75">
      <c r="B70" t="s">
        <v>77</v>
      </c>
    </row>
    <row r="71" ht="12.75">
      <c r="B71" t="s">
        <v>78</v>
      </c>
    </row>
    <row r="72" ht="12.75">
      <c r="B72" t="s">
        <v>79</v>
      </c>
    </row>
    <row r="73" ht="12.75">
      <c r="B73" t="s">
        <v>80</v>
      </c>
    </row>
  </sheetData>
  <sheetProtection/>
  <mergeCells count="19">
    <mergeCell ref="D55:F55"/>
    <mergeCell ref="G55:I55"/>
    <mergeCell ref="J55:L55"/>
    <mergeCell ref="M55:O55"/>
    <mergeCell ref="D25:F25"/>
    <mergeCell ref="G25:I25"/>
    <mergeCell ref="J25:L25"/>
    <mergeCell ref="M25:O25"/>
    <mergeCell ref="D40:F40"/>
    <mergeCell ref="G40:I40"/>
    <mergeCell ref="J40:L40"/>
    <mergeCell ref="M40:O40"/>
    <mergeCell ref="A1:S1"/>
    <mergeCell ref="A2:S2"/>
    <mergeCell ref="Q6:S6"/>
    <mergeCell ref="D10:F10"/>
    <mergeCell ref="G10:I10"/>
    <mergeCell ref="J10:L10"/>
    <mergeCell ref="M10:O10"/>
  </mergeCells>
  <printOptions/>
  <pageMargins left="0.11811023622047245" right="0.11811023622047245" top="0.15748031496062992" bottom="0.15748031496062992" header="0.31496062992125984" footer="0.31496062992125984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71"/>
  <sheetViews>
    <sheetView zoomScale="75" zoomScaleNormal="75" zoomScalePageLayoutView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46" sqref="J46"/>
    </sheetView>
  </sheetViews>
  <sheetFormatPr defaultColWidth="9.140625" defaultRowHeight="12.75"/>
  <cols>
    <col min="1" max="1" width="5.8515625" style="170" customWidth="1"/>
    <col min="2" max="2" width="59.140625" style="170" customWidth="1"/>
    <col min="3" max="3" width="37.421875" style="170" customWidth="1"/>
    <col min="4" max="5" width="10.421875" style="170" customWidth="1"/>
    <col min="6" max="6" width="1.7109375" style="171" customWidth="1"/>
    <col min="7" max="7" width="12.00390625" style="172" customWidth="1"/>
    <col min="8" max="8" width="13.28125" style="172" customWidth="1"/>
    <col min="9" max="9" width="12.7109375" style="172" customWidth="1"/>
    <col min="10" max="10" width="13.28125" style="172" customWidth="1"/>
    <col min="11" max="11" width="12.7109375" style="172" customWidth="1"/>
    <col min="12" max="13" width="13.28125" style="172" customWidth="1"/>
    <col min="14" max="17" width="12.7109375" style="172" customWidth="1"/>
    <col min="18" max="20" width="13.28125" style="172" customWidth="1"/>
    <col min="21" max="21" width="12.7109375" style="172" customWidth="1"/>
    <col min="22" max="22" width="13.28125" style="172" customWidth="1"/>
    <col min="23" max="24" width="12.7109375" style="172" customWidth="1"/>
    <col min="25" max="28" width="12.00390625" style="172" customWidth="1"/>
    <col min="29" max="29" width="10.8515625" style="172" customWidth="1"/>
    <col min="30" max="36" width="10.421875" style="172" customWidth="1"/>
    <col min="37" max="16384" width="9.140625" style="170" customWidth="1"/>
  </cols>
  <sheetData>
    <row r="1" spans="1:36" s="173" customFormat="1" ht="22.5">
      <c r="A1" s="169" t="s">
        <v>36</v>
      </c>
      <c r="B1" s="170"/>
      <c r="C1" s="170"/>
      <c r="D1" s="170"/>
      <c r="E1" s="170"/>
      <c r="F1" s="171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</row>
    <row r="2" spans="1:36" s="143" customFormat="1" ht="15">
      <c r="A2" s="174" t="s">
        <v>37</v>
      </c>
      <c r="B2" s="170"/>
      <c r="C2" s="170"/>
      <c r="D2" s="170"/>
      <c r="E2" s="170"/>
      <c r="F2" s="150"/>
      <c r="G2" s="175">
        <v>1</v>
      </c>
      <c r="H2" s="175">
        <v>2</v>
      </c>
      <c r="I2" s="175">
        <v>3</v>
      </c>
      <c r="J2" s="175">
        <v>4</v>
      </c>
      <c r="K2" s="175">
        <v>5</v>
      </c>
      <c r="L2" s="175">
        <v>6</v>
      </c>
      <c r="M2" s="175">
        <v>7</v>
      </c>
      <c r="N2" s="175">
        <v>8</v>
      </c>
      <c r="O2" s="175">
        <v>9</v>
      </c>
      <c r="P2" s="175">
        <v>10</v>
      </c>
      <c r="Q2" s="175">
        <v>11</v>
      </c>
      <c r="R2" s="175">
        <v>12</v>
      </c>
      <c r="S2" s="175">
        <v>13</v>
      </c>
      <c r="T2" s="175">
        <v>14</v>
      </c>
      <c r="U2" s="175">
        <v>15</v>
      </c>
      <c r="V2" s="175">
        <v>16</v>
      </c>
      <c r="W2" s="175">
        <v>17</v>
      </c>
      <c r="X2" s="175">
        <v>18</v>
      </c>
      <c r="Y2" s="175">
        <v>19</v>
      </c>
      <c r="Z2" s="175">
        <v>20</v>
      </c>
      <c r="AA2" s="175">
        <v>21</v>
      </c>
      <c r="AB2" s="175">
        <v>22</v>
      </c>
      <c r="AC2" s="175">
        <v>23</v>
      </c>
      <c r="AD2" s="175">
        <v>24</v>
      </c>
      <c r="AE2" s="175">
        <v>25</v>
      </c>
      <c r="AF2" s="175">
        <v>26</v>
      </c>
      <c r="AG2" s="175">
        <v>27</v>
      </c>
      <c r="AH2" s="175">
        <v>28</v>
      </c>
      <c r="AI2" s="175">
        <v>29</v>
      </c>
      <c r="AJ2" s="175">
        <v>30</v>
      </c>
    </row>
    <row r="3" spans="1:36" s="143" customFormat="1" ht="12.75">
      <c r="A3" s="170"/>
      <c r="B3" s="170"/>
      <c r="C3" s="170"/>
      <c r="D3" s="170"/>
      <c r="E3" s="170"/>
      <c r="F3" s="15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43" customFormat="1" ht="15">
      <c r="A4" s="174" t="s">
        <v>38</v>
      </c>
      <c r="B4" s="176" t="str">
        <f>'[1]LDC Filter'!$B$5</f>
        <v>Greater Sudbury Hydro Inc.</v>
      </c>
      <c r="C4" s="170"/>
      <c r="D4" s="170"/>
      <c r="E4" s="170"/>
      <c r="F4" s="15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51" s="173" customFormat="1" ht="12.75">
      <c r="A5" s="170"/>
      <c r="B5" s="170"/>
      <c r="C5" s="170"/>
      <c r="D5" s="170"/>
      <c r="E5" s="170"/>
      <c r="F5" s="171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</row>
    <row r="6" spans="1:51" s="173" customFormat="1" ht="15">
      <c r="A6" s="177" t="s">
        <v>50</v>
      </c>
      <c r="B6" s="170"/>
      <c r="C6" s="170"/>
      <c r="D6" s="170"/>
      <c r="E6" s="170"/>
      <c r="F6" s="171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</row>
    <row r="7" spans="1:51" s="173" customFormat="1" ht="26.25">
      <c r="A7" s="178" t="s">
        <v>40</v>
      </c>
      <c r="B7" s="178" t="s">
        <v>41</v>
      </c>
      <c r="C7" s="178" t="s">
        <v>42</v>
      </c>
      <c r="D7" s="179" t="s">
        <v>43</v>
      </c>
      <c r="E7" s="179" t="s">
        <v>44</v>
      </c>
      <c r="F7" s="171"/>
      <c r="G7" s="178">
        <v>2006</v>
      </c>
      <c r="H7" s="178">
        <f>G7+1</f>
        <v>2007</v>
      </c>
      <c r="I7" s="178">
        <f aca="true" t="shared" si="0" ref="I7:AY7">H7+1</f>
        <v>2008</v>
      </c>
      <c r="J7" s="178">
        <f t="shared" si="0"/>
        <v>2009</v>
      </c>
      <c r="K7" s="178">
        <f t="shared" si="0"/>
        <v>2010</v>
      </c>
      <c r="L7" s="178">
        <f t="shared" si="0"/>
        <v>2011</v>
      </c>
      <c r="M7" s="178">
        <f t="shared" si="0"/>
        <v>2012</v>
      </c>
      <c r="N7" s="178">
        <f t="shared" si="0"/>
        <v>2013</v>
      </c>
      <c r="O7" s="178">
        <f t="shared" si="0"/>
        <v>2014</v>
      </c>
      <c r="P7" s="178">
        <f t="shared" si="0"/>
        <v>2015</v>
      </c>
      <c r="Q7" s="178">
        <f t="shared" si="0"/>
        <v>2016</v>
      </c>
      <c r="R7" s="178">
        <f t="shared" si="0"/>
        <v>2017</v>
      </c>
      <c r="S7" s="178">
        <f t="shared" si="0"/>
        <v>2018</v>
      </c>
      <c r="T7" s="178">
        <f t="shared" si="0"/>
        <v>2019</v>
      </c>
      <c r="U7" s="178">
        <f t="shared" si="0"/>
        <v>2020</v>
      </c>
      <c r="V7" s="178">
        <f t="shared" si="0"/>
        <v>2021</v>
      </c>
      <c r="W7" s="178">
        <f t="shared" si="0"/>
        <v>2022</v>
      </c>
      <c r="X7" s="178">
        <f t="shared" si="0"/>
        <v>2023</v>
      </c>
      <c r="Y7" s="178">
        <f t="shared" si="0"/>
        <v>2024</v>
      </c>
      <c r="Z7" s="178">
        <f t="shared" si="0"/>
        <v>2025</v>
      </c>
      <c r="AA7" s="178">
        <f t="shared" si="0"/>
        <v>2026</v>
      </c>
      <c r="AB7" s="178">
        <f t="shared" si="0"/>
        <v>2027</v>
      </c>
      <c r="AC7" s="178">
        <f t="shared" si="0"/>
        <v>2028</v>
      </c>
      <c r="AD7" s="178">
        <f t="shared" si="0"/>
        <v>2029</v>
      </c>
      <c r="AE7" s="178">
        <f t="shared" si="0"/>
        <v>2030</v>
      </c>
      <c r="AF7" s="178">
        <f t="shared" si="0"/>
        <v>2031</v>
      </c>
      <c r="AG7" s="178">
        <f t="shared" si="0"/>
        <v>2032</v>
      </c>
      <c r="AH7" s="178">
        <f t="shared" si="0"/>
        <v>2033</v>
      </c>
      <c r="AI7" s="178">
        <f t="shared" si="0"/>
        <v>2034</v>
      </c>
      <c r="AJ7" s="178">
        <f t="shared" si="0"/>
        <v>2035</v>
      </c>
      <c r="AK7" s="178">
        <f t="shared" si="0"/>
        <v>2036</v>
      </c>
      <c r="AL7" s="178">
        <f t="shared" si="0"/>
        <v>2037</v>
      </c>
      <c r="AM7" s="178">
        <f t="shared" si="0"/>
        <v>2038</v>
      </c>
      <c r="AN7" s="178">
        <f t="shared" si="0"/>
        <v>2039</v>
      </c>
      <c r="AO7" s="178">
        <f t="shared" si="0"/>
        <v>2040</v>
      </c>
      <c r="AP7" s="178">
        <f t="shared" si="0"/>
        <v>2041</v>
      </c>
      <c r="AQ7" s="178">
        <f t="shared" si="0"/>
        <v>2042</v>
      </c>
      <c r="AR7" s="178">
        <f t="shared" si="0"/>
        <v>2043</v>
      </c>
      <c r="AS7" s="178">
        <f t="shared" si="0"/>
        <v>2044</v>
      </c>
      <c r="AT7" s="178">
        <f t="shared" si="0"/>
        <v>2045</v>
      </c>
      <c r="AU7" s="178">
        <f t="shared" si="0"/>
        <v>2046</v>
      </c>
      <c r="AV7" s="178">
        <f t="shared" si="0"/>
        <v>2047</v>
      </c>
      <c r="AW7" s="178">
        <f t="shared" si="0"/>
        <v>2048</v>
      </c>
      <c r="AX7" s="178">
        <f t="shared" si="0"/>
        <v>2049</v>
      </c>
      <c r="AY7" s="178">
        <f t="shared" si="0"/>
        <v>2050</v>
      </c>
    </row>
    <row r="8" spans="1:51" s="173" customFormat="1" ht="4.5" customHeight="1">
      <c r="A8" s="180"/>
      <c r="B8" s="180"/>
      <c r="C8" s="180"/>
      <c r="D8" s="180"/>
      <c r="E8" s="180"/>
      <c r="F8" s="171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</row>
    <row r="9" spans="1:51" s="173" customFormat="1" ht="12.75">
      <c r="A9" s="181">
        <f>'[1]Allocation Methodology'!A5</f>
        <v>1</v>
      </c>
      <c r="B9" s="182" t="str">
        <f>'[1]Allocation Methodology'!B5</f>
        <v>Secondary Refrigerator Retirement Pilot</v>
      </c>
      <c r="C9" s="182" t="str">
        <f>'[1]Allocation Methodology'!C5</f>
        <v>Consumer</v>
      </c>
      <c r="D9" s="182">
        <f>'[1]Allocation Methodology'!D5</f>
        <v>2006</v>
      </c>
      <c r="E9" s="183" t="str">
        <f>'[1]Allocation Methodology'!E5</f>
        <v>Final</v>
      </c>
      <c r="F9" s="150" t="b">
        <v>0</v>
      </c>
      <c r="G9" s="234">
        <v>55.19214426146174</v>
      </c>
      <c r="H9" s="235">
        <v>55.19214426146174</v>
      </c>
      <c r="I9" s="235">
        <v>55.19214426146174</v>
      </c>
      <c r="J9" s="235">
        <v>55.19214426146174</v>
      </c>
      <c r="K9" s="235">
        <v>55.19214426146174</v>
      </c>
      <c r="L9" s="235">
        <v>55.19214426146174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  <c r="Z9" s="235">
        <v>0</v>
      </c>
      <c r="AA9" s="235">
        <v>0</v>
      </c>
      <c r="AB9" s="235">
        <v>0</v>
      </c>
      <c r="AC9" s="235">
        <v>0</v>
      </c>
      <c r="AD9" s="235">
        <v>0</v>
      </c>
      <c r="AE9" s="235">
        <v>0</v>
      </c>
      <c r="AF9" s="235">
        <v>0</v>
      </c>
      <c r="AG9" s="235">
        <v>0</v>
      </c>
      <c r="AH9" s="235">
        <v>0</v>
      </c>
      <c r="AI9" s="235">
        <v>0</v>
      </c>
      <c r="AJ9" s="235">
        <v>0</v>
      </c>
      <c r="AK9" s="235">
        <v>0</v>
      </c>
      <c r="AL9" s="235">
        <v>0</v>
      </c>
      <c r="AM9" s="235">
        <v>0</v>
      </c>
      <c r="AN9" s="235">
        <v>0</v>
      </c>
      <c r="AO9" s="235">
        <v>0</v>
      </c>
      <c r="AP9" s="235">
        <v>0</v>
      </c>
      <c r="AQ9" s="235">
        <v>0</v>
      </c>
      <c r="AR9" s="235">
        <v>0</v>
      </c>
      <c r="AS9" s="235">
        <v>0</v>
      </c>
      <c r="AT9" s="235">
        <v>0</v>
      </c>
      <c r="AU9" s="235">
        <v>0</v>
      </c>
      <c r="AV9" s="235">
        <v>0</v>
      </c>
      <c r="AW9" s="235">
        <v>0</v>
      </c>
      <c r="AX9" s="235">
        <v>0</v>
      </c>
      <c r="AY9" s="236">
        <v>0</v>
      </c>
    </row>
    <row r="10" spans="1:51" s="173" customFormat="1" ht="12.75">
      <c r="A10" s="188">
        <f>'[1]Allocation Methodology'!A6</f>
        <v>2</v>
      </c>
      <c r="B10" s="189" t="str">
        <f>'[1]Allocation Methodology'!B6</f>
        <v>Cool &amp; Hot Savings Rebate</v>
      </c>
      <c r="C10" s="189" t="str">
        <f>'[1]Allocation Methodology'!C6</f>
        <v>Consumer</v>
      </c>
      <c r="D10" s="189">
        <f>'[1]Allocation Methodology'!D6</f>
        <v>2006</v>
      </c>
      <c r="E10" s="190" t="str">
        <f>'[1]Allocation Methodology'!E6</f>
        <v>Final</v>
      </c>
      <c r="F10" s="150" t="b">
        <v>0</v>
      </c>
      <c r="G10" s="237">
        <v>136.24621241419806</v>
      </c>
      <c r="H10" s="238">
        <v>136.24621241419806</v>
      </c>
      <c r="I10" s="238">
        <v>136.24621241419806</v>
      </c>
      <c r="J10" s="238">
        <v>136.24621241419806</v>
      </c>
      <c r="K10" s="238">
        <v>136.24621241419806</v>
      </c>
      <c r="L10" s="238">
        <v>136.24621241419806</v>
      </c>
      <c r="M10" s="238">
        <v>136.24621241419806</v>
      </c>
      <c r="N10" s="238">
        <v>136.24621241419806</v>
      </c>
      <c r="O10" s="238">
        <v>100.5181617217282</v>
      </c>
      <c r="P10" s="238">
        <v>100.5181617217282</v>
      </c>
      <c r="Q10" s="238">
        <v>100.5181617217282</v>
      </c>
      <c r="R10" s="238">
        <v>100.5181617217282</v>
      </c>
      <c r="S10" s="238">
        <v>100.5181617217282</v>
      </c>
      <c r="T10" s="238">
        <v>100.5181617217282</v>
      </c>
      <c r="U10" s="238">
        <v>50.68433728816723</v>
      </c>
      <c r="V10" s="238">
        <v>19.755841543426712</v>
      </c>
      <c r="W10" s="238">
        <v>19.755841543426712</v>
      </c>
      <c r="X10" s="238">
        <v>19.755841543426712</v>
      </c>
      <c r="Y10" s="238">
        <v>0</v>
      </c>
      <c r="Z10" s="238">
        <v>0</v>
      </c>
      <c r="AA10" s="238">
        <v>0</v>
      </c>
      <c r="AB10" s="238">
        <v>0</v>
      </c>
      <c r="AC10" s="238">
        <v>0</v>
      </c>
      <c r="AD10" s="238">
        <v>0</v>
      </c>
      <c r="AE10" s="238">
        <v>0</v>
      </c>
      <c r="AF10" s="238">
        <v>0</v>
      </c>
      <c r="AG10" s="238">
        <v>0</v>
      </c>
      <c r="AH10" s="238">
        <v>0</v>
      </c>
      <c r="AI10" s="238">
        <v>0</v>
      </c>
      <c r="AJ10" s="238">
        <v>0</v>
      </c>
      <c r="AK10" s="238">
        <v>0</v>
      </c>
      <c r="AL10" s="238">
        <v>0</v>
      </c>
      <c r="AM10" s="238">
        <v>0</v>
      </c>
      <c r="AN10" s="238">
        <v>0</v>
      </c>
      <c r="AO10" s="238">
        <v>0</v>
      </c>
      <c r="AP10" s="238">
        <v>0</v>
      </c>
      <c r="AQ10" s="238">
        <v>0</v>
      </c>
      <c r="AR10" s="238">
        <v>0</v>
      </c>
      <c r="AS10" s="238">
        <v>0</v>
      </c>
      <c r="AT10" s="238">
        <v>0</v>
      </c>
      <c r="AU10" s="238">
        <v>0</v>
      </c>
      <c r="AV10" s="238">
        <v>0</v>
      </c>
      <c r="AW10" s="238">
        <v>0</v>
      </c>
      <c r="AX10" s="238">
        <v>0</v>
      </c>
      <c r="AY10" s="239">
        <v>0</v>
      </c>
    </row>
    <row r="11" spans="1:51" s="173" customFormat="1" ht="12.75">
      <c r="A11" s="194">
        <f>'[1]Allocation Methodology'!A7</f>
        <v>3</v>
      </c>
      <c r="B11" s="195" t="str">
        <f>'[1]Allocation Methodology'!B7</f>
        <v>Every Kilowatt Counts</v>
      </c>
      <c r="C11" s="195" t="str">
        <f>'[1]Allocation Methodology'!C7</f>
        <v>Consumer</v>
      </c>
      <c r="D11" s="195">
        <f>'[1]Allocation Methodology'!D7</f>
        <v>2006</v>
      </c>
      <c r="E11" s="196" t="str">
        <f>'[1]Allocation Methodology'!E7</f>
        <v>Final</v>
      </c>
      <c r="F11" s="150" t="b">
        <v>0</v>
      </c>
      <c r="G11" s="240">
        <v>3535.267037361495</v>
      </c>
      <c r="H11" s="241">
        <v>3535.267037361495</v>
      </c>
      <c r="I11" s="241">
        <v>3535.267037361495</v>
      </c>
      <c r="J11" s="241">
        <v>3535.267037361495</v>
      </c>
      <c r="K11" s="241">
        <v>455.80785150619187</v>
      </c>
      <c r="L11" s="241">
        <v>455.80785150619187</v>
      </c>
      <c r="M11" s="241">
        <v>455.80785150619187</v>
      </c>
      <c r="N11" s="241">
        <v>455.80785150619187</v>
      </c>
      <c r="O11" s="241">
        <v>455.80785150619187</v>
      </c>
      <c r="P11" s="241">
        <v>455.80785150619187</v>
      </c>
      <c r="Q11" s="241">
        <v>425.08720746123646</v>
      </c>
      <c r="R11" s="241">
        <v>425.08720746123646</v>
      </c>
      <c r="S11" s="241">
        <v>425.08720746123646</v>
      </c>
      <c r="T11" s="241">
        <v>425.08720746123646</v>
      </c>
      <c r="U11" s="241">
        <v>425.08720746123646</v>
      </c>
      <c r="V11" s="241">
        <v>393.7920391974773</v>
      </c>
      <c r="W11" s="241">
        <v>393.7920391974773</v>
      </c>
      <c r="X11" s="241">
        <v>393.7920391974773</v>
      </c>
      <c r="Y11" s="241">
        <v>223.4521018583151</v>
      </c>
      <c r="Z11" s="241">
        <v>223.4521018583151</v>
      </c>
      <c r="AA11" s="241">
        <v>130.38383035820294</v>
      </c>
      <c r="AB11" s="241">
        <v>130.38383035820294</v>
      </c>
      <c r="AC11" s="241">
        <v>130.38383035820294</v>
      </c>
      <c r="AD11" s="241">
        <v>130.38383035820294</v>
      </c>
      <c r="AE11" s="241">
        <v>130.38383035820294</v>
      </c>
      <c r="AF11" s="241">
        <v>130.38383035820294</v>
      </c>
      <c r="AG11" s="241">
        <v>130.38383035820294</v>
      </c>
      <c r="AH11" s="241">
        <v>130.38383035820294</v>
      </c>
      <c r="AI11" s="241">
        <v>130.38383035820294</v>
      </c>
      <c r="AJ11" s="241">
        <v>130.38383035820294</v>
      </c>
      <c r="AK11" s="241">
        <v>0</v>
      </c>
      <c r="AL11" s="241">
        <v>0</v>
      </c>
      <c r="AM11" s="241">
        <v>0</v>
      </c>
      <c r="AN11" s="241">
        <v>0</v>
      </c>
      <c r="AO11" s="241">
        <v>0</v>
      </c>
      <c r="AP11" s="241">
        <v>0</v>
      </c>
      <c r="AQ11" s="241">
        <v>0</v>
      </c>
      <c r="AR11" s="241">
        <v>0</v>
      </c>
      <c r="AS11" s="241">
        <v>0</v>
      </c>
      <c r="AT11" s="241">
        <v>0</v>
      </c>
      <c r="AU11" s="241">
        <v>0</v>
      </c>
      <c r="AV11" s="241">
        <v>0</v>
      </c>
      <c r="AW11" s="241">
        <v>0</v>
      </c>
      <c r="AX11" s="241">
        <v>0</v>
      </c>
      <c r="AY11" s="242">
        <v>0</v>
      </c>
    </row>
    <row r="12" spans="1:51" s="173" customFormat="1" ht="12.75">
      <c r="A12" s="188">
        <f>'[1]Allocation Methodology'!A8</f>
        <v>4</v>
      </c>
      <c r="B12" s="243" t="str">
        <f>'[1]Allocation Methodology'!B8</f>
        <v>Demand Response 1</v>
      </c>
      <c r="C12" s="243" t="str">
        <f>'[1]Allocation Methodology'!C8</f>
        <v>Business, Industrial</v>
      </c>
      <c r="D12" s="243">
        <f>'[1]Allocation Methodology'!D8</f>
        <v>2006</v>
      </c>
      <c r="E12" s="244" t="str">
        <f>'[1]Allocation Methodology'!E8</f>
        <v>Final</v>
      </c>
      <c r="F12" s="150" t="b">
        <v>0</v>
      </c>
      <c r="G12" s="245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46">
        <v>0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0</v>
      </c>
      <c r="AD12" s="246">
        <v>0</v>
      </c>
      <c r="AE12" s="246">
        <v>0</v>
      </c>
      <c r="AF12" s="246">
        <v>0</v>
      </c>
      <c r="AG12" s="246">
        <v>0</v>
      </c>
      <c r="AH12" s="246">
        <v>0</v>
      </c>
      <c r="AI12" s="246">
        <v>0</v>
      </c>
      <c r="AJ12" s="246">
        <v>0</v>
      </c>
      <c r="AK12" s="246">
        <v>0</v>
      </c>
      <c r="AL12" s="246">
        <v>0</v>
      </c>
      <c r="AM12" s="246">
        <v>0</v>
      </c>
      <c r="AN12" s="246">
        <v>0</v>
      </c>
      <c r="AO12" s="246">
        <v>0</v>
      </c>
      <c r="AP12" s="246">
        <v>0</v>
      </c>
      <c r="AQ12" s="246">
        <v>0</v>
      </c>
      <c r="AR12" s="246">
        <v>0</v>
      </c>
      <c r="AS12" s="246">
        <v>0</v>
      </c>
      <c r="AT12" s="246">
        <v>0</v>
      </c>
      <c r="AU12" s="246">
        <v>0</v>
      </c>
      <c r="AV12" s="246">
        <v>0</v>
      </c>
      <c r="AW12" s="246">
        <v>0</v>
      </c>
      <c r="AX12" s="246">
        <v>0</v>
      </c>
      <c r="AY12" s="247">
        <v>0</v>
      </c>
    </row>
    <row r="13" spans="1:51" s="173" customFormat="1" ht="12.75">
      <c r="A13" s="201">
        <f>'[1]Allocation Methodology'!A9</f>
        <v>5</v>
      </c>
      <c r="B13" s="202" t="str">
        <f>'[1]Allocation Methodology'!B9</f>
        <v>Loblaw &amp; York Region Demand Response</v>
      </c>
      <c r="C13" s="202" t="str">
        <f>'[1]Allocation Methodology'!C9</f>
        <v>Business, Industrial</v>
      </c>
      <c r="D13" s="202">
        <f>'[1]Allocation Methodology'!D9</f>
        <v>2006</v>
      </c>
      <c r="E13" s="202" t="str">
        <f>'[1]Allocation Methodology'!E9</f>
        <v>Final</v>
      </c>
      <c r="F13" s="248" t="b">
        <v>0</v>
      </c>
      <c r="G13" s="249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v>0</v>
      </c>
      <c r="AY13" s="251">
        <v>0</v>
      </c>
    </row>
    <row r="14" spans="1:51" s="173" customFormat="1" ht="12.75">
      <c r="A14" s="207">
        <f>'[1]Allocation Methodology'!A10</f>
        <v>6</v>
      </c>
      <c r="B14" s="208" t="str">
        <f>'[1]Allocation Methodology'!B10</f>
        <v>Great Refrigerator Roundup</v>
      </c>
      <c r="C14" s="208" t="str">
        <f>'[1]Allocation Methodology'!C10</f>
        <v>Consumer</v>
      </c>
      <c r="D14" s="208">
        <f>'[1]Allocation Methodology'!D10</f>
        <v>2007</v>
      </c>
      <c r="E14" s="208" t="str">
        <f>'[1]Allocation Methodology'!E10</f>
        <v>Final</v>
      </c>
      <c r="F14" s="248" t="b">
        <v>0</v>
      </c>
      <c r="G14" s="252">
        <v>0</v>
      </c>
      <c r="H14" s="253">
        <v>103.82658158731684</v>
      </c>
      <c r="I14" s="253">
        <v>103.82658158731684</v>
      </c>
      <c r="J14" s="253">
        <v>103.82658158731684</v>
      </c>
      <c r="K14" s="253">
        <v>103.82658158731684</v>
      </c>
      <c r="L14" s="253">
        <v>103.6195531770665</v>
      </c>
      <c r="M14" s="253">
        <v>103.4125247668162</v>
      </c>
      <c r="N14" s="253">
        <v>103.4125247668162</v>
      </c>
      <c r="O14" s="253">
        <v>103.4125247668162</v>
      </c>
      <c r="P14" s="253">
        <v>87.427636630607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3">
        <v>0</v>
      </c>
      <c r="Y14" s="253">
        <v>0</v>
      </c>
      <c r="Z14" s="253">
        <v>0</v>
      </c>
      <c r="AA14" s="253">
        <v>0</v>
      </c>
      <c r="AB14" s="253">
        <v>0</v>
      </c>
      <c r="AC14" s="253">
        <v>0</v>
      </c>
      <c r="AD14" s="253">
        <v>0</v>
      </c>
      <c r="AE14" s="253">
        <v>0</v>
      </c>
      <c r="AF14" s="253">
        <v>0</v>
      </c>
      <c r="AG14" s="253">
        <v>0</v>
      </c>
      <c r="AH14" s="253">
        <v>0</v>
      </c>
      <c r="AI14" s="253">
        <v>0</v>
      </c>
      <c r="AJ14" s="253">
        <v>0</v>
      </c>
      <c r="AK14" s="253">
        <v>0</v>
      </c>
      <c r="AL14" s="253">
        <v>0</v>
      </c>
      <c r="AM14" s="253">
        <v>0</v>
      </c>
      <c r="AN14" s="253">
        <v>0</v>
      </c>
      <c r="AO14" s="253">
        <v>0</v>
      </c>
      <c r="AP14" s="253">
        <v>0</v>
      </c>
      <c r="AQ14" s="253">
        <v>0</v>
      </c>
      <c r="AR14" s="253">
        <v>0</v>
      </c>
      <c r="AS14" s="253">
        <v>0</v>
      </c>
      <c r="AT14" s="253">
        <v>0</v>
      </c>
      <c r="AU14" s="253">
        <v>0</v>
      </c>
      <c r="AV14" s="253">
        <v>0</v>
      </c>
      <c r="AW14" s="253">
        <v>0</v>
      </c>
      <c r="AX14" s="253">
        <v>0</v>
      </c>
      <c r="AY14" s="254">
        <v>0</v>
      </c>
    </row>
    <row r="15" spans="1:51" s="173" customFormat="1" ht="12.75">
      <c r="A15" s="194">
        <f>'[1]Allocation Methodology'!A11</f>
        <v>7</v>
      </c>
      <c r="B15" s="255" t="str">
        <f>'[1]Allocation Methodology'!B11</f>
        <v>Cool &amp; Hot Savings Rebate</v>
      </c>
      <c r="C15" s="255" t="str">
        <f>'[1]Allocation Methodology'!C11</f>
        <v>Consumer</v>
      </c>
      <c r="D15" s="255">
        <f>'[1]Allocation Methodology'!D11</f>
        <v>2007</v>
      </c>
      <c r="E15" s="256" t="str">
        <f>'[1]Allocation Methodology'!E11</f>
        <v>Final</v>
      </c>
      <c r="F15" s="150" t="b">
        <v>0</v>
      </c>
      <c r="G15" s="257">
        <v>0</v>
      </c>
      <c r="H15" s="258">
        <v>215.47226934384233</v>
      </c>
      <c r="I15" s="258">
        <v>215.47226934384233</v>
      </c>
      <c r="J15" s="258">
        <v>215.47226934384233</v>
      </c>
      <c r="K15" s="258">
        <v>215.47226934384233</v>
      </c>
      <c r="L15" s="258">
        <v>215.47226934384233</v>
      </c>
      <c r="M15" s="258">
        <v>205.2568187851426</v>
      </c>
      <c r="N15" s="258">
        <v>205.2568187851426</v>
      </c>
      <c r="O15" s="258">
        <v>205.2568187851426</v>
      </c>
      <c r="P15" s="258">
        <v>205.2568187851426</v>
      </c>
      <c r="Q15" s="258">
        <v>205.2568187851426</v>
      </c>
      <c r="R15" s="258">
        <v>205.2568187851426</v>
      </c>
      <c r="S15" s="258">
        <v>205.2568187851426</v>
      </c>
      <c r="T15" s="258">
        <v>205.2568187851426</v>
      </c>
      <c r="U15" s="258">
        <v>205.2568187851426</v>
      </c>
      <c r="V15" s="258">
        <v>205.2568187851426</v>
      </c>
      <c r="W15" s="258">
        <v>22.508185435513795</v>
      </c>
      <c r="X15" s="258">
        <v>22.508185435513795</v>
      </c>
      <c r="Y15" s="258">
        <v>22.508185435513795</v>
      </c>
      <c r="Z15" s="258">
        <v>0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  <c r="AI15" s="258">
        <v>0</v>
      </c>
      <c r="AJ15" s="258">
        <v>0</v>
      </c>
      <c r="AK15" s="258">
        <v>0</v>
      </c>
      <c r="AL15" s="258">
        <v>0</v>
      </c>
      <c r="AM15" s="258">
        <v>0</v>
      </c>
      <c r="AN15" s="258">
        <v>0</v>
      </c>
      <c r="AO15" s="258">
        <v>0</v>
      </c>
      <c r="AP15" s="258">
        <v>0</v>
      </c>
      <c r="AQ15" s="258">
        <v>0</v>
      </c>
      <c r="AR15" s="258">
        <v>0</v>
      </c>
      <c r="AS15" s="258">
        <v>0</v>
      </c>
      <c r="AT15" s="258">
        <v>0</v>
      </c>
      <c r="AU15" s="258">
        <v>0</v>
      </c>
      <c r="AV15" s="258">
        <v>0</v>
      </c>
      <c r="AW15" s="258">
        <v>0</v>
      </c>
      <c r="AX15" s="258">
        <v>0</v>
      </c>
      <c r="AY15" s="259">
        <v>0</v>
      </c>
    </row>
    <row r="16" spans="1:51" s="173" customFormat="1" ht="12.75">
      <c r="A16" s="188">
        <f>'[1]Allocation Methodology'!A12</f>
        <v>8</v>
      </c>
      <c r="B16" s="189" t="str">
        <f>'[1]Allocation Methodology'!B12</f>
        <v>Every Kilowatt Counts</v>
      </c>
      <c r="C16" s="189" t="str">
        <f>'[1]Allocation Methodology'!C12</f>
        <v>Consumer</v>
      </c>
      <c r="D16" s="189">
        <f>'[1]Allocation Methodology'!D12</f>
        <v>2007</v>
      </c>
      <c r="E16" s="190" t="str">
        <f>'[1]Allocation Methodology'!E12</f>
        <v>Final</v>
      </c>
      <c r="F16" s="150" t="b">
        <v>0</v>
      </c>
      <c r="G16" s="237">
        <v>0</v>
      </c>
      <c r="H16" s="238">
        <v>1291.6336453796723</v>
      </c>
      <c r="I16" s="238">
        <v>1275.8370620299677</v>
      </c>
      <c r="J16" s="238">
        <v>1275.8370620299677</v>
      </c>
      <c r="K16" s="238">
        <v>1275.8370620299677</v>
      </c>
      <c r="L16" s="238">
        <v>1275.8370620299677</v>
      </c>
      <c r="M16" s="238">
        <v>1232.267783783014</v>
      </c>
      <c r="N16" s="238">
        <v>1232.267783783014</v>
      </c>
      <c r="O16" s="238">
        <v>1232.267783783014</v>
      </c>
      <c r="P16" s="238">
        <v>100.07959499776445</v>
      </c>
      <c r="Q16" s="238">
        <v>100.07959499776445</v>
      </c>
      <c r="R16" s="238">
        <v>18.85770079621165</v>
      </c>
      <c r="S16" s="238">
        <v>18.85770079621165</v>
      </c>
      <c r="T16" s="238">
        <v>18.85770079621165</v>
      </c>
      <c r="U16" s="238">
        <v>18.85770079621165</v>
      </c>
      <c r="V16" s="238">
        <v>18.85770079621165</v>
      </c>
      <c r="W16" s="238">
        <v>11.26526735414653</v>
      </c>
      <c r="X16" s="238">
        <v>5.111163777974096</v>
      </c>
      <c r="Y16" s="238">
        <v>5.111163777974096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v>0</v>
      </c>
      <c r="AY16" s="239">
        <v>0</v>
      </c>
    </row>
    <row r="17" spans="1:51" s="173" customFormat="1" ht="12.75">
      <c r="A17" s="194">
        <f>'[1]Allocation Methodology'!A13</f>
        <v>9</v>
      </c>
      <c r="B17" s="213" t="str">
        <f>'[1]Allocation Methodology'!B13</f>
        <v>peaksaver®</v>
      </c>
      <c r="C17" s="195" t="str">
        <f>'[1]Allocation Methodology'!C13</f>
        <v>Consumer, Business</v>
      </c>
      <c r="D17" s="195">
        <f>'[1]Allocation Methodology'!D13</f>
        <v>2007</v>
      </c>
      <c r="E17" s="196" t="str">
        <f>'[1]Allocation Methodology'!E13</f>
        <v>Final</v>
      </c>
      <c r="F17" s="150" t="b">
        <v>0</v>
      </c>
      <c r="G17" s="240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0</v>
      </c>
      <c r="Y17" s="241">
        <v>0</v>
      </c>
      <c r="Z17" s="241">
        <v>0</v>
      </c>
      <c r="AA17" s="241">
        <v>0</v>
      </c>
      <c r="AB17" s="241">
        <v>0</v>
      </c>
      <c r="AC17" s="241">
        <v>0</v>
      </c>
      <c r="AD17" s="241">
        <v>0</v>
      </c>
      <c r="AE17" s="241">
        <v>0</v>
      </c>
      <c r="AF17" s="241">
        <v>0</v>
      </c>
      <c r="AG17" s="241">
        <v>0</v>
      </c>
      <c r="AH17" s="241">
        <v>0</v>
      </c>
      <c r="AI17" s="241">
        <v>0</v>
      </c>
      <c r="AJ17" s="241">
        <v>0</v>
      </c>
      <c r="AK17" s="241">
        <v>0</v>
      </c>
      <c r="AL17" s="241">
        <v>0</v>
      </c>
      <c r="AM17" s="241">
        <v>0</v>
      </c>
      <c r="AN17" s="241">
        <v>0</v>
      </c>
      <c r="AO17" s="241">
        <v>0</v>
      </c>
      <c r="AP17" s="241">
        <v>0</v>
      </c>
      <c r="AQ17" s="241">
        <v>0</v>
      </c>
      <c r="AR17" s="241">
        <v>0</v>
      </c>
      <c r="AS17" s="241">
        <v>0</v>
      </c>
      <c r="AT17" s="241">
        <v>0</v>
      </c>
      <c r="AU17" s="241">
        <v>0</v>
      </c>
      <c r="AV17" s="241">
        <v>0</v>
      </c>
      <c r="AW17" s="241">
        <v>0</v>
      </c>
      <c r="AX17" s="241">
        <v>0</v>
      </c>
      <c r="AY17" s="242">
        <v>0</v>
      </c>
    </row>
    <row r="18" spans="1:51" s="173" customFormat="1" ht="12.75">
      <c r="A18" s="188">
        <f>'[1]Allocation Methodology'!A14</f>
        <v>10</v>
      </c>
      <c r="B18" s="189" t="str">
        <f>'[1]Allocation Methodology'!B14</f>
        <v>Summer Savings</v>
      </c>
      <c r="C18" s="189" t="str">
        <f>'[1]Allocation Methodology'!C14</f>
        <v>Consumer</v>
      </c>
      <c r="D18" s="189">
        <f>'[1]Allocation Methodology'!D14</f>
        <v>2007</v>
      </c>
      <c r="E18" s="190" t="str">
        <f>'[1]Allocation Methodology'!E14</f>
        <v>Final</v>
      </c>
      <c r="F18" s="150" t="b">
        <v>0</v>
      </c>
      <c r="G18" s="237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8">
        <v>0</v>
      </c>
      <c r="AJ18" s="238"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v>0</v>
      </c>
      <c r="AY18" s="239">
        <v>0</v>
      </c>
    </row>
    <row r="19" spans="1:51" s="173" customFormat="1" ht="12.75">
      <c r="A19" s="194">
        <f>'[1]Allocation Methodology'!A15</f>
        <v>11</v>
      </c>
      <c r="B19" s="195" t="str">
        <f>'[1]Allocation Methodology'!B15</f>
        <v>Aboriginal</v>
      </c>
      <c r="C19" s="195" t="str">
        <f>'[1]Allocation Methodology'!C15</f>
        <v>Consumer</v>
      </c>
      <c r="D19" s="195">
        <f>'[1]Allocation Methodology'!D15</f>
        <v>2007</v>
      </c>
      <c r="E19" s="196" t="str">
        <f>'[1]Allocation Methodology'!E15</f>
        <v>Final</v>
      </c>
      <c r="F19" s="150" t="b">
        <v>0</v>
      </c>
      <c r="G19" s="240">
        <v>0</v>
      </c>
      <c r="H19" s="241">
        <v>327.6</v>
      </c>
      <c r="I19" s="241">
        <v>327.6</v>
      </c>
      <c r="J19" s="241">
        <v>327.6</v>
      </c>
      <c r="K19" s="241">
        <v>327.6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1">
        <v>0</v>
      </c>
      <c r="Y19" s="241">
        <v>0</v>
      </c>
      <c r="Z19" s="241">
        <v>0</v>
      </c>
      <c r="AA19" s="241">
        <v>0</v>
      </c>
      <c r="AB19" s="241">
        <v>0</v>
      </c>
      <c r="AC19" s="241">
        <v>0</v>
      </c>
      <c r="AD19" s="241">
        <v>0</v>
      </c>
      <c r="AE19" s="241">
        <v>0</v>
      </c>
      <c r="AF19" s="241">
        <v>0</v>
      </c>
      <c r="AG19" s="241">
        <v>0</v>
      </c>
      <c r="AH19" s="241">
        <v>0</v>
      </c>
      <c r="AI19" s="241">
        <v>0</v>
      </c>
      <c r="AJ19" s="241">
        <v>0</v>
      </c>
      <c r="AK19" s="241">
        <v>0</v>
      </c>
      <c r="AL19" s="241">
        <v>0</v>
      </c>
      <c r="AM19" s="241">
        <v>0</v>
      </c>
      <c r="AN19" s="241">
        <v>0</v>
      </c>
      <c r="AO19" s="241">
        <v>0</v>
      </c>
      <c r="AP19" s="241">
        <v>0</v>
      </c>
      <c r="AQ19" s="241">
        <v>0</v>
      </c>
      <c r="AR19" s="241">
        <v>0</v>
      </c>
      <c r="AS19" s="241">
        <v>0</v>
      </c>
      <c r="AT19" s="241">
        <v>0</v>
      </c>
      <c r="AU19" s="241">
        <v>0</v>
      </c>
      <c r="AV19" s="241">
        <v>0</v>
      </c>
      <c r="AW19" s="241">
        <v>0</v>
      </c>
      <c r="AX19" s="241">
        <v>0</v>
      </c>
      <c r="AY19" s="242">
        <v>0</v>
      </c>
    </row>
    <row r="20" spans="1:51" s="173" customFormat="1" ht="12.75">
      <c r="A20" s="188">
        <f>'[1]Allocation Methodology'!A16</f>
        <v>12</v>
      </c>
      <c r="B20" s="189" t="str">
        <f>'[1]Allocation Methodology'!B16</f>
        <v>Affordable Housing Pilot</v>
      </c>
      <c r="C20" s="189" t="str">
        <f>'[1]Allocation Methodology'!C16</f>
        <v>Consumer Low-Income</v>
      </c>
      <c r="D20" s="189">
        <f>'[1]Allocation Methodology'!D16</f>
        <v>2007</v>
      </c>
      <c r="E20" s="190" t="str">
        <f>'[1]Allocation Methodology'!E16</f>
        <v>Final</v>
      </c>
      <c r="F20" s="150" t="b">
        <v>0</v>
      </c>
      <c r="G20" s="237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v>0</v>
      </c>
      <c r="AY20" s="239">
        <v>0</v>
      </c>
    </row>
    <row r="21" spans="1:51" s="173" customFormat="1" ht="12.75">
      <c r="A21" s="194">
        <f>'[1]Allocation Methodology'!A17</f>
        <v>13</v>
      </c>
      <c r="B21" s="195" t="str">
        <f>'[1]Allocation Methodology'!B17</f>
        <v>Social Housing Pilot</v>
      </c>
      <c r="C21" s="195" t="str">
        <f>'[1]Allocation Methodology'!C17</f>
        <v>Consumer Low-Income</v>
      </c>
      <c r="D21" s="195">
        <f>'[1]Allocation Methodology'!D17</f>
        <v>2007</v>
      </c>
      <c r="E21" s="196" t="str">
        <f>'[1]Allocation Methodology'!E17</f>
        <v>Final</v>
      </c>
      <c r="F21" s="150" t="b">
        <v>0</v>
      </c>
      <c r="G21" s="240">
        <v>0</v>
      </c>
      <c r="H21" s="241">
        <v>117.39309274777155</v>
      </c>
      <c r="I21" s="241">
        <v>117.39309274777155</v>
      </c>
      <c r="J21" s="241">
        <v>117.39309274777155</v>
      </c>
      <c r="K21" s="241">
        <v>117.39309274777155</v>
      </c>
      <c r="L21" s="241">
        <v>117.39309274777155</v>
      </c>
      <c r="M21" s="241">
        <v>117.39309274777155</v>
      </c>
      <c r="N21" s="241">
        <v>117.39309274777155</v>
      </c>
      <c r="O21" s="241">
        <v>117.39309274777155</v>
      </c>
      <c r="P21" s="241">
        <v>117.39309274777155</v>
      </c>
      <c r="Q21" s="241">
        <v>117.39309274777155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41">
        <v>0</v>
      </c>
      <c r="Y21" s="241">
        <v>0</v>
      </c>
      <c r="Z21" s="241">
        <v>0</v>
      </c>
      <c r="AA21" s="241">
        <v>0</v>
      </c>
      <c r="AB21" s="241">
        <v>0</v>
      </c>
      <c r="AC21" s="241">
        <v>0</v>
      </c>
      <c r="AD21" s="241">
        <v>0</v>
      </c>
      <c r="AE21" s="241">
        <v>0</v>
      </c>
      <c r="AF21" s="241">
        <v>0</v>
      </c>
      <c r="AG21" s="241">
        <v>0</v>
      </c>
      <c r="AH21" s="241">
        <v>0</v>
      </c>
      <c r="AI21" s="241">
        <v>0</v>
      </c>
      <c r="AJ21" s="241">
        <v>0</v>
      </c>
      <c r="AK21" s="241">
        <v>0</v>
      </c>
      <c r="AL21" s="241">
        <v>0</v>
      </c>
      <c r="AM21" s="241">
        <v>0</v>
      </c>
      <c r="AN21" s="241">
        <v>0</v>
      </c>
      <c r="AO21" s="241">
        <v>0</v>
      </c>
      <c r="AP21" s="241">
        <v>0</v>
      </c>
      <c r="AQ21" s="241">
        <v>0</v>
      </c>
      <c r="AR21" s="241">
        <v>0</v>
      </c>
      <c r="AS21" s="241">
        <v>0</v>
      </c>
      <c r="AT21" s="241">
        <v>0</v>
      </c>
      <c r="AU21" s="241">
        <v>0</v>
      </c>
      <c r="AV21" s="241">
        <v>0</v>
      </c>
      <c r="AW21" s="241">
        <v>0</v>
      </c>
      <c r="AX21" s="241">
        <v>0</v>
      </c>
      <c r="AY21" s="242">
        <v>0</v>
      </c>
    </row>
    <row r="22" spans="1:51" s="173" customFormat="1" ht="12.75">
      <c r="A22" s="188">
        <f>'[1]Allocation Methodology'!A18</f>
        <v>14</v>
      </c>
      <c r="B22" s="189" t="str">
        <f>'[1]Allocation Methodology'!B18</f>
        <v>Energy Efficiency Assistance for Houses Pilot</v>
      </c>
      <c r="C22" s="189" t="str">
        <f>'[1]Allocation Methodology'!C18</f>
        <v>Consumer Low-Income</v>
      </c>
      <c r="D22" s="189">
        <f>'[1]Allocation Methodology'!D18</f>
        <v>2007</v>
      </c>
      <c r="E22" s="190" t="str">
        <f>'[1]Allocation Methodology'!E18</f>
        <v>Final</v>
      </c>
      <c r="F22" s="150" t="b">
        <v>0</v>
      </c>
      <c r="G22" s="237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v>0</v>
      </c>
      <c r="AY22" s="239">
        <v>0</v>
      </c>
    </row>
    <row r="23" spans="1:51" s="173" customFormat="1" ht="12.75">
      <c r="A23" s="194">
        <f>'[1]Allocation Methodology'!A19</f>
        <v>15</v>
      </c>
      <c r="B23" s="195" t="str">
        <f>'[1]Allocation Methodology'!B19</f>
        <v>Electricity Retrofit Incentive</v>
      </c>
      <c r="C23" s="195" t="str">
        <f>'[1]Allocation Methodology'!C19</f>
        <v>Business</v>
      </c>
      <c r="D23" s="195">
        <f>'[1]Allocation Methodology'!D19</f>
        <v>2007</v>
      </c>
      <c r="E23" s="196" t="str">
        <f>'[1]Allocation Methodology'!E19</f>
        <v>Final</v>
      </c>
      <c r="F23" s="150" t="b">
        <v>0</v>
      </c>
      <c r="G23" s="240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241">
        <v>0</v>
      </c>
      <c r="Z23" s="241">
        <v>0</v>
      </c>
      <c r="AA23" s="241">
        <v>0</v>
      </c>
      <c r="AB23" s="241">
        <v>0</v>
      </c>
      <c r="AC23" s="241">
        <v>0</v>
      </c>
      <c r="AD23" s="241">
        <v>0</v>
      </c>
      <c r="AE23" s="241">
        <v>0</v>
      </c>
      <c r="AF23" s="241">
        <v>0</v>
      </c>
      <c r="AG23" s="241">
        <v>0</v>
      </c>
      <c r="AH23" s="241">
        <v>0</v>
      </c>
      <c r="AI23" s="241">
        <v>0</v>
      </c>
      <c r="AJ23" s="241">
        <v>0</v>
      </c>
      <c r="AK23" s="241">
        <v>0</v>
      </c>
      <c r="AL23" s="241">
        <v>0</v>
      </c>
      <c r="AM23" s="241">
        <v>0</v>
      </c>
      <c r="AN23" s="241">
        <v>0</v>
      </c>
      <c r="AO23" s="241">
        <v>0</v>
      </c>
      <c r="AP23" s="241">
        <v>0</v>
      </c>
      <c r="AQ23" s="241">
        <v>0</v>
      </c>
      <c r="AR23" s="241">
        <v>0</v>
      </c>
      <c r="AS23" s="241">
        <v>0</v>
      </c>
      <c r="AT23" s="241">
        <v>0</v>
      </c>
      <c r="AU23" s="241">
        <v>0</v>
      </c>
      <c r="AV23" s="241">
        <v>0</v>
      </c>
      <c r="AW23" s="241">
        <v>0</v>
      </c>
      <c r="AX23" s="241">
        <v>0</v>
      </c>
      <c r="AY23" s="242">
        <v>0</v>
      </c>
    </row>
    <row r="24" spans="1:51" s="173" customFormat="1" ht="12.75">
      <c r="A24" s="188">
        <f>'[1]Allocation Methodology'!A20</f>
        <v>16</v>
      </c>
      <c r="B24" s="189" t="str">
        <f>'[1]Allocation Methodology'!B20</f>
        <v>Toronto Comprehensive</v>
      </c>
      <c r="C24" s="189" t="str">
        <f>'[1]Allocation Methodology'!C20</f>
        <v>Business</v>
      </c>
      <c r="D24" s="189">
        <f>'[1]Allocation Methodology'!D20</f>
        <v>2007</v>
      </c>
      <c r="E24" s="190" t="str">
        <f>'[1]Allocation Methodology'!E20</f>
        <v>Final</v>
      </c>
      <c r="F24" s="150" t="b">
        <v>0</v>
      </c>
      <c r="G24" s="237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v>0</v>
      </c>
      <c r="AY24" s="239">
        <v>0</v>
      </c>
    </row>
    <row r="25" spans="1:51" s="173" customFormat="1" ht="12.75">
      <c r="A25" s="194">
        <f>'[1]Allocation Methodology'!A21</f>
        <v>17</v>
      </c>
      <c r="B25" s="195" t="str">
        <f>'[1]Allocation Methodology'!B21</f>
        <v>Demand Response 1</v>
      </c>
      <c r="C25" s="195" t="str">
        <f>'[1]Allocation Methodology'!C21</f>
        <v>Business, Industrial</v>
      </c>
      <c r="D25" s="195">
        <f>'[1]Allocation Methodology'!D21</f>
        <v>2007</v>
      </c>
      <c r="E25" s="196" t="str">
        <f>'[1]Allocation Methodology'!E21</f>
        <v>Final</v>
      </c>
      <c r="F25" s="150" t="b">
        <v>0</v>
      </c>
      <c r="G25" s="240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>
        <v>0</v>
      </c>
      <c r="Z25" s="241">
        <v>0</v>
      </c>
      <c r="AA25" s="241">
        <v>0</v>
      </c>
      <c r="AB25" s="241">
        <v>0</v>
      </c>
      <c r="AC25" s="241">
        <v>0</v>
      </c>
      <c r="AD25" s="241">
        <v>0</v>
      </c>
      <c r="AE25" s="241">
        <v>0</v>
      </c>
      <c r="AF25" s="241">
        <v>0</v>
      </c>
      <c r="AG25" s="241">
        <v>0</v>
      </c>
      <c r="AH25" s="241">
        <v>0</v>
      </c>
      <c r="AI25" s="241">
        <v>0</v>
      </c>
      <c r="AJ25" s="241">
        <v>0</v>
      </c>
      <c r="AK25" s="241">
        <v>0</v>
      </c>
      <c r="AL25" s="241">
        <v>0</v>
      </c>
      <c r="AM25" s="241">
        <v>0</v>
      </c>
      <c r="AN25" s="241">
        <v>0</v>
      </c>
      <c r="AO25" s="241">
        <v>0</v>
      </c>
      <c r="AP25" s="241">
        <v>0</v>
      </c>
      <c r="AQ25" s="241">
        <v>0</v>
      </c>
      <c r="AR25" s="241">
        <v>0</v>
      </c>
      <c r="AS25" s="241">
        <v>0</v>
      </c>
      <c r="AT25" s="241">
        <v>0</v>
      </c>
      <c r="AU25" s="241">
        <v>0</v>
      </c>
      <c r="AV25" s="241">
        <v>0</v>
      </c>
      <c r="AW25" s="241">
        <v>0</v>
      </c>
      <c r="AX25" s="241">
        <v>0</v>
      </c>
      <c r="AY25" s="242">
        <v>0</v>
      </c>
    </row>
    <row r="26" spans="1:51" s="173" customFormat="1" ht="12.75">
      <c r="A26" s="188">
        <f>'[1]Allocation Methodology'!A22</f>
        <v>18</v>
      </c>
      <c r="B26" s="243" t="str">
        <f>'[1]Allocation Methodology'!B22</f>
        <v>Loblaw &amp; York Region Demand Response</v>
      </c>
      <c r="C26" s="243" t="str">
        <f>'[1]Allocation Methodology'!C22</f>
        <v>Business, Industrial</v>
      </c>
      <c r="D26" s="243">
        <f>'[1]Allocation Methodology'!D22</f>
        <v>2007</v>
      </c>
      <c r="E26" s="244" t="str">
        <f>'[1]Allocation Methodology'!E22</f>
        <v>Final</v>
      </c>
      <c r="F26" s="150" t="b">
        <v>0</v>
      </c>
      <c r="G26" s="245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0</v>
      </c>
      <c r="W26" s="246">
        <v>0</v>
      </c>
      <c r="X26" s="246">
        <v>0</v>
      </c>
      <c r="Y26" s="246">
        <v>0</v>
      </c>
      <c r="Z26" s="246">
        <v>0</v>
      </c>
      <c r="AA26" s="246">
        <v>0</v>
      </c>
      <c r="AB26" s="246">
        <v>0</v>
      </c>
      <c r="AC26" s="246">
        <v>0</v>
      </c>
      <c r="AD26" s="246">
        <v>0</v>
      </c>
      <c r="AE26" s="246">
        <v>0</v>
      </c>
      <c r="AF26" s="246">
        <v>0</v>
      </c>
      <c r="AG26" s="246">
        <v>0</v>
      </c>
      <c r="AH26" s="246">
        <v>0</v>
      </c>
      <c r="AI26" s="246">
        <v>0</v>
      </c>
      <c r="AJ26" s="246">
        <v>0</v>
      </c>
      <c r="AK26" s="246">
        <v>0</v>
      </c>
      <c r="AL26" s="246">
        <v>0</v>
      </c>
      <c r="AM26" s="246">
        <v>0</v>
      </c>
      <c r="AN26" s="246">
        <v>0</v>
      </c>
      <c r="AO26" s="246">
        <v>0</v>
      </c>
      <c r="AP26" s="246">
        <v>0</v>
      </c>
      <c r="AQ26" s="246">
        <v>0</v>
      </c>
      <c r="AR26" s="246">
        <v>0</v>
      </c>
      <c r="AS26" s="246">
        <v>0</v>
      </c>
      <c r="AT26" s="246">
        <v>0</v>
      </c>
      <c r="AU26" s="246">
        <v>0</v>
      </c>
      <c r="AV26" s="246">
        <v>0</v>
      </c>
      <c r="AW26" s="246">
        <v>0</v>
      </c>
      <c r="AX26" s="246">
        <v>0</v>
      </c>
      <c r="AY26" s="247">
        <v>0</v>
      </c>
    </row>
    <row r="27" spans="1:51" s="173" customFormat="1" ht="12.75">
      <c r="A27" s="201">
        <f>'[1]Allocation Methodology'!A23</f>
        <v>19</v>
      </c>
      <c r="B27" s="202" t="str">
        <f>'[1]Allocation Methodology'!B23</f>
        <v>Renewable Energy Standard Offer</v>
      </c>
      <c r="C27" s="202" t="str">
        <f>'[1]Allocation Methodology'!C23</f>
        <v>Consumer, Business, Industrial</v>
      </c>
      <c r="D27" s="202">
        <f>'[1]Allocation Methodology'!D23</f>
        <v>2007</v>
      </c>
      <c r="E27" s="202" t="str">
        <f>'[1]Allocation Methodology'!E23</f>
        <v>Final</v>
      </c>
      <c r="F27" s="248" t="b">
        <v>0</v>
      </c>
      <c r="G27" s="249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0</v>
      </c>
      <c r="M27" s="250">
        <v>0</v>
      </c>
      <c r="N27" s="250">
        <v>0</v>
      </c>
      <c r="O27" s="250">
        <v>0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v>0</v>
      </c>
      <c r="AY27" s="251">
        <v>0</v>
      </c>
    </row>
    <row r="28" spans="1:51" s="173" customFormat="1" ht="12.75">
      <c r="A28" s="207">
        <f>'[1]Allocation Methodology'!A24</f>
        <v>20</v>
      </c>
      <c r="B28" s="208" t="str">
        <f>'[1]Allocation Methodology'!B24</f>
        <v>Great Refrigerator Roundup</v>
      </c>
      <c r="C28" s="208" t="str">
        <f>'[1]Allocation Methodology'!C24</f>
        <v>Consumer</v>
      </c>
      <c r="D28" s="208">
        <f>'[1]Allocation Methodology'!D24</f>
        <v>2008</v>
      </c>
      <c r="E28" s="208" t="str">
        <f>'[1]Allocation Methodology'!E24</f>
        <v>Final</v>
      </c>
      <c r="F28" s="248" t="b">
        <v>0</v>
      </c>
      <c r="G28" s="252">
        <v>0</v>
      </c>
      <c r="H28" s="253">
        <v>0</v>
      </c>
      <c r="I28" s="253">
        <v>184.21578</v>
      </c>
      <c r="J28" s="253">
        <v>184.21578</v>
      </c>
      <c r="K28" s="253">
        <v>184.21578</v>
      </c>
      <c r="L28" s="253">
        <v>184.21578</v>
      </c>
      <c r="M28" s="253">
        <v>184.07394</v>
      </c>
      <c r="N28" s="253">
        <v>183.93210000000002</v>
      </c>
      <c r="O28" s="253">
        <v>183.93210000000002</v>
      </c>
      <c r="P28" s="253">
        <v>183.93210000000002</v>
      </c>
      <c r="Q28" s="253">
        <v>154.3025</v>
      </c>
      <c r="R28" s="253">
        <v>0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3">
        <v>0</v>
      </c>
      <c r="Y28" s="253">
        <v>0</v>
      </c>
      <c r="Z28" s="253">
        <v>0</v>
      </c>
      <c r="AA28" s="253">
        <v>0</v>
      </c>
      <c r="AB28" s="253">
        <v>0</v>
      </c>
      <c r="AC28" s="253">
        <v>0</v>
      </c>
      <c r="AD28" s="253">
        <v>0</v>
      </c>
      <c r="AE28" s="253">
        <v>0</v>
      </c>
      <c r="AF28" s="253">
        <v>0</v>
      </c>
      <c r="AG28" s="253">
        <v>0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53">
        <v>0</v>
      </c>
      <c r="AN28" s="253">
        <v>0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53">
        <v>0</v>
      </c>
      <c r="AU28" s="253">
        <v>0</v>
      </c>
      <c r="AV28" s="253">
        <v>0</v>
      </c>
      <c r="AW28" s="253">
        <v>0</v>
      </c>
      <c r="AX28" s="253">
        <v>0</v>
      </c>
      <c r="AY28" s="254">
        <v>0</v>
      </c>
    </row>
    <row r="29" spans="1:51" s="173" customFormat="1" ht="12.75">
      <c r="A29" s="194">
        <f>'[1]Allocation Methodology'!A25</f>
        <v>21</v>
      </c>
      <c r="B29" s="255" t="str">
        <f>'[1]Allocation Methodology'!B25</f>
        <v>Cool Savings Rebate</v>
      </c>
      <c r="C29" s="255" t="str">
        <f>'[1]Allocation Methodology'!C25</f>
        <v>Consumer</v>
      </c>
      <c r="D29" s="255">
        <f>'[1]Allocation Methodology'!D25</f>
        <v>2008</v>
      </c>
      <c r="E29" s="256" t="str">
        <f>'[1]Allocation Methodology'!E25</f>
        <v>Final</v>
      </c>
      <c r="F29" s="150" t="b">
        <v>0</v>
      </c>
      <c r="G29" s="257">
        <v>0</v>
      </c>
      <c r="H29" s="258">
        <v>0</v>
      </c>
      <c r="I29" s="258">
        <v>236.5852084835689</v>
      </c>
      <c r="J29" s="258">
        <v>236.5852084835689</v>
      </c>
      <c r="K29" s="258">
        <v>236.5852084835689</v>
      </c>
      <c r="L29" s="258">
        <v>236.5852084835689</v>
      </c>
      <c r="M29" s="258">
        <v>236.5852084835689</v>
      </c>
      <c r="N29" s="258">
        <v>236.5852084835689</v>
      </c>
      <c r="O29" s="258">
        <v>236.5852084835689</v>
      </c>
      <c r="P29" s="258">
        <v>236.5852084835689</v>
      </c>
      <c r="Q29" s="258">
        <v>236.5852084835689</v>
      </c>
      <c r="R29" s="258">
        <v>236.5852084835689</v>
      </c>
      <c r="S29" s="258">
        <v>236.5852084835689</v>
      </c>
      <c r="T29" s="258">
        <v>236.5852084835689</v>
      </c>
      <c r="U29" s="258">
        <v>236.5852084835689</v>
      </c>
      <c r="V29" s="258">
        <v>236.5852084835689</v>
      </c>
      <c r="W29" s="258">
        <v>236.5852084835689</v>
      </c>
      <c r="X29" s="258">
        <v>188.66029637198295</v>
      </c>
      <c r="Y29" s="258">
        <v>188.66029637198295</v>
      </c>
      <c r="Z29" s="258">
        <v>188.66029637198295</v>
      </c>
      <c r="AA29" s="258">
        <v>0</v>
      </c>
      <c r="AB29" s="258">
        <v>0</v>
      </c>
      <c r="AC29" s="258">
        <v>0</v>
      </c>
      <c r="AD29" s="258">
        <v>0</v>
      </c>
      <c r="AE29" s="258">
        <v>0</v>
      </c>
      <c r="AF29" s="258">
        <v>0</v>
      </c>
      <c r="AG29" s="258">
        <v>0</v>
      </c>
      <c r="AH29" s="258">
        <v>0</v>
      </c>
      <c r="AI29" s="258">
        <v>0</v>
      </c>
      <c r="AJ29" s="258">
        <v>0</v>
      </c>
      <c r="AK29" s="258">
        <v>0</v>
      </c>
      <c r="AL29" s="258">
        <v>0</v>
      </c>
      <c r="AM29" s="258">
        <v>0</v>
      </c>
      <c r="AN29" s="258">
        <v>0</v>
      </c>
      <c r="AO29" s="258">
        <v>0</v>
      </c>
      <c r="AP29" s="258">
        <v>0</v>
      </c>
      <c r="AQ29" s="258">
        <v>0</v>
      </c>
      <c r="AR29" s="258">
        <v>0</v>
      </c>
      <c r="AS29" s="258">
        <v>0</v>
      </c>
      <c r="AT29" s="258">
        <v>0</v>
      </c>
      <c r="AU29" s="258">
        <v>0</v>
      </c>
      <c r="AV29" s="258">
        <v>0</v>
      </c>
      <c r="AW29" s="258">
        <v>0</v>
      </c>
      <c r="AX29" s="258">
        <v>0</v>
      </c>
      <c r="AY29" s="259">
        <v>0</v>
      </c>
    </row>
    <row r="30" spans="1:51" s="173" customFormat="1" ht="12.75">
      <c r="A30" s="188">
        <f>'[1]Allocation Methodology'!A26</f>
        <v>22</v>
      </c>
      <c r="B30" s="189" t="str">
        <f>'[1]Allocation Methodology'!B26</f>
        <v>Every Kilowatt Counts Power Savings Event</v>
      </c>
      <c r="C30" s="189" t="str">
        <f>'[1]Allocation Methodology'!C26</f>
        <v>Consumer</v>
      </c>
      <c r="D30" s="189">
        <f>'[1]Allocation Methodology'!D26</f>
        <v>2008</v>
      </c>
      <c r="E30" s="190" t="str">
        <f>'[1]Allocation Methodology'!E26</f>
        <v>Final</v>
      </c>
      <c r="F30" s="150" t="b">
        <v>0</v>
      </c>
      <c r="G30" s="237">
        <v>0</v>
      </c>
      <c r="H30" s="238">
        <v>0</v>
      </c>
      <c r="I30" s="238">
        <v>1200.9654160610776</v>
      </c>
      <c r="J30" s="238">
        <v>1195.7410429227475</v>
      </c>
      <c r="K30" s="238">
        <v>1195.7410429227475</v>
      </c>
      <c r="L30" s="238">
        <v>1195.7410429227475</v>
      </c>
      <c r="M30" s="238">
        <v>1014.9053418759293</v>
      </c>
      <c r="N30" s="238">
        <v>1014.9053418759293</v>
      </c>
      <c r="O30" s="238">
        <v>826.5964374050129</v>
      </c>
      <c r="P30" s="238">
        <v>685.9137397805912</v>
      </c>
      <c r="Q30" s="238">
        <v>433.0635734096651</v>
      </c>
      <c r="R30" s="238">
        <v>427.5436791284927</v>
      </c>
      <c r="S30" s="238">
        <v>350.5904566224655</v>
      </c>
      <c r="T30" s="238">
        <v>350.5904566224655</v>
      </c>
      <c r="U30" s="238">
        <v>332.5623639175665</v>
      </c>
      <c r="V30" s="238">
        <v>332.5623639175665</v>
      </c>
      <c r="W30" s="238">
        <v>332.5623639175665</v>
      </c>
      <c r="X30" s="238">
        <v>320.1374776723499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v>0</v>
      </c>
      <c r="AG30" s="238">
        <v>0</v>
      </c>
      <c r="AH30" s="238">
        <v>0</v>
      </c>
      <c r="AI30" s="238">
        <v>0</v>
      </c>
      <c r="AJ30" s="238"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v>0</v>
      </c>
      <c r="AY30" s="239">
        <v>0</v>
      </c>
    </row>
    <row r="31" spans="1:51" s="173" customFormat="1" ht="12.75">
      <c r="A31" s="194">
        <f>'[1]Allocation Methodology'!A27</f>
        <v>23</v>
      </c>
      <c r="B31" s="213" t="str">
        <f>'[1]Allocation Methodology'!B27</f>
        <v>peaksaver®</v>
      </c>
      <c r="C31" s="195" t="str">
        <f>'[1]Allocation Methodology'!C27</f>
        <v>Consumer, Business</v>
      </c>
      <c r="D31" s="195">
        <f>'[1]Allocation Methodology'!D27</f>
        <v>2008</v>
      </c>
      <c r="E31" s="196" t="str">
        <f>'[1]Allocation Methodology'!E27</f>
        <v>Final</v>
      </c>
      <c r="F31" s="150" t="b">
        <v>0</v>
      </c>
      <c r="G31" s="240">
        <v>0</v>
      </c>
      <c r="H31" s="241">
        <v>0</v>
      </c>
      <c r="I31" s="241">
        <v>1.16775</v>
      </c>
      <c r="J31" s="241">
        <v>1.16775</v>
      </c>
      <c r="K31" s="241">
        <v>1.16775</v>
      </c>
      <c r="L31" s="241">
        <v>1.16775</v>
      </c>
      <c r="M31" s="241">
        <v>1.16775</v>
      </c>
      <c r="N31" s="241">
        <v>1.16775</v>
      </c>
      <c r="O31" s="241">
        <v>1.16775</v>
      </c>
      <c r="P31" s="241">
        <v>1.16775</v>
      </c>
      <c r="Q31" s="241">
        <v>1.16775</v>
      </c>
      <c r="R31" s="241">
        <v>1.16775</v>
      </c>
      <c r="S31" s="241">
        <v>1.16775</v>
      </c>
      <c r="T31" s="241">
        <v>1.16775</v>
      </c>
      <c r="U31" s="241">
        <v>1.16775</v>
      </c>
      <c r="V31" s="241">
        <v>0</v>
      </c>
      <c r="W31" s="241">
        <v>0</v>
      </c>
      <c r="X31" s="241">
        <v>0</v>
      </c>
      <c r="Y31" s="241">
        <v>0</v>
      </c>
      <c r="Z31" s="241">
        <v>0</v>
      </c>
      <c r="AA31" s="241">
        <v>0</v>
      </c>
      <c r="AB31" s="241">
        <v>0</v>
      </c>
      <c r="AC31" s="241">
        <v>0</v>
      </c>
      <c r="AD31" s="241">
        <v>0</v>
      </c>
      <c r="AE31" s="241">
        <v>0</v>
      </c>
      <c r="AF31" s="241">
        <v>0</v>
      </c>
      <c r="AG31" s="241">
        <v>0</v>
      </c>
      <c r="AH31" s="241">
        <v>0</v>
      </c>
      <c r="AI31" s="241">
        <v>0</v>
      </c>
      <c r="AJ31" s="241">
        <v>0</v>
      </c>
      <c r="AK31" s="241">
        <v>0</v>
      </c>
      <c r="AL31" s="241">
        <v>0</v>
      </c>
      <c r="AM31" s="241">
        <v>0</v>
      </c>
      <c r="AN31" s="241">
        <v>0</v>
      </c>
      <c r="AO31" s="241">
        <v>0</v>
      </c>
      <c r="AP31" s="241">
        <v>0</v>
      </c>
      <c r="AQ31" s="241">
        <v>0</v>
      </c>
      <c r="AR31" s="241">
        <v>0</v>
      </c>
      <c r="AS31" s="241">
        <v>0</v>
      </c>
      <c r="AT31" s="241">
        <v>0</v>
      </c>
      <c r="AU31" s="241">
        <v>0</v>
      </c>
      <c r="AV31" s="241">
        <v>0</v>
      </c>
      <c r="AW31" s="241">
        <v>0</v>
      </c>
      <c r="AX31" s="241">
        <v>0</v>
      </c>
      <c r="AY31" s="242">
        <v>0</v>
      </c>
    </row>
    <row r="32" spans="1:51" s="173" customFormat="1" ht="12.75">
      <c r="A32" s="188">
        <f>'[1]Allocation Methodology'!A28</f>
        <v>24</v>
      </c>
      <c r="B32" s="189" t="str">
        <f>'[1]Allocation Methodology'!B28</f>
        <v>Summer Sweepstakes</v>
      </c>
      <c r="C32" s="189" t="str">
        <f>'[1]Allocation Methodology'!C28</f>
        <v>Consumer</v>
      </c>
      <c r="D32" s="189">
        <f>'[1]Allocation Methodology'!D28</f>
        <v>2008</v>
      </c>
      <c r="E32" s="190" t="str">
        <f>'[1]Allocation Methodology'!E28</f>
        <v>Final</v>
      </c>
      <c r="F32" s="150" t="b">
        <v>0</v>
      </c>
      <c r="G32" s="237">
        <v>0</v>
      </c>
      <c r="H32" s="238">
        <v>0</v>
      </c>
      <c r="I32" s="238">
        <v>122.83214168320241</v>
      </c>
      <c r="J32" s="238">
        <v>44.32439094905749</v>
      </c>
      <c r="K32" s="238">
        <v>44.32439094905749</v>
      </c>
      <c r="L32" s="238">
        <v>44.32439094905749</v>
      </c>
      <c r="M32" s="238">
        <v>44.32439094905749</v>
      </c>
      <c r="N32" s="238">
        <v>44.32439094905749</v>
      </c>
      <c r="O32" s="238">
        <v>44.32439094905749</v>
      </c>
      <c r="P32" s="238">
        <v>44.32439094905749</v>
      </c>
      <c r="Q32" s="238">
        <v>24.28248217507178</v>
      </c>
      <c r="R32" s="238">
        <v>24.28248217507178</v>
      </c>
      <c r="S32" s="238">
        <v>18.398817408016402</v>
      </c>
      <c r="T32" s="238">
        <v>18.398817408016402</v>
      </c>
      <c r="U32" s="238">
        <v>18.398817408016402</v>
      </c>
      <c r="V32" s="238">
        <v>16.277941962845272</v>
      </c>
      <c r="W32" s="238">
        <v>15.52226363233274</v>
      </c>
      <c r="X32" s="238">
        <v>14.757701799477658</v>
      </c>
      <c r="Y32" s="238">
        <v>14.757701799477658</v>
      </c>
      <c r="Z32" s="238">
        <v>14.757701799477658</v>
      </c>
      <c r="AA32" s="238">
        <v>14.757701799477658</v>
      </c>
      <c r="AB32" s="238">
        <v>14.757701799477658</v>
      </c>
      <c r="AC32" s="238">
        <v>0</v>
      </c>
      <c r="AD32" s="238">
        <v>0</v>
      </c>
      <c r="AE32" s="238">
        <v>0</v>
      </c>
      <c r="AF32" s="238">
        <v>0</v>
      </c>
      <c r="AG32" s="238">
        <v>0</v>
      </c>
      <c r="AH32" s="238">
        <v>0</v>
      </c>
      <c r="AI32" s="238">
        <v>0</v>
      </c>
      <c r="AJ32" s="238">
        <v>0</v>
      </c>
      <c r="AK32" s="238">
        <v>0</v>
      </c>
      <c r="AL32" s="238">
        <v>0</v>
      </c>
      <c r="AM32" s="238">
        <v>0</v>
      </c>
      <c r="AN32" s="238">
        <v>0</v>
      </c>
      <c r="AO32" s="238">
        <v>0</v>
      </c>
      <c r="AP32" s="238">
        <v>0</v>
      </c>
      <c r="AQ32" s="238"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v>0</v>
      </c>
      <c r="AW32" s="238">
        <v>0</v>
      </c>
      <c r="AX32" s="238">
        <v>0</v>
      </c>
      <c r="AY32" s="239">
        <v>0</v>
      </c>
    </row>
    <row r="33" spans="1:51" s="173" customFormat="1" ht="12.75">
      <c r="A33" s="194">
        <f>'[1]Allocation Methodology'!A29</f>
        <v>25</v>
      </c>
      <c r="B33" s="195" t="str">
        <f>'[1]Allocation Methodology'!B29</f>
        <v>Electricity Retrofit Incentive</v>
      </c>
      <c r="C33" s="195" t="str">
        <f>'[1]Allocation Methodology'!C29</f>
        <v>Consumer, Business</v>
      </c>
      <c r="D33" s="195">
        <f>'[1]Allocation Methodology'!D29</f>
        <v>2008</v>
      </c>
      <c r="E33" s="196" t="str">
        <f>'[1]Allocation Methodology'!E29</f>
        <v>Final</v>
      </c>
      <c r="F33" s="150" t="b">
        <v>0</v>
      </c>
      <c r="G33" s="240">
        <v>0</v>
      </c>
      <c r="H33" s="241">
        <v>0</v>
      </c>
      <c r="I33" s="241">
        <v>1030.252068866298</v>
      </c>
      <c r="J33" s="241">
        <v>1030.2450330366219</v>
      </c>
      <c r="K33" s="241">
        <v>1030.2450330366219</v>
      </c>
      <c r="L33" s="241">
        <v>1030.2450330366219</v>
      </c>
      <c r="M33" s="241">
        <v>1030.2450330366219</v>
      </c>
      <c r="N33" s="241">
        <v>1030.2450330366219</v>
      </c>
      <c r="O33" s="241">
        <v>1030.2450330366219</v>
      </c>
      <c r="P33" s="241">
        <v>1030.2450330366219</v>
      </c>
      <c r="Q33" s="241">
        <v>946.2061852993643</v>
      </c>
      <c r="R33" s="241">
        <v>946.2061852993643</v>
      </c>
      <c r="S33" s="241">
        <v>946.2061852993643</v>
      </c>
      <c r="T33" s="241">
        <v>946.2061852993643</v>
      </c>
      <c r="U33" s="241">
        <v>946.2061852993643</v>
      </c>
      <c r="V33" s="241">
        <v>946.2061852993643</v>
      </c>
      <c r="W33" s="241">
        <v>946.2061852993643</v>
      </c>
      <c r="X33" s="241">
        <v>917.8199997403832</v>
      </c>
      <c r="Y33" s="241">
        <v>0</v>
      </c>
      <c r="Z33" s="241">
        <v>0</v>
      </c>
      <c r="AA33" s="241">
        <v>0</v>
      </c>
      <c r="AB33" s="241">
        <v>0</v>
      </c>
      <c r="AC33" s="241">
        <v>0</v>
      </c>
      <c r="AD33" s="241">
        <v>0</v>
      </c>
      <c r="AE33" s="241">
        <v>0</v>
      </c>
      <c r="AF33" s="241">
        <v>0</v>
      </c>
      <c r="AG33" s="241">
        <v>0</v>
      </c>
      <c r="AH33" s="241">
        <v>0</v>
      </c>
      <c r="AI33" s="241">
        <v>0</v>
      </c>
      <c r="AJ33" s="241">
        <v>0</v>
      </c>
      <c r="AK33" s="241">
        <v>0</v>
      </c>
      <c r="AL33" s="241">
        <v>0</v>
      </c>
      <c r="AM33" s="241">
        <v>0</v>
      </c>
      <c r="AN33" s="241">
        <v>0</v>
      </c>
      <c r="AO33" s="241">
        <v>0</v>
      </c>
      <c r="AP33" s="241">
        <v>0</v>
      </c>
      <c r="AQ33" s="241">
        <v>0</v>
      </c>
      <c r="AR33" s="241">
        <v>0</v>
      </c>
      <c r="AS33" s="241">
        <v>0</v>
      </c>
      <c r="AT33" s="241">
        <v>0</v>
      </c>
      <c r="AU33" s="241">
        <v>0</v>
      </c>
      <c r="AV33" s="241">
        <v>0</v>
      </c>
      <c r="AW33" s="241">
        <v>0</v>
      </c>
      <c r="AX33" s="241">
        <v>0</v>
      </c>
      <c r="AY33" s="242">
        <v>0</v>
      </c>
    </row>
    <row r="34" spans="1:51" s="173" customFormat="1" ht="12.75">
      <c r="A34" s="188">
        <f>'[1]Allocation Methodology'!A30</f>
        <v>26</v>
      </c>
      <c r="B34" s="189" t="str">
        <f>'[1]Allocation Methodology'!B30</f>
        <v>Toronto Comprehensive</v>
      </c>
      <c r="C34" s="189" t="str">
        <f>'[1]Allocation Methodology'!C30</f>
        <v>Consumer, Consumer Low-Income, Business</v>
      </c>
      <c r="D34" s="189">
        <f>'[1]Allocation Methodology'!D30</f>
        <v>2008</v>
      </c>
      <c r="E34" s="190" t="str">
        <f>'[1]Allocation Methodology'!E30</f>
        <v>Final</v>
      </c>
      <c r="F34" s="150" t="b">
        <v>0</v>
      </c>
      <c r="G34" s="237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38">
        <v>0</v>
      </c>
      <c r="X34" s="238"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8">
        <v>0</v>
      </c>
      <c r="AF34" s="238">
        <v>0</v>
      </c>
      <c r="AG34" s="238">
        <v>0</v>
      </c>
      <c r="AH34" s="238">
        <v>0</v>
      </c>
      <c r="AI34" s="238">
        <v>0</v>
      </c>
      <c r="AJ34" s="238">
        <v>0</v>
      </c>
      <c r="AK34" s="238">
        <v>0</v>
      </c>
      <c r="AL34" s="238">
        <v>0</v>
      </c>
      <c r="AM34" s="238">
        <v>0</v>
      </c>
      <c r="AN34" s="238">
        <v>0</v>
      </c>
      <c r="AO34" s="238">
        <v>0</v>
      </c>
      <c r="AP34" s="238">
        <v>0</v>
      </c>
      <c r="AQ34" s="238"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v>0</v>
      </c>
      <c r="AW34" s="238">
        <v>0</v>
      </c>
      <c r="AX34" s="238">
        <v>0</v>
      </c>
      <c r="AY34" s="239">
        <v>0</v>
      </c>
    </row>
    <row r="35" spans="1:51" s="173" customFormat="1" ht="12.75">
      <c r="A35" s="194">
        <f>'[1]Allocation Methodology'!A31</f>
        <v>27</v>
      </c>
      <c r="B35" s="195" t="str">
        <f>'[1]Allocation Methodology'!B31</f>
        <v>High Performance New Construction</v>
      </c>
      <c r="C35" s="195" t="str">
        <f>'[1]Allocation Methodology'!C31</f>
        <v>Business</v>
      </c>
      <c r="D35" s="195">
        <f>'[1]Allocation Methodology'!D31</f>
        <v>2008</v>
      </c>
      <c r="E35" s="196" t="str">
        <f>'[1]Allocation Methodology'!E31</f>
        <v>Final</v>
      </c>
      <c r="F35" s="150" t="b">
        <v>0</v>
      </c>
      <c r="G35" s="240">
        <v>0</v>
      </c>
      <c r="H35" s="241">
        <v>0</v>
      </c>
      <c r="I35" s="241">
        <v>1.9388765379447512</v>
      </c>
      <c r="J35" s="241">
        <v>1.9388765379447512</v>
      </c>
      <c r="K35" s="241">
        <v>1.9388765379447512</v>
      </c>
      <c r="L35" s="241">
        <v>1.9388765379447512</v>
      </c>
      <c r="M35" s="241">
        <v>1.9388765379447512</v>
      </c>
      <c r="N35" s="241">
        <v>1.9388765379447512</v>
      </c>
      <c r="O35" s="241">
        <v>1.9388765379447512</v>
      </c>
      <c r="P35" s="241">
        <v>1.9388765379447512</v>
      </c>
      <c r="Q35" s="241">
        <v>1.9388765379447512</v>
      </c>
      <c r="R35" s="241">
        <v>1.9388765379447512</v>
      </c>
      <c r="S35" s="241">
        <v>1.9388765379447512</v>
      </c>
      <c r="T35" s="241">
        <v>1.9388765379447512</v>
      </c>
      <c r="U35" s="241">
        <v>1.9388765379447512</v>
      </c>
      <c r="V35" s="241">
        <v>1.9388765379447512</v>
      </c>
      <c r="W35" s="241">
        <v>0</v>
      </c>
      <c r="X35" s="241">
        <v>0</v>
      </c>
      <c r="Y35" s="241">
        <v>0</v>
      </c>
      <c r="Z35" s="241">
        <v>0</v>
      </c>
      <c r="AA35" s="241">
        <v>0</v>
      </c>
      <c r="AB35" s="241">
        <v>0</v>
      </c>
      <c r="AC35" s="241">
        <v>0</v>
      </c>
      <c r="AD35" s="241">
        <v>0</v>
      </c>
      <c r="AE35" s="241">
        <v>0</v>
      </c>
      <c r="AF35" s="241">
        <v>0</v>
      </c>
      <c r="AG35" s="241">
        <v>0</v>
      </c>
      <c r="AH35" s="241">
        <v>0</v>
      </c>
      <c r="AI35" s="241">
        <v>0</v>
      </c>
      <c r="AJ35" s="241">
        <v>0</v>
      </c>
      <c r="AK35" s="241">
        <v>0</v>
      </c>
      <c r="AL35" s="241">
        <v>0</v>
      </c>
      <c r="AM35" s="241">
        <v>0</v>
      </c>
      <c r="AN35" s="241">
        <v>0</v>
      </c>
      <c r="AO35" s="241">
        <v>0</v>
      </c>
      <c r="AP35" s="241">
        <v>0</v>
      </c>
      <c r="AQ35" s="241">
        <v>0</v>
      </c>
      <c r="AR35" s="241">
        <v>0</v>
      </c>
      <c r="AS35" s="241">
        <v>0</v>
      </c>
      <c r="AT35" s="241">
        <v>0</v>
      </c>
      <c r="AU35" s="241">
        <v>0</v>
      </c>
      <c r="AV35" s="241">
        <v>0</v>
      </c>
      <c r="AW35" s="241">
        <v>0</v>
      </c>
      <c r="AX35" s="241">
        <v>0</v>
      </c>
      <c r="AY35" s="242">
        <v>0</v>
      </c>
    </row>
    <row r="36" spans="1:51" s="173" customFormat="1" ht="12.75">
      <c r="A36" s="188">
        <f>'[1]Allocation Methodology'!A32</f>
        <v>28</v>
      </c>
      <c r="B36" s="189" t="str">
        <f>'[1]Allocation Methodology'!B32</f>
        <v>Power Savings Blitz</v>
      </c>
      <c r="C36" s="189" t="str">
        <f>'[1]Allocation Methodology'!C32</f>
        <v>Business</v>
      </c>
      <c r="D36" s="189">
        <f>'[1]Allocation Methodology'!D32</f>
        <v>2008</v>
      </c>
      <c r="E36" s="190" t="str">
        <f>'[1]Allocation Methodology'!E32</f>
        <v>Final</v>
      </c>
      <c r="F36" s="150" t="b">
        <v>0</v>
      </c>
      <c r="G36" s="237">
        <v>0</v>
      </c>
      <c r="H36" s="238">
        <v>0</v>
      </c>
      <c r="I36" s="238">
        <v>53.96254319999999</v>
      </c>
      <c r="J36" s="238">
        <v>53.96254319999999</v>
      </c>
      <c r="K36" s="238">
        <v>46.15255199999999</v>
      </c>
      <c r="L36" s="238">
        <v>46.15255199999999</v>
      </c>
      <c r="M36" s="238">
        <v>46.15255199999999</v>
      </c>
      <c r="N36" s="238">
        <v>46.15255199999999</v>
      </c>
      <c r="O36" s="238">
        <v>46.15255199999999</v>
      </c>
      <c r="P36" s="238">
        <v>46.15255199999999</v>
      </c>
      <c r="Q36" s="238">
        <v>46.15255199999999</v>
      </c>
      <c r="R36" s="238">
        <v>46.15255199999999</v>
      </c>
      <c r="S36" s="238">
        <v>46.15255199999999</v>
      </c>
      <c r="T36" s="238">
        <v>46.15255199999999</v>
      </c>
      <c r="U36" s="238">
        <v>46.15255199999999</v>
      </c>
      <c r="V36" s="238">
        <v>46.15255199999999</v>
      </c>
      <c r="W36" s="238">
        <v>46.15255199999999</v>
      </c>
      <c r="X36" s="238">
        <v>1.3197816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8">
        <v>0</v>
      </c>
      <c r="AF36" s="238">
        <v>0</v>
      </c>
      <c r="AG36" s="238">
        <v>0</v>
      </c>
      <c r="AH36" s="238">
        <v>0</v>
      </c>
      <c r="AI36" s="238">
        <v>0</v>
      </c>
      <c r="AJ36" s="238">
        <v>0</v>
      </c>
      <c r="AK36" s="238">
        <v>0</v>
      </c>
      <c r="AL36" s="238">
        <v>0</v>
      </c>
      <c r="AM36" s="238">
        <v>0</v>
      </c>
      <c r="AN36" s="238">
        <v>0</v>
      </c>
      <c r="AO36" s="238">
        <v>0</v>
      </c>
      <c r="AP36" s="238">
        <v>0</v>
      </c>
      <c r="AQ36" s="238">
        <v>0</v>
      </c>
      <c r="AR36" s="238">
        <v>0</v>
      </c>
      <c r="AS36" s="238">
        <v>0</v>
      </c>
      <c r="AT36" s="238">
        <v>0</v>
      </c>
      <c r="AU36" s="238">
        <v>0</v>
      </c>
      <c r="AV36" s="238">
        <v>0</v>
      </c>
      <c r="AW36" s="238">
        <v>0</v>
      </c>
      <c r="AX36" s="238">
        <v>0</v>
      </c>
      <c r="AY36" s="239">
        <v>0</v>
      </c>
    </row>
    <row r="37" spans="1:51" s="173" customFormat="1" ht="12.75">
      <c r="A37" s="194">
        <f>'[1]Allocation Methodology'!A33</f>
        <v>29</v>
      </c>
      <c r="B37" s="195" t="str">
        <f>'[1]Allocation Methodology'!B33</f>
        <v>Demand Response 1</v>
      </c>
      <c r="C37" s="195" t="str">
        <f>'[1]Allocation Methodology'!C33</f>
        <v>Business, Industrial</v>
      </c>
      <c r="D37" s="195">
        <f>'[1]Allocation Methodology'!D33</f>
        <v>2008</v>
      </c>
      <c r="E37" s="196" t="str">
        <f>'[1]Allocation Methodology'!E33</f>
        <v>Final</v>
      </c>
      <c r="F37" s="150" t="b">
        <v>0</v>
      </c>
      <c r="G37" s="240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41">
        <v>0</v>
      </c>
      <c r="Y37" s="241">
        <v>0</v>
      </c>
      <c r="Z37" s="241">
        <v>0</v>
      </c>
      <c r="AA37" s="241">
        <v>0</v>
      </c>
      <c r="AB37" s="241">
        <v>0</v>
      </c>
      <c r="AC37" s="241">
        <v>0</v>
      </c>
      <c r="AD37" s="241">
        <v>0</v>
      </c>
      <c r="AE37" s="241">
        <v>0</v>
      </c>
      <c r="AF37" s="241">
        <v>0</v>
      </c>
      <c r="AG37" s="241">
        <v>0</v>
      </c>
      <c r="AH37" s="241">
        <v>0</v>
      </c>
      <c r="AI37" s="241">
        <v>0</v>
      </c>
      <c r="AJ37" s="241">
        <v>0</v>
      </c>
      <c r="AK37" s="241">
        <v>0</v>
      </c>
      <c r="AL37" s="241">
        <v>0</v>
      </c>
      <c r="AM37" s="241">
        <v>0</v>
      </c>
      <c r="AN37" s="241">
        <v>0</v>
      </c>
      <c r="AO37" s="241">
        <v>0</v>
      </c>
      <c r="AP37" s="241">
        <v>0</v>
      </c>
      <c r="AQ37" s="241">
        <v>0</v>
      </c>
      <c r="AR37" s="241">
        <v>0</v>
      </c>
      <c r="AS37" s="241">
        <v>0</v>
      </c>
      <c r="AT37" s="241">
        <v>0</v>
      </c>
      <c r="AU37" s="241">
        <v>0</v>
      </c>
      <c r="AV37" s="241">
        <v>0</v>
      </c>
      <c r="AW37" s="241">
        <v>0</v>
      </c>
      <c r="AX37" s="241">
        <v>0</v>
      </c>
      <c r="AY37" s="242">
        <v>0</v>
      </c>
    </row>
    <row r="38" spans="1:51" s="173" customFormat="1" ht="12.75">
      <c r="A38" s="188">
        <f>'[1]Allocation Methodology'!A34</f>
        <v>30</v>
      </c>
      <c r="B38" s="189" t="str">
        <f>'[1]Allocation Methodology'!B34</f>
        <v>Demand Response 3</v>
      </c>
      <c r="C38" s="189" t="str">
        <f>'[1]Allocation Methodology'!C34</f>
        <v>Business, Industrial</v>
      </c>
      <c r="D38" s="189">
        <f>'[1]Allocation Methodology'!D34</f>
        <v>2008</v>
      </c>
      <c r="E38" s="190" t="str">
        <f>'[1]Allocation Methodology'!E34</f>
        <v>Final</v>
      </c>
      <c r="F38" s="150" t="b">
        <v>0</v>
      </c>
      <c r="G38" s="237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8">
        <v>0</v>
      </c>
      <c r="AF38" s="238">
        <v>0</v>
      </c>
      <c r="AG38" s="238">
        <v>0</v>
      </c>
      <c r="AH38" s="238">
        <v>0</v>
      </c>
      <c r="AI38" s="238">
        <v>0</v>
      </c>
      <c r="AJ38" s="238">
        <v>0</v>
      </c>
      <c r="AK38" s="238">
        <v>0</v>
      </c>
      <c r="AL38" s="238">
        <v>0</v>
      </c>
      <c r="AM38" s="238">
        <v>0</v>
      </c>
      <c r="AN38" s="238">
        <v>0</v>
      </c>
      <c r="AO38" s="238">
        <v>0</v>
      </c>
      <c r="AP38" s="238">
        <v>0</v>
      </c>
      <c r="AQ38" s="238">
        <v>0</v>
      </c>
      <c r="AR38" s="238">
        <v>0</v>
      </c>
      <c r="AS38" s="238">
        <v>0</v>
      </c>
      <c r="AT38" s="238">
        <v>0</v>
      </c>
      <c r="AU38" s="238">
        <v>0</v>
      </c>
      <c r="AV38" s="238">
        <v>0</v>
      </c>
      <c r="AW38" s="238">
        <v>0</v>
      </c>
      <c r="AX38" s="238">
        <v>0</v>
      </c>
      <c r="AY38" s="239">
        <v>0</v>
      </c>
    </row>
    <row r="39" spans="1:51" s="173" customFormat="1" ht="12.75">
      <c r="A39" s="194">
        <f>'[1]Allocation Methodology'!A35</f>
        <v>31</v>
      </c>
      <c r="B39" s="195" t="str">
        <f>'[1]Allocation Methodology'!B35</f>
        <v>Loblaw &amp; York Region Demand Response</v>
      </c>
      <c r="C39" s="195" t="str">
        <f>'[1]Allocation Methodology'!C35</f>
        <v>Business, Industrial</v>
      </c>
      <c r="D39" s="195">
        <f>'[1]Allocation Methodology'!D35</f>
        <v>2008</v>
      </c>
      <c r="E39" s="196" t="str">
        <f>'[1]Allocation Methodology'!E35</f>
        <v>Final</v>
      </c>
      <c r="F39" s="150" t="b">
        <v>0</v>
      </c>
      <c r="G39" s="240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41">
        <v>0</v>
      </c>
      <c r="Y39" s="241">
        <v>0</v>
      </c>
      <c r="Z39" s="241">
        <v>0</v>
      </c>
      <c r="AA39" s="241">
        <v>0</v>
      </c>
      <c r="AB39" s="241">
        <v>0</v>
      </c>
      <c r="AC39" s="241">
        <v>0</v>
      </c>
      <c r="AD39" s="241">
        <v>0</v>
      </c>
      <c r="AE39" s="241">
        <v>0</v>
      </c>
      <c r="AF39" s="241">
        <v>0</v>
      </c>
      <c r="AG39" s="241">
        <v>0</v>
      </c>
      <c r="AH39" s="241">
        <v>0</v>
      </c>
      <c r="AI39" s="241">
        <v>0</v>
      </c>
      <c r="AJ39" s="241">
        <v>0</v>
      </c>
      <c r="AK39" s="241">
        <v>0</v>
      </c>
      <c r="AL39" s="241">
        <v>0</v>
      </c>
      <c r="AM39" s="241">
        <v>0</v>
      </c>
      <c r="AN39" s="241">
        <v>0</v>
      </c>
      <c r="AO39" s="241">
        <v>0</v>
      </c>
      <c r="AP39" s="241">
        <v>0</v>
      </c>
      <c r="AQ39" s="241">
        <v>0</v>
      </c>
      <c r="AR39" s="241">
        <v>0</v>
      </c>
      <c r="AS39" s="241">
        <v>0</v>
      </c>
      <c r="AT39" s="241">
        <v>0</v>
      </c>
      <c r="AU39" s="241">
        <v>0</v>
      </c>
      <c r="AV39" s="241">
        <v>0</v>
      </c>
      <c r="AW39" s="241">
        <v>0</v>
      </c>
      <c r="AX39" s="241">
        <v>0</v>
      </c>
      <c r="AY39" s="242">
        <v>0</v>
      </c>
    </row>
    <row r="40" spans="1:51" s="173" customFormat="1" ht="12.75">
      <c r="A40" s="188">
        <f>'[1]Allocation Methodology'!A36</f>
        <v>32</v>
      </c>
      <c r="B40" s="189" t="str">
        <f>'[1]Allocation Methodology'!B36</f>
        <v>Renewable Energy Standard Offer</v>
      </c>
      <c r="C40" s="189" t="str">
        <f>'[1]Allocation Methodology'!C36</f>
        <v>Consumer, Business</v>
      </c>
      <c r="D40" s="189">
        <f>'[1]Allocation Methodology'!D36</f>
        <v>2008</v>
      </c>
      <c r="E40" s="190" t="str">
        <f>'[1]Allocation Methodology'!E36</f>
        <v>Final</v>
      </c>
      <c r="F40" s="150" t="b">
        <v>0</v>
      </c>
      <c r="G40" s="237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>
        <v>0</v>
      </c>
      <c r="AJ40" s="238">
        <v>0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v>0</v>
      </c>
      <c r="AW40" s="238">
        <v>0</v>
      </c>
      <c r="AX40" s="238">
        <v>0</v>
      </c>
      <c r="AY40" s="239">
        <v>0</v>
      </c>
    </row>
    <row r="41" spans="1:51" s="173" customFormat="1" ht="12.75">
      <c r="A41" s="194">
        <f>'[1]Allocation Methodology'!A37</f>
        <v>33</v>
      </c>
      <c r="B41" s="195" t="str">
        <f>'[1]Allocation Methodology'!B37</f>
        <v>Other Customer Based Generation</v>
      </c>
      <c r="C41" s="195" t="str">
        <f>'[1]Allocation Methodology'!C37</f>
        <v>Business</v>
      </c>
      <c r="D41" s="195">
        <f>'[1]Allocation Methodology'!D37</f>
        <v>2008</v>
      </c>
      <c r="E41" s="196" t="str">
        <f>'[1]Allocation Methodology'!E37</f>
        <v>Final</v>
      </c>
      <c r="F41" s="150" t="b">
        <v>0</v>
      </c>
      <c r="G41" s="240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41">
        <v>0</v>
      </c>
      <c r="Y41" s="241">
        <v>0</v>
      </c>
      <c r="Z41" s="241">
        <v>0</v>
      </c>
      <c r="AA41" s="241">
        <v>0</v>
      </c>
      <c r="AB41" s="241">
        <v>0</v>
      </c>
      <c r="AC41" s="241">
        <v>0</v>
      </c>
      <c r="AD41" s="241">
        <v>0</v>
      </c>
      <c r="AE41" s="241">
        <v>0</v>
      </c>
      <c r="AF41" s="241">
        <v>0</v>
      </c>
      <c r="AG41" s="241">
        <v>0</v>
      </c>
      <c r="AH41" s="241">
        <v>0</v>
      </c>
      <c r="AI41" s="241">
        <v>0</v>
      </c>
      <c r="AJ41" s="241">
        <v>0</v>
      </c>
      <c r="AK41" s="241">
        <v>0</v>
      </c>
      <c r="AL41" s="241">
        <v>0</v>
      </c>
      <c r="AM41" s="241">
        <v>0</v>
      </c>
      <c r="AN41" s="241">
        <v>0</v>
      </c>
      <c r="AO41" s="241">
        <v>0</v>
      </c>
      <c r="AP41" s="241">
        <v>0</v>
      </c>
      <c r="AQ41" s="241">
        <v>0</v>
      </c>
      <c r="AR41" s="241">
        <v>0</v>
      </c>
      <c r="AS41" s="241">
        <v>0</v>
      </c>
      <c r="AT41" s="241">
        <v>0</v>
      </c>
      <c r="AU41" s="241">
        <v>0</v>
      </c>
      <c r="AV41" s="241">
        <v>0</v>
      </c>
      <c r="AW41" s="241">
        <v>0</v>
      </c>
      <c r="AX41" s="241">
        <v>0</v>
      </c>
      <c r="AY41" s="242">
        <v>0</v>
      </c>
    </row>
    <row r="42" spans="1:51" s="173" customFormat="1" ht="12.75">
      <c r="A42" s="214">
        <f>'[1]Allocation Methodology'!A38</f>
        <v>34</v>
      </c>
      <c r="B42" s="215" t="str">
        <f>'[1]Allocation Methodology'!B38</f>
        <v>LDC Custom - Hydro One Networks Inc. - Double Return</v>
      </c>
      <c r="C42" s="215" t="str">
        <f>'[1]Allocation Methodology'!C38</f>
        <v>Business, Industrial</v>
      </c>
      <c r="D42" s="215">
        <f>'[1]Allocation Methodology'!D38</f>
        <v>2008</v>
      </c>
      <c r="E42" s="216" t="str">
        <f>'[1]Allocation Methodology'!E38</f>
        <v>Final</v>
      </c>
      <c r="F42" s="150" t="b">
        <v>0</v>
      </c>
      <c r="G42" s="260">
        <v>0</v>
      </c>
      <c r="H42" s="261">
        <v>0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1">
        <v>0</v>
      </c>
      <c r="S42" s="261">
        <v>0</v>
      </c>
      <c r="T42" s="261">
        <v>0</v>
      </c>
      <c r="U42" s="261">
        <v>0</v>
      </c>
      <c r="V42" s="261">
        <v>0</v>
      </c>
      <c r="W42" s="261">
        <v>0</v>
      </c>
      <c r="X42" s="261">
        <v>0</v>
      </c>
      <c r="Y42" s="261">
        <v>0</v>
      </c>
      <c r="Z42" s="261">
        <v>0</v>
      </c>
      <c r="AA42" s="261">
        <v>0</v>
      </c>
      <c r="AB42" s="261">
        <v>0</v>
      </c>
      <c r="AC42" s="261">
        <v>0</v>
      </c>
      <c r="AD42" s="261">
        <v>0</v>
      </c>
      <c r="AE42" s="261">
        <v>0</v>
      </c>
      <c r="AF42" s="261">
        <v>0</v>
      </c>
      <c r="AG42" s="261">
        <v>0</v>
      </c>
      <c r="AH42" s="261">
        <v>0</v>
      </c>
      <c r="AI42" s="261">
        <v>0</v>
      </c>
      <c r="AJ42" s="261">
        <v>0</v>
      </c>
      <c r="AK42" s="261">
        <v>0</v>
      </c>
      <c r="AL42" s="261">
        <v>0</v>
      </c>
      <c r="AM42" s="261">
        <v>0</v>
      </c>
      <c r="AN42" s="261">
        <v>0</v>
      </c>
      <c r="AO42" s="261">
        <v>0</v>
      </c>
      <c r="AP42" s="261">
        <v>0</v>
      </c>
      <c r="AQ42" s="261">
        <v>0</v>
      </c>
      <c r="AR42" s="261">
        <v>0</v>
      </c>
      <c r="AS42" s="261">
        <v>0</v>
      </c>
      <c r="AT42" s="261">
        <v>0</v>
      </c>
      <c r="AU42" s="261">
        <v>0</v>
      </c>
      <c r="AV42" s="261">
        <v>0</v>
      </c>
      <c r="AW42" s="261">
        <v>0</v>
      </c>
      <c r="AX42" s="261">
        <v>0</v>
      </c>
      <c r="AY42" s="262">
        <v>0</v>
      </c>
    </row>
    <row r="43" spans="1:51" s="173" customFormat="1" ht="12.75">
      <c r="A43" s="181">
        <f>'[1]Allocation Methodology'!A39</f>
        <v>35</v>
      </c>
      <c r="B43" s="182" t="str">
        <f>'[1]Allocation Methodology'!B39</f>
        <v>Great Refrigerator Roundup</v>
      </c>
      <c r="C43" s="182" t="str">
        <f>'[1]Allocation Methodology'!C39</f>
        <v>Consumer</v>
      </c>
      <c r="D43" s="182">
        <f>'[1]Allocation Methodology'!D39</f>
        <v>2009</v>
      </c>
      <c r="E43" s="183" t="str">
        <f>'[1]Allocation Methodology'!E39</f>
        <v>Final</v>
      </c>
      <c r="F43" s="150" t="b">
        <v>0</v>
      </c>
      <c r="G43" s="234">
        <v>0</v>
      </c>
      <c r="H43" s="235">
        <v>0</v>
      </c>
      <c r="I43" s="235">
        <v>0</v>
      </c>
      <c r="J43" s="235">
        <v>233.05743267117586</v>
      </c>
      <c r="K43" s="235">
        <v>233.05743267117586</v>
      </c>
      <c r="L43" s="235">
        <v>233.05743267117586</v>
      </c>
      <c r="M43" s="235">
        <v>232.85463058882374</v>
      </c>
      <c r="N43" s="235">
        <v>179.98981699266702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5">
        <v>0</v>
      </c>
      <c r="AE43" s="235">
        <v>0</v>
      </c>
      <c r="AF43" s="235">
        <v>0</v>
      </c>
      <c r="AG43" s="235">
        <v>0</v>
      </c>
      <c r="AH43" s="235">
        <v>0</v>
      </c>
      <c r="AI43" s="235">
        <v>0</v>
      </c>
      <c r="AJ43" s="235">
        <v>0</v>
      </c>
      <c r="AK43" s="235">
        <v>0</v>
      </c>
      <c r="AL43" s="235">
        <v>0</v>
      </c>
      <c r="AM43" s="235">
        <v>0</v>
      </c>
      <c r="AN43" s="235">
        <v>0</v>
      </c>
      <c r="AO43" s="235">
        <v>0</v>
      </c>
      <c r="AP43" s="235">
        <v>0</v>
      </c>
      <c r="AQ43" s="235">
        <v>0</v>
      </c>
      <c r="AR43" s="235">
        <v>0</v>
      </c>
      <c r="AS43" s="235">
        <v>0</v>
      </c>
      <c r="AT43" s="235">
        <v>0</v>
      </c>
      <c r="AU43" s="235">
        <v>0</v>
      </c>
      <c r="AV43" s="235">
        <v>0</v>
      </c>
      <c r="AW43" s="235">
        <v>0</v>
      </c>
      <c r="AX43" s="235">
        <v>0</v>
      </c>
      <c r="AY43" s="236">
        <v>0</v>
      </c>
    </row>
    <row r="44" spans="1:51" s="173" customFormat="1" ht="12.75">
      <c r="A44" s="188">
        <f>'[1]Allocation Methodology'!A40</f>
        <v>36</v>
      </c>
      <c r="B44" s="189" t="str">
        <f>'[1]Allocation Methodology'!B40</f>
        <v>Cool Savings Rebate</v>
      </c>
      <c r="C44" s="189" t="str">
        <f>'[1]Allocation Methodology'!C40</f>
        <v>Consumer</v>
      </c>
      <c r="D44" s="189">
        <f>'[1]Allocation Methodology'!D40</f>
        <v>2009</v>
      </c>
      <c r="E44" s="190" t="str">
        <f>'[1]Allocation Methodology'!E40</f>
        <v>Final</v>
      </c>
      <c r="F44" s="150" t="b">
        <v>0</v>
      </c>
      <c r="G44" s="237">
        <v>0</v>
      </c>
      <c r="H44" s="238">
        <v>0</v>
      </c>
      <c r="I44" s="238">
        <v>0</v>
      </c>
      <c r="J44" s="238">
        <v>300.219174441357</v>
      </c>
      <c r="K44" s="238">
        <v>300.219174441357</v>
      </c>
      <c r="L44" s="238">
        <v>300.219174441357</v>
      </c>
      <c r="M44" s="238">
        <v>299.1515025291452</v>
      </c>
      <c r="N44" s="238">
        <v>297.6161496272244</v>
      </c>
      <c r="O44" s="238">
        <v>295.8096612710265</v>
      </c>
      <c r="P44" s="238">
        <v>295.8096612710265</v>
      </c>
      <c r="Q44" s="238">
        <v>295.8096612710265</v>
      </c>
      <c r="R44" s="238">
        <v>295.8096612710265</v>
      </c>
      <c r="S44" s="238">
        <v>295.8096612710265</v>
      </c>
      <c r="T44" s="238">
        <v>289.20121233037736</v>
      </c>
      <c r="U44" s="238">
        <v>289.20121233037736</v>
      </c>
      <c r="V44" s="238">
        <v>289.20121233037736</v>
      </c>
      <c r="W44" s="238">
        <v>289.20121233037736</v>
      </c>
      <c r="X44" s="238">
        <v>289.20121233037736</v>
      </c>
      <c r="Y44" s="238">
        <v>283.0354112170606</v>
      </c>
      <c r="Z44" s="238">
        <v>283.0354112170606</v>
      </c>
      <c r="AA44" s="238">
        <v>283.0354112170606</v>
      </c>
      <c r="AB44" s="238">
        <v>237.2944799461779</v>
      </c>
      <c r="AC44" s="238">
        <v>0</v>
      </c>
      <c r="AD44" s="238">
        <v>0</v>
      </c>
      <c r="AE44" s="238">
        <v>0</v>
      </c>
      <c r="AF44" s="238">
        <v>0</v>
      </c>
      <c r="AG44" s="238">
        <v>0</v>
      </c>
      <c r="AH44" s="238">
        <v>0</v>
      </c>
      <c r="AI44" s="238">
        <v>0</v>
      </c>
      <c r="AJ44" s="238">
        <v>0</v>
      </c>
      <c r="AK44" s="238">
        <v>0</v>
      </c>
      <c r="AL44" s="238">
        <v>0</v>
      </c>
      <c r="AM44" s="238">
        <v>0</v>
      </c>
      <c r="AN44" s="238">
        <v>0</v>
      </c>
      <c r="AO44" s="238">
        <v>0</v>
      </c>
      <c r="AP44" s="238">
        <v>0</v>
      </c>
      <c r="AQ44" s="238">
        <v>0</v>
      </c>
      <c r="AR44" s="238">
        <v>0</v>
      </c>
      <c r="AS44" s="238">
        <v>0</v>
      </c>
      <c r="AT44" s="238">
        <v>0</v>
      </c>
      <c r="AU44" s="238">
        <v>0</v>
      </c>
      <c r="AV44" s="238">
        <v>0</v>
      </c>
      <c r="AW44" s="238">
        <v>0</v>
      </c>
      <c r="AX44" s="238">
        <v>0</v>
      </c>
      <c r="AY44" s="239">
        <v>0</v>
      </c>
    </row>
    <row r="45" spans="1:51" s="173" customFormat="1" ht="12.75">
      <c r="A45" s="194">
        <f>'[1]Allocation Methodology'!A41</f>
        <v>37</v>
      </c>
      <c r="B45" s="195" t="str">
        <f>'[1]Allocation Methodology'!B41</f>
        <v>Every Kilowatt Counts Power Savings Event</v>
      </c>
      <c r="C45" s="195" t="str">
        <f>'[1]Allocation Methodology'!C41</f>
        <v>Consumer</v>
      </c>
      <c r="D45" s="195">
        <f>'[1]Allocation Methodology'!D41</f>
        <v>2009</v>
      </c>
      <c r="E45" s="196" t="str">
        <f>'[1]Allocation Methodology'!E41</f>
        <v>Final</v>
      </c>
      <c r="F45" s="150" t="b">
        <v>0</v>
      </c>
      <c r="G45" s="240">
        <v>0</v>
      </c>
      <c r="H45" s="241">
        <v>0</v>
      </c>
      <c r="I45" s="241">
        <v>0</v>
      </c>
      <c r="J45" s="241">
        <v>522.0352652295228</v>
      </c>
      <c r="K45" s="241">
        <v>500.3732225604507</v>
      </c>
      <c r="L45" s="241">
        <v>500.3732225604507</v>
      </c>
      <c r="M45" s="241">
        <v>500.34263923421537</v>
      </c>
      <c r="N45" s="241">
        <v>497.0137618016348</v>
      </c>
      <c r="O45" s="241">
        <v>477.40798642776684</v>
      </c>
      <c r="P45" s="241">
        <v>380.0924916560331</v>
      </c>
      <c r="Q45" s="241">
        <v>377.9691373988445</v>
      </c>
      <c r="R45" s="241">
        <v>241.74377845547835</v>
      </c>
      <c r="S45" s="241">
        <v>241.74377845547835</v>
      </c>
      <c r="T45" s="241">
        <v>175.1133919809476</v>
      </c>
      <c r="U45" s="241">
        <v>174.98248887498312</v>
      </c>
      <c r="V45" s="241">
        <v>122.63458539527463</v>
      </c>
      <c r="W45" s="241">
        <v>122.63458539527463</v>
      </c>
      <c r="X45" s="241">
        <v>115.17491238856037</v>
      </c>
      <c r="Y45" s="241">
        <v>59.49946099396366</v>
      </c>
      <c r="Z45" s="241">
        <v>21.12464759491904</v>
      </c>
      <c r="AA45" s="241">
        <v>13.499195956727988</v>
      </c>
      <c r="AB45" s="241">
        <v>13.109683816442168</v>
      </c>
      <c r="AC45" s="241">
        <v>13.109683816442168</v>
      </c>
      <c r="AD45" s="241">
        <v>0</v>
      </c>
      <c r="AE45" s="241">
        <v>0</v>
      </c>
      <c r="AF45" s="241">
        <v>0</v>
      </c>
      <c r="AG45" s="241">
        <v>0</v>
      </c>
      <c r="AH45" s="241">
        <v>0</v>
      </c>
      <c r="AI45" s="241">
        <v>0</v>
      </c>
      <c r="AJ45" s="241">
        <v>0</v>
      </c>
      <c r="AK45" s="241">
        <v>0</v>
      </c>
      <c r="AL45" s="241">
        <v>0</v>
      </c>
      <c r="AM45" s="241">
        <v>0</v>
      </c>
      <c r="AN45" s="241">
        <v>0</v>
      </c>
      <c r="AO45" s="241">
        <v>0</v>
      </c>
      <c r="AP45" s="241">
        <v>0</v>
      </c>
      <c r="AQ45" s="241">
        <v>0</v>
      </c>
      <c r="AR45" s="241">
        <v>0</v>
      </c>
      <c r="AS45" s="241">
        <v>0</v>
      </c>
      <c r="AT45" s="241">
        <v>0</v>
      </c>
      <c r="AU45" s="241">
        <v>0</v>
      </c>
      <c r="AV45" s="241">
        <v>0</v>
      </c>
      <c r="AW45" s="241">
        <v>0</v>
      </c>
      <c r="AX45" s="241">
        <v>0</v>
      </c>
      <c r="AY45" s="242">
        <v>0</v>
      </c>
    </row>
    <row r="46" spans="1:51" s="173" customFormat="1" ht="12.75">
      <c r="A46" s="188">
        <f>'[1]Allocation Methodology'!A42</f>
        <v>38</v>
      </c>
      <c r="B46" s="220" t="str">
        <f>'[1]Allocation Methodology'!B42</f>
        <v>peaksaver®</v>
      </c>
      <c r="C46" s="189" t="str">
        <f>'[1]Allocation Methodology'!C42</f>
        <v>Consumer, Business</v>
      </c>
      <c r="D46" s="189">
        <f>'[1]Allocation Methodology'!D42</f>
        <v>2009</v>
      </c>
      <c r="E46" s="190" t="str">
        <f>'[1]Allocation Methodology'!E42</f>
        <v>Final</v>
      </c>
      <c r="F46" s="150" t="b">
        <v>0</v>
      </c>
      <c r="G46" s="237">
        <v>0</v>
      </c>
      <c r="H46" s="238">
        <v>0</v>
      </c>
      <c r="I46" s="238">
        <v>0</v>
      </c>
      <c r="J46" s="238">
        <v>0.2612803669630068</v>
      </c>
      <c r="K46" s="238">
        <v>0.2612803669630068</v>
      </c>
      <c r="L46" s="238">
        <v>0.2612803669630068</v>
      </c>
      <c r="M46" s="238">
        <v>0.2612803669630068</v>
      </c>
      <c r="N46" s="238">
        <v>0.2612803669630068</v>
      </c>
      <c r="O46" s="238">
        <v>0.2612803669630068</v>
      </c>
      <c r="P46" s="238">
        <v>0.2612803669630068</v>
      </c>
      <c r="Q46" s="238">
        <v>0.2612803669630068</v>
      </c>
      <c r="R46" s="238">
        <v>0.2612803669630068</v>
      </c>
      <c r="S46" s="238">
        <v>0.2612803669630068</v>
      </c>
      <c r="T46" s="238">
        <v>0.2612803669630068</v>
      </c>
      <c r="U46" s="238">
        <v>0.2612803669630068</v>
      </c>
      <c r="V46" s="238">
        <v>0.2612803669630068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8">
        <v>0</v>
      </c>
      <c r="AJ46" s="238">
        <v>0</v>
      </c>
      <c r="AK46" s="238">
        <v>0</v>
      </c>
      <c r="AL46" s="238">
        <v>0</v>
      </c>
      <c r="AM46" s="238">
        <v>0</v>
      </c>
      <c r="AN46" s="238">
        <v>0</v>
      </c>
      <c r="AO46" s="238">
        <v>0</v>
      </c>
      <c r="AP46" s="238">
        <v>0</v>
      </c>
      <c r="AQ46" s="238">
        <v>0</v>
      </c>
      <c r="AR46" s="238">
        <v>0</v>
      </c>
      <c r="AS46" s="238">
        <v>0</v>
      </c>
      <c r="AT46" s="238">
        <v>0</v>
      </c>
      <c r="AU46" s="238">
        <v>0</v>
      </c>
      <c r="AV46" s="238">
        <v>0</v>
      </c>
      <c r="AW46" s="238">
        <v>0</v>
      </c>
      <c r="AX46" s="238">
        <v>0</v>
      </c>
      <c r="AY46" s="239">
        <v>0</v>
      </c>
    </row>
    <row r="47" spans="1:51" s="173" customFormat="1" ht="12.75">
      <c r="A47" s="194">
        <f>'[1]Allocation Methodology'!A43</f>
        <v>39</v>
      </c>
      <c r="B47" s="195" t="str">
        <f>'[1]Allocation Methodology'!B43</f>
        <v>Electricity Retrofit Incentive</v>
      </c>
      <c r="C47" s="195" t="str">
        <f>'[1]Allocation Methodology'!C43</f>
        <v>Consumer, Business</v>
      </c>
      <c r="D47" s="195">
        <f>'[1]Allocation Methodology'!D43</f>
        <v>2009</v>
      </c>
      <c r="E47" s="196" t="str">
        <f>'[1]Allocation Methodology'!E43</f>
        <v>Final</v>
      </c>
      <c r="F47" s="150" t="b">
        <v>0</v>
      </c>
      <c r="G47" s="240">
        <v>0</v>
      </c>
      <c r="H47" s="241">
        <v>0</v>
      </c>
      <c r="I47" s="241">
        <v>0</v>
      </c>
      <c r="J47" s="241">
        <v>3271.86004784689</v>
      </c>
      <c r="K47" s="241">
        <v>3271.86004784689</v>
      </c>
      <c r="L47" s="241">
        <v>3271.86004784689</v>
      </c>
      <c r="M47" s="241">
        <v>3271.86004784689</v>
      </c>
      <c r="N47" s="241">
        <v>3271.86004784689</v>
      </c>
      <c r="O47" s="241">
        <v>3271.86004784689</v>
      </c>
      <c r="P47" s="241">
        <v>2381.270574162803</v>
      </c>
      <c r="Q47" s="241">
        <v>1762.3863636363635</v>
      </c>
      <c r="R47" s="241">
        <v>1762.3863636363635</v>
      </c>
      <c r="S47" s="241">
        <v>1762.3863636363635</v>
      </c>
      <c r="T47" s="241">
        <v>1427.5329545453585</v>
      </c>
      <c r="U47" s="241">
        <v>0</v>
      </c>
      <c r="V47" s="241">
        <v>0</v>
      </c>
      <c r="W47" s="241">
        <v>0</v>
      </c>
      <c r="X47" s="241">
        <v>0</v>
      </c>
      <c r="Y47" s="241">
        <v>0</v>
      </c>
      <c r="Z47" s="241">
        <v>0</v>
      </c>
      <c r="AA47" s="241">
        <v>0</v>
      </c>
      <c r="AB47" s="241">
        <v>0</v>
      </c>
      <c r="AC47" s="241">
        <v>0</v>
      </c>
      <c r="AD47" s="241">
        <v>0</v>
      </c>
      <c r="AE47" s="241">
        <v>0</v>
      </c>
      <c r="AF47" s="241">
        <v>0</v>
      </c>
      <c r="AG47" s="241">
        <v>0</v>
      </c>
      <c r="AH47" s="241">
        <v>0</v>
      </c>
      <c r="AI47" s="241">
        <v>0</v>
      </c>
      <c r="AJ47" s="241">
        <v>0</v>
      </c>
      <c r="AK47" s="241">
        <v>0</v>
      </c>
      <c r="AL47" s="241">
        <v>0</v>
      </c>
      <c r="AM47" s="241">
        <v>0</v>
      </c>
      <c r="AN47" s="241">
        <v>0</v>
      </c>
      <c r="AO47" s="241">
        <v>0</v>
      </c>
      <c r="AP47" s="241">
        <v>0</v>
      </c>
      <c r="AQ47" s="241">
        <v>0</v>
      </c>
      <c r="AR47" s="241">
        <v>0</v>
      </c>
      <c r="AS47" s="241">
        <v>0</v>
      </c>
      <c r="AT47" s="241">
        <v>0</v>
      </c>
      <c r="AU47" s="241">
        <v>0</v>
      </c>
      <c r="AV47" s="241">
        <v>0</v>
      </c>
      <c r="AW47" s="241">
        <v>0</v>
      </c>
      <c r="AX47" s="241">
        <v>0</v>
      </c>
      <c r="AY47" s="242">
        <v>0</v>
      </c>
    </row>
    <row r="48" spans="1:51" s="173" customFormat="1" ht="12.75">
      <c r="A48" s="188">
        <f>'[1]Allocation Methodology'!A44</f>
        <v>40</v>
      </c>
      <c r="B48" s="189" t="str">
        <f>'[1]Allocation Methodology'!B44</f>
        <v>Toronto Comprehensive</v>
      </c>
      <c r="C48" s="189" t="str">
        <f>'[1]Allocation Methodology'!C44</f>
        <v>Consumer, Consumer Low-Income, Business, Industrial</v>
      </c>
      <c r="D48" s="189">
        <f>'[1]Allocation Methodology'!D44</f>
        <v>2009</v>
      </c>
      <c r="E48" s="190" t="str">
        <f>'[1]Allocation Methodology'!E44</f>
        <v>Final</v>
      </c>
      <c r="F48" s="150" t="b">
        <v>0</v>
      </c>
      <c r="G48" s="237">
        <v>0</v>
      </c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0</v>
      </c>
      <c r="T48" s="238">
        <v>0</v>
      </c>
      <c r="U48" s="238">
        <v>0</v>
      </c>
      <c r="V48" s="238">
        <v>0</v>
      </c>
      <c r="W48" s="238">
        <v>0</v>
      </c>
      <c r="X48" s="238">
        <v>0</v>
      </c>
      <c r="Y48" s="238">
        <v>0</v>
      </c>
      <c r="Z48" s="238">
        <v>0</v>
      </c>
      <c r="AA48" s="238">
        <v>0</v>
      </c>
      <c r="AB48" s="238">
        <v>0</v>
      </c>
      <c r="AC48" s="238">
        <v>0</v>
      </c>
      <c r="AD48" s="238">
        <v>0</v>
      </c>
      <c r="AE48" s="238">
        <v>0</v>
      </c>
      <c r="AF48" s="238">
        <v>0</v>
      </c>
      <c r="AG48" s="238">
        <v>0</v>
      </c>
      <c r="AH48" s="238">
        <v>0</v>
      </c>
      <c r="AI48" s="238">
        <v>0</v>
      </c>
      <c r="AJ48" s="238">
        <v>0</v>
      </c>
      <c r="AK48" s="238">
        <v>0</v>
      </c>
      <c r="AL48" s="238">
        <v>0</v>
      </c>
      <c r="AM48" s="238">
        <v>0</v>
      </c>
      <c r="AN48" s="238">
        <v>0</v>
      </c>
      <c r="AO48" s="238">
        <v>0</v>
      </c>
      <c r="AP48" s="238">
        <v>0</v>
      </c>
      <c r="AQ48" s="238">
        <v>0</v>
      </c>
      <c r="AR48" s="238">
        <v>0</v>
      </c>
      <c r="AS48" s="238">
        <v>0</v>
      </c>
      <c r="AT48" s="238">
        <v>0</v>
      </c>
      <c r="AU48" s="238">
        <v>0</v>
      </c>
      <c r="AV48" s="238">
        <v>0</v>
      </c>
      <c r="AW48" s="238">
        <v>0</v>
      </c>
      <c r="AX48" s="238">
        <v>0</v>
      </c>
      <c r="AY48" s="239">
        <v>0</v>
      </c>
    </row>
    <row r="49" spans="1:51" s="173" customFormat="1" ht="12.75">
      <c r="A49" s="194">
        <f>'[1]Allocation Methodology'!A45</f>
        <v>41</v>
      </c>
      <c r="B49" s="195" t="str">
        <f>'[1]Allocation Methodology'!B45</f>
        <v>High Performance New Construction</v>
      </c>
      <c r="C49" s="195" t="str">
        <f>'[1]Allocation Methodology'!C45</f>
        <v>Business</v>
      </c>
      <c r="D49" s="195">
        <f>'[1]Allocation Methodology'!D45</f>
        <v>2009</v>
      </c>
      <c r="E49" s="196" t="str">
        <f>'[1]Allocation Methodology'!E45</f>
        <v>Final</v>
      </c>
      <c r="F49" s="150" t="b">
        <v>0</v>
      </c>
      <c r="G49" s="240">
        <v>0</v>
      </c>
      <c r="H49" s="241">
        <v>0</v>
      </c>
      <c r="I49" s="241">
        <v>0</v>
      </c>
      <c r="J49" s="241">
        <v>61.008037360718966</v>
      </c>
      <c r="K49" s="241">
        <v>61.008037360718966</v>
      </c>
      <c r="L49" s="241">
        <v>61.008037360718966</v>
      </c>
      <c r="M49" s="241">
        <v>61.008037360718966</v>
      </c>
      <c r="N49" s="241">
        <v>61.008037360718966</v>
      </c>
      <c r="O49" s="241">
        <v>61.008037360718966</v>
      </c>
      <c r="P49" s="241">
        <v>61.008037360718966</v>
      </c>
      <c r="Q49" s="241">
        <v>61.008037360718966</v>
      </c>
      <c r="R49" s="241">
        <v>61.008037360718966</v>
      </c>
      <c r="S49" s="241">
        <v>61.008037360718966</v>
      </c>
      <c r="T49" s="241">
        <v>61.008037360718966</v>
      </c>
      <c r="U49" s="241">
        <v>61.008037360718966</v>
      </c>
      <c r="V49" s="241">
        <v>61.008037360718966</v>
      </c>
      <c r="W49" s="241">
        <v>61.008037360718966</v>
      </c>
      <c r="X49" s="241">
        <v>61.008037360718966</v>
      </c>
      <c r="Y49" s="241">
        <v>61.008037360718966</v>
      </c>
      <c r="Z49" s="241">
        <v>61.008037360718966</v>
      </c>
      <c r="AA49" s="241">
        <v>61.008037360718966</v>
      </c>
      <c r="AB49" s="241">
        <v>61.008037360718966</v>
      </c>
      <c r="AC49" s="241">
        <v>61.008037360718966</v>
      </c>
      <c r="AD49" s="241">
        <v>0</v>
      </c>
      <c r="AE49" s="241">
        <v>0</v>
      </c>
      <c r="AF49" s="241">
        <v>0</v>
      </c>
      <c r="AG49" s="241">
        <v>0</v>
      </c>
      <c r="AH49" s="241">
        <v>0</v>
      </c>
      <c r="AI49" s="241">
        <v>0</v>
      </c>
      <c r="AJ49" s="241">
        <v>0</v>
      </c>
      <c r="AK49" s="241">
        <v>0</v>
      </c>
      <c r="AL49" s="241">
        <v>0</v>
      </c>
      <c r="AM49" s="241">
        <v>0</v>
      </c>
      <c r="AN49" s="241">
        <v>0</v>
      </c>
      <c r="AO49" s="241">
        <v>0</v>
      </c>
      <c r="AP49" s="241">
        <v>0</v>
      </c>
      <c r="AQ49" s="241">
        <v>0</v>
      </c>
      <c r="AR49" s="241">
        <v>0</v>
      </c>
      <c r="AS49" s="241">
        <v>0</v>
      </c>
      <c r="AT49" s="241">
        <v>0</v>
      </c>
      <c r="AU49" s="241">
        <v>0</v>
      </c>
      <c r="AV49" s="241">
        <v>0</v>
      </c>
      <c r="AW49" s="241">
        <v>0</v>
      </c>
      <c r="AX49" s="241">
        <v>0</v>
      </c>
      <c r="AY49" s="242">
        <v>0</v>
      </c>
    </row>
    <row r="50" spans="1:51" s="173" customFormat="1" ht="12.75">
      <c r="A50" s="188">
        <f>'[1]Allocation Methodology'!A46</f>
        <v>42</v>
      </c>
      <c r="B50" s="189" t="str">
        <f>'[1]Allocation Methodology'!B46</f>
        <v>Power Savings Blitz</v>
      </c>
      <c r="C50" s="189" t="str">
        <f>'[1]Allocation Methodology'!C46</f>
        <v>Business</v>
      </c>
      <c r="D50" s="189">
        <f>'[1]Allocation Methodology'!D46</f>
        <v>2009</v>
      </c>
      <c r="E50" s="190" t="str">
        <f>'[1]Allocation Methodology'!E46</f>
        <v>Final</v>
      </c>
      <c r="F50" s="150" t="b">
        <v>0</v>
      </c>
      <c r="G50" s="237">
        <v>0</v>
      </c>
      <c r="H50" s="238">
        <v>0</v>
      </c>
      <c r="I50" s="238">
        <v>0</v>
      </c>
      <c r="J50" s="238">
        <v>661.6984083172325</v>
      </c>
      <c r="K50" s="238">
        <v>661.6984083172325</v>
      </c>
      <c r="L50" s="238">
        <v>661.6984083172325</v>
      </c>
      <c r="M50" s="238">
        <v>661.6984083172325</v>
      </c>
      <c r="N50" s="238">
        <v>661.6984083172325</v>
      </c>
      <c r="O50" s="238">
        <v>661.6984083172325</v>
      </c>
      <c r="P50" s="238">
        <v>661.6984083172325</v>
      </c>
      <c r="Q50" s="238">
        <v>661.6984083172325</v>
      </c>
      <c r="R50" s="238">
        <v>372.6807127304299</v>
      </c>
      <c r="S50" s="238">
        <v>0</v>
      </c>
      <c r="T50" s="238">
        <v>0</v>
      </c>
      <c r="U50" s="238">
        <v>0</v>
      </c>
      <c r="V50" s="238">
        <v>0</v>
      </c>
      <c r="W50" s="238">
        <v>0</v>
      </c>
      <c r="X50" s="238">
        <v>0</v>
      </c>
      <c r="Y50" s="238">
        <v>0</v>
      </c>
      <c r="Z50" s="238">
        <v>0</v>
      </c>
      <c r="AA50" s="238">
        <v>0</v>
      </c>
      <c r="AB50" s="238">
        <v>0</v>
      </c>
      <c r="AC50" s="238">
        <v>0</v>
      </c>
      <c r="AD50" s="238">
        <v>0</v>
      </c>
      <c r="AE50" s="238">
        <v>0</v>
      </c>
      <c r="AF50" s="238">
        <v>0</v>
      </c>
      <c r="AG50" s="238">
        <v>0</v>
      </c>
      <c r="AH50" s="238">
        <v>0</v>
      </c>
      <c r="AI50" s="238">
        <v>0</v>
      </c>
      <c r="AJ50" s="238">
        <v>0</v>
      </c>
      <c r="AK50" s="238">
        <v>0</v>
      </c>
      <c r="AL50" s="238">
        <v>0</v>
      </c>
      <c r="AM50" s="238">
        <v>0</v>
      </c>
      <c r="AN50" s="238">
        <v>0</v>
      </c>
      <c r="AO50" s="238">
        <v>0</v>
      </c>
      <c r="AP50" s="238">
        <v>0</v>
      </c>
      <c r="AQ50" s="238">
        <v>0</v>
      </c>
      <c r="AR50" s="238">
        <v>0</v>
      </c>
      <c r="AS50" s="238">
        <v>0</v>
      </c>
      <c r="AT50" s="238">
        <v>0</v>
      </c>
      <c r="AU50" s="238">
        <v>0</v>
      </c>
      <c r="AV50" s="238">
        <v>0</v>
      </c>
      <c r="AW50" s="238">
        <v>0</v>
      </c>
      <c r="AX50" s="238">
        <v>0</v>
      </c>
      <c r="AY50" s="239">
        <v>0</v>
      </c>
    </row>
    <row r="51" spans="1:51" s="173" customFormat="1" ht="12.75">
      <c r="A51" s="194">
        <f>'[1]Allocation Methodology'!A47</f>
        <v>43</v>
      </c>
      <c r="B51" s="195" t="str">
        <f>'[1]Allocation Methodology'!B47</f>
        <v>Multi-Family Energy Efficiency Rebates</v>
      </c>
      <c r="C51" s="195" t="str">
        <f>'[1]Allocation Methodology'!C47</f>
        <v>Consumer, Consumer Low-Income</v>
      </c>
      <c r="D51" s="195">
        <f>'[1]Allocation Methodology'!D47</f>
        <v>2009</v>
      </c>
      <c r="E51" s="196" t="str">
        <f>'[1]Allocation Methodology'!E47</f>
        <v>Final</v>
      </c>
      <c r="F51" s="150" t="b">
        <v>0</v>
      </c>
      <c r="G51" s="240">
        <v>0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241">
        <v>0</v>
      </c>
      <c r="Z51" s="241">
        <v>0</v>
      </c>
      <c r="AA51" s="241">
        <v>0</v>
      </c>
      <c r="AB51" s="241">
        <v>0</v>
      </c>
      <c r="AC51" s="241">
        <v>0</v>
      </c>
      <c r="AD51" s="241">
        <v>0</v>
      </c>
      <c r="AE51" s="241">
        <v>0</v>
      </c>
      <c r="AF51" s="241">
        <v>0</v>
      </c>
      <c r="AG51" s="241">
        <v>0</v>
      </c>
      <c r="AH51" s="241">
        <v>0</v>
      </c>
      <c r="AI51" s="241">
        <v>0</v>
      </c>
      <c r="AJ51" s="241">
        <v>0</v>
      </c>
      <c r="AK51" s="241">
        <v>0</v>
      </c>
      <c r="AL51" s="241">
        <v>0</v>
      </c>
      <c r="AM51" s="241">
        <v>0</v>
      </c>
      <c r="AN51" s="241">
        <v>0</v>
      </c>
      <c r="AO51" s="241">
        <v>0</v>
      </c>
      <c r="AP51" s="241">
        <v>0</v>
      </c>
      <c r="AQ51" s="241">
        <v>0</v>
      </c>
      <c r="AR51" s="241">
        <v>0</v>
      </c>
      <c r="AS51" s="241">
        <v>0</v>
      </c>
      <c r="AT51" s="241">
        <v>0</v>
      </c>
      <c r="AU51" s="241">
        <v>0</v>
      </c>
      <c r="AV51" s="241">
        <v>0</v>
      </c>
      <c r="AW51" s="241">
        <v>0</v>
      </c>
      <c r="AX51" s="241">
        <v>0</v>
      </c>
      <c r="AY51" s="242">
        <v>0</v>
      </c>
    </row>
    <row r="52" spans="1:51" s="173" customFormat="1" ht="12.75">
      <c r="A52" s="188">
        <f>'[1]Allocation Methodology'!A48</f>
        <v>44</v>
      </c>
      <c r="B52" s="189" t="str">
        <f>'[1]Allocation Methodology'!B48</f>
        <v>Demand Response 1</v>
      </c>
      <c r="C52" s="189" t="str">
        <f>'[1]Allocation Methodology'!C48</f>
        <v>Business, Industrial</v>
      </c>
      <c r="D52" s="189">
        <f>'[1]Allocation Methodology'!D48</f>
        <v>2009</v>
      </c>
      <c r="E52" s="190" t="str">
        <f>'[1]Allocation Methodology'!E48</f>
        <v>Final</v>
      </c>
      <c r="F52" s="150" t="b">
        <v>0</v>
      </c>
      <c r="G52" s="237">
        <v>0</v>
      </c>
      <c r="H52" s="238">
        <v>0</v>
      </c>
      <c r="I52" s="238">
        <v>0</v>
      </c>
      <c r="J52" s="238">
        <v>53.084038203441594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0</v>
      </c>
      <c r="W52" s="238">
        <v>0</v>
      </c>
      <c r="X52" s="238">
        <v>0</v>
      </c>
      <c r="Y52" s="238">
        <v>0</v>
      </c>
      <c r="Z52" s="238">
        <v>0</v>
      </c>
      <c r="AA52" s="238">
        <v>0</v>
      </c>
      <c r="AB52" s="238">
        <v>0</v>
      </c>
      <c r="AC52" s="238">
        <v>0</v>
      </c>
      <c r="AD52" s="238">
        <v>0</v>
      </c>
      <c r="AE52" s="238">
        <v>0</v>
      </c>
      <c r="AF52" s="238">
        <v>0</v>
      </c>
      <c r="AG52" s="238">
        <v>0</v>
      </c>
      <c r="AH52" s="238">
        <v>0</v>
      </c>
      <c r="AI52" s="238">
        <v>0</v>
      </c>
      <c r="AJ52" s="238">
        <v>0</v>
      </c>
      <c r="AK52" s="238">
        <v>0</v>
      </c>
      <c r="AL52" s="238">
        <v>0</v>
      </c>
      <c r="AM52" s="238">
        <v>0</v>
      </c>
      <c r="AN52" s="238">
        <v>0</v>
      </c>
      <c r="AO52" s="238">
        <v>0</v>
      </c>
      <c r="AP52" s="238">
        <v>0</v>
      </c>
      <c r="AQ52" s="238">
        <v>0</v>
      </c>
      <c r="AR52" s="238">
        <v>0</v>
      </c>
      <c r="AS52" s="238">
        <v>0</v>
      </c>
      <c r="AT52" s="238">
        <v>0</v>
      </c>
      <c r="AU52" s="238">
        <v>0</v>
      </c>
      <c r="AV52" s="238">
        <v>0</v>
      </c>
      <c r="AW52" s="238">
        <v>0</v>
      </c>
      <c r="AX52" s="238">
        <v>0</v>
      </c>
      <c r="AY52" s="239">
        <v>0</v>
      </c>
    </row>
    <row r="53" spans="1:51" s="173" customFormat="1" ht="12.75">
      <c r="A53" s="194">
        <f>'[1]Allocation Methodology'!A49</f>
        <v>45</v>
      </c>
      <c r="B53" s="195" t="str">
        <f>'[1]Allocation Methodology'!B49</f>
        <v>Demand Response 2</v>
      </c>
      <c r="C53" s="195" t="str">
        <f>'[1]Allocation Methodology'!C49</f>
        <v>Business, Industrial</v>
      </c>
      <c r="D53" s="195">
        <f>'[1]Allocation Methodology'!D49</f>
        <v>2009</v>
      </c>
      <c r="E53" s="196" t="str">
        <f>'[1]Allocation Methodology'!E49</f>
        <v>Final</v>
      </c>
      <c r="F53" s="150" t="b">
        <v>0</v>
      </c>
      <c r="G53" s="240">
        <v>0</v>
      </c>
      <c r="H53" s="241">
        <v>0</v>
      </c>
      <c r="I53" s="241">
        <v>0</v>
      </c>
      <c r="J53" s="241">
        <v>505.3324675730219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41">
        <v>0</v>
      </c>
      <c r="Y53" s="241">
        <v>0</v>
      </c>
      <c r="Z53" s="241">
        <v>0</v>
      </c>
      <c r="AA53" s="241">
        <v>0</v>
      </c>
      <c r="AB53" s="241">
        <v>0</v>
      </c>
      <c r="AC53" s="241">
        <v>0</v>
      </c>
      <c r="AD53" s="241">
        <v>0</v>
      </c>
      <c r="AE53" s="241">
        <v>0</v>
      </c>
      <c r="AF53" s="241">
        <v>0</v>
      </c>
      <c r="AG53" s="241">
        <v>0</v>
      </c>
      <c r="AH53" s="241">
        <v>0</v>
      </c>
      <c r="AI53" s="241">
        <v>0</v>
      </c>
      <c r="AJ53" s="241">
        <v>0</v>
      </c>
      <c r="AK53" s="241">
        <v>0</v>
      </c>
      <c r="AL53" s="241">
        <v>0</v>
      </c>
      <c r="AM53" s="241">
        <v>0</v>
      </c>
      <c r="AN53" s="241">
        <v>0</v>
      </c>
      <c r="AO53" s="241">
        <v>0</v>
      </c>
      <c r="AP53" s="241">
        <v>0</v>
      </c>
      <c r="AQ53" s="241">
        <v>0</v>
      </c>
      <c r="AR53" s="241">
        <v>0</v>
      </c>
      <c r="AS53" s="241">
        <v>0</v>
      </c>
      <c r="AT53" s="241">
        <v>0</v>
      </c>
      <c r="AU53" s="241">
        <v>0</v>
      </c>
      <c r="AV53" s="241">
        <v>0</v>
      </c>
      <c r="AW53" s="241">
        <v>0</v>
      </c>
      <c r="AX53" s="241">
        <v>0</v>
      </c>
      <c r="AY53" s="242">
        <v>0</v>
      </c>
    </row>
    <row r="54" spans="1:51" s="173" customFormat="1" ht="12.75">
      <c r="A54" s="188">
        <f>'[1]Allocation Methodology'!A50</f>
        <v>46</v>
      </c>
      <c r="B54" s="189" t="str">
        <f>'[1]Allocation Methodology'!B50</f>
        <v>Demand Response 3</v>
      </c>
      <c r="C54" s="189" t="str">
        <f>'[1]Allocation Methodology'!C50</f>
        <v>Business, Industrial</v>
      </c>
      <c r="D54" s="189">
        <f>'[1]Allocation Methodology'!D50</f>
        <v>2009</v>
      </c>
      <c r="E54" s="190" t="str">
        <f>'[1]Allocation Methodology'!E50</f>
        <v>Final</v>
      </c>
      <c r="F54" s="150" t="b">
        <v>0</v>
      </c>
      <c r="G54" s="237">
        <v>0</v>
      </c>
      <c r="H54" s="238">
        <v>0</v>
      </c>
      <c r="I54" s="238">
        <v>0</v>
      </c>
      <c r="J54" s="238">
        <v>9.651643309716654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0</v>
      </c>
      <c r="W54" s="238">
        <v>0</v>
      </c>
      <c r="X54" s="238">
        <v>0</v>
      </c>
      <c r="Y54" s="238">
        <v>0</v>
      </c>
      <c r="Z54" s="238">
        <v>0</v>
      </c>
      <c r="AA54" s="238">
        <v>0</v>
      </c>
      <c r="AB54" s="238">
        <v>0</v>
      </c>
      <c r="AC54" s="238">
        <v>0</v>
      </c>
      <c r="AD54" s="238">
        <v>0</v>
      </c>
      <c r="AE54" s="238">
        <v>0</v>
      </c>
      <c r="AF54" s="238">
        <v>0</v>
      </c>
      <c r="AG54" s="238">
        <v>0</v>
      </c>
      <c r="AH54" s="238">
        <v>0</v>
      </c>
      <c r="AI54" s="238">
        <v>0</v>
      </c>
      <c r="AJ54" s="238">
        <v>0</v>
      </c>
      <c r="AK54" s="238">
        <v>0</v>
      </c>
      <c r="AL54" s="238">
        <v>0</v>
      </c>
      <c r="AM54" s="238">
        <v>0</v>
      </c>
      <c r="AN54" s="238">
        <v>0</v>
      </c>
      <c r="AO54" s="238">
        <v>0</v>
      </c>
      <c r="AP54" s="238">
        <v>0</v>
      </c>
      <c r="AQ54" s="238">
        <v>0</v>
      </c>
      <c r="AR54" s="238">
        <v>0</v>
      </c>
      <c r="AS54" s="238">
        <v>0</v>
      </c>
      <c r="AT54" s="238">
        <v>0</v>
      </c>
      <c r="AU54" s="238">
        <v>0</v>
      </c>
      <c r="AV54" s="238">
        <v>0</v>
      </c>
      <c r="AW54" s="238">
        <v>0</v>
      </c>
      <c r="AX54" s="238">
        <v>0</v>
      </c>
      <c r="AY54" s="239">
        <v>0</v>
      </c>
    </row>
    <row r="55" spans="1:51" s="173" customFormat="1" ht="12.75">
      <c r="A55" s="194">
        <f>'[1]Allocation Methodology'!A51</f>
        <v>47</v>
      </c>
      <c r="B55" s="195" t="str">
        <f>'[1]Allocation Methodology'!B51</f>
        <v>Loblaw &amp; York Region Demand Response</v>
      </c>
      <c r="C55" s="195" t="str">
        <f>'[1]Allocation Methodology'!C51</f>
        <v>Business, Industrial</v>
      </c>
      <c r="D55" s="195">
        <f>'[1]Allocation Methodology'!D51</f>
        <v>2009</v>
      </c>
      <c r="E55" s="196" t="str">
        <f>'[1]Allocation Methodology'!E51</f>
        <v>Final</v>
      </c>
      <c r="F55" s="150" t="b">
        <v>0</v>
      </c>
      <c r="G55" s="240">
        <v>0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41">
        <v>0</v>
      </c>
      <c r="Y55" s="241">
        <v>0</v>
      </c>
      <c r="Z55" s="241">
        <v>0</v>
      </c>
      <c r="AA55" s="241">
        <v>0</v>
      </c>
      <c r="AB55" s="241">
        <v>0</v>
      </c>
      <c r="AC55" s="241">
        <v>0</v>
      </c>
      <c r="AD55" s="241">
        <v>0</v>
      </c>
      <c r="AE55" s="241">
        <v>0</v>
      </c>
      <c r="AF55" s="241">
        <v>0</v>
      </c>
      <c r="AG55" s="241">
        <v>0</v>
      </c>
      <c r="AH55" s="241">
        <v>0</v>
      </c>
      <c r="AI55" s="241">
        <v>0</v>
      </c>
      <c r="AJ55" s="241">
        <v>0</v>
      </c>
      <c r="AK55" s="241">
        <v>0</v>
      </c>
      <c r="AL55" s="241">
        <v>0</v>
      </c>
      <c r="AM55" s="241">
        <v>0</v>
      </c>
      <c r="AN55" s="241">
        <v>0</v>
      </c>
      <c r="AO55" s="241">
        <v>0</v>
      </c>
      <c r="AP55" s="241">
        <v>0</v>
      </c>
      <c r="AQ55" s="241">
        <v>0</v>
      </c>
      <c r="AR55" s="241">
        <v>0</v>
      </c>
      <c r="AS55" s="241">
        <v>0</v>
      </c>
      <c r="AT55" s="241">
        <v>0</v>
      </c>
      <c r="AU55" s="241">
        <v>0</v>
      </c>
      <c r="AV55" s="241">
        <v>0</v>
      </c>
      <c r="AW55" s="241">
        <v>0</v>
      </c>
      <c r="AX55" s="241">
        <v>0</v>
      </c>
      <c r="AY55" s="242">
        <v>0</v>
      </c>
    </row>
    <row r="56" spans="1:51" s="173" customFormat="1" ht="12.75">
      <c r="A56" s="188">
        <f>'[1]Allocation Methodology'!A52</f>
        <v>48</v>
      </c>
      <c r="B56" s="189" t="str">
        <f>'[1]Allocation Methodology'!B52</f>
        <v>LDC Custom - Thunder Bay Hydro - Phantom Load</v>
      </c>
      <c r="C56" s="189" t="str">
        <f>'[1]Allocation Methodology'!C52</f>
        <v>Consumer</v>
      </c>
      <c r="D56" s="189">
        <f>'[1]Allocation Methodology'!D52</f>
        <v>2009</v>
      </c>
      <c r="E56" s="190" t="str">
        <f>'[1]Allocation Methodology'!E52</f>
        <v>Final</v>
      </c>
      <c r="F56" s="150" t="b">
        <v>0</v>
      </c>
      <c r="G56" s="237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38">
        <v>0</v>
      </c>
      <c r="T56" s="238">
        <v>0</v>
      </c>
      <c r="U56" s="238">
        <v>0</v>
      </c>
      <c r="V56" s="238">
        <v>0</v>
      </c>
      <c r="W56" s="238">
        <v>0</v>
      </c>
      <c r="X56" s="238">
        <v>0</v>
      </c>
      <c r="Y56" s="238">
        <v>0</v>
      </c>
      <c r="Z56" s="238">
        <v>0</v>
      </c>
      <c r="AA56" s="238">
        <v>0</v>
      </c>
      <c r="AB56" s="238">
        <v>0</v>
      </c>
      <c r="AC56" s="238">
        <v>0</v>
      </c>
      <c r="AD56" s="238">
        <v>0</v>
      </c>
      <c r="AE56" s="238">
        <v>0</v>
      </c>
      <c r="AF56" s="238">
        <v>0</v>
      </c>
      <c r="AG56" s="238">
        <v>0</v>
      </c>
      <c r="AH56" s="238">
        <v>0</v>
      </c>
      <c r="AI56" s="238">
        <v>0</v>
      </c>
      <c r="AJ56" s="238">
        <v>0</v>
      </c>
      <c r="AK56" s="238">
        <v>0</v>
      </c>
      <c r="AL56" s="238">
        <v>0</v>
      </c>
      <c r="AM56" s="238">
        <v>0</v>
      </c>
      <c r="AN56" s="238">
        <v>0</v>
      </c>
      <c r="AO56" s="238">
        <v>0</v>
      </c>
      <c r="AP56" s="238">
        <v>0</v>
      </c>
      <c r="AQ56" s="238">
        <v>0</v>
      </c>
      <c r="AR56" s="238">
        <v>0</v>
      </c>
      <c r="AS56" s="238">
        <v>0</v>
      </c>
      <c r="AT56" s="238">
        <v>0</v>
      </c>
      <c r="AU56" s="238">
        <v>0</v>
      </c>
      <c r="AV56" s="238">
        <v>0</v>
      </c>
      <c r="AW56" s="238">
        <v>0</v>
      </c>
      <c r="AX56" s="238">
        <v>0</v>
      </c>
      <c r="AY56" s="239">
        <v>0</v>
      </c>
    </row>
    <row r="57" spans="1:51" s="173" customFormat="1" ht="12.75">
      <c r="A57" s="221">
        <f>'[1]Allocation Methodology'!A53</f>
        <v>49</v>
      </c>
      <c r="B57" s="222" t="str">
        <f>'[1]Allocation Methodology'!B53</f>
        <v>LDC Custom - Toronto Hydro - Summer Challenge</v>
      </c>
      <c r="C57" s="222" t="str">
        <f>'[1]Allocation Methodology'!C53</f>
        <v>Consumer</v>
      </c>
      <c r="D57" s="222">
        <f>'[1]Allocation Methodology'!D53</f>
        <v>2009</v>
      </c>
      <c r="E57" s="223" t="str">
        <f>'[1]Allocation Methodology'!E53</f>
        <v>Final</v>
      </c>
      <c r="F57" s="150" t="b">
        <v>0</v>
      </c>
      <c r="G57" s="263">
        <v>0</v>
      </c>
      <c r="H57" s="264">
        <v>0</v>
      </c>
      <c r="I57" s="264">
        <v>0</v>
      </c>
      <c r="J57" s="264">
        <v>0</v>
      </c>
      <c r="K57" s="264">
        <v>0</v>
      </c>
      <c r="L57" s="264">
        <v>0</v>
      </c>
      <c r="M57" s="264">
        <v>0</v>
      </c>
      <c r="N57" s="264">
        <v>0</v>
      </c>
      <c r="O57" s="264">
        <v>0</v>
      </c>
      <c r="P57" s="264">
        <v>0</v>
      </c>
      <c r="Q57" s="264">
        <v>0</v>
      </c>
      <c r="R57" s="264">
        <v>0</v>
      </c>
      <c r="S57" s="264">
        <v>0</v>
      </c>
      <c r="T57" s="264">
        <v>0</v>
      </c>
      <c r="U57" s="264">
        <v>0</v>
      </c>
      <c r="V57" s="264">
        <v>0</v>
      </c>
      <c r="W57" s="264">
        <v>0</v>
      </c>
      <c r="X57" s="264">
        <v>0</v>
      </c>
      <c r="Y57" s="264">
        <v>0</v>
      </c>
      <c r="Z57" s="264">
        <v>0</v>
      </c>
      <c r="AA57" s="264">
        <v>0</v>
      </c>
      <c r="AB57" s="264">
        <v>0</v>
      </c>
      <c r="AC57" s="264">
        <v>0</v>
      </c>
      <c r="AD57" s="264">
        <v>0</v>
      </c>
      <c r="AE57" s="264">
        <v>0</v>
      </c>
      <c r="AF57" s="264">
        <v>0</v>
      </c>
      <c r="AG57" s="264">
        <v>0</v>
      </c>
      <c r="AH57" s="264">
        <v>0</v>
      </c>
      <c r="AI57" s="264">
        <v>0</v>
      </c>
      <c r="AJ57" s="264">
        <v>0</v>
      </c>
      <c r="AK57" s="264">
        <v>0</v>
      </c>
      <c r="AL57" s="264">
        <v>0</v>
      </c>
      <c r="AM57" s="264">
        <v>0</v>
      </c>
      <c r="AN57" s="264">
        <v>0</v>
      </c>
      <c r="AO57" s="264">
        <v>0</v>
      </c>
      <c r="AP57" s="264">
        <v>0</v>
      </c>
      <c r="AQ57" s="264">
        <v>0</v>
      </c>
      <c r="AR57" s="264">
        <v>0</v>
      </c>
      <c r="AS57" s="264">
        <v>0</v>
      </c>
      <c r="AT57" s="264">
        <v>0</v>
      </c>
      <c r="AU57" s="264">
        <v>0</v>
      </c>
      <c r="AV57" s="264">
        <v>0</v>
      </c>
      <c r="AW57" s="264">
        <v>0</v>
      </c>
      <c r="AX57" s="264">
        <v>0</v>
      </c>
      <c r="AY57" s="265">
        <v>0</v>
      </c>
    </row>
    <row r="58" spans="1:51" s="173" customFormat="1" ht="12.75">
      <c r="A58" s="214">
        <f>'[1]Allocation Methodology'!A54</f>
        <v>50</v>
      </c>
      <c r="B58" s="215" t="str">
        <f>'[1]Allocation Methodology'!B54</f>
        <v>LDC Custom - PowerStream - Data Centers</v>
      </c>
      <c r="C58" s="215" t="str">
        <f>'[1]Allocation Methodology'!C54</f>
        <v>Business</v>
      </c>
      <c r="D58" s="215">
        <f>'[1]Allocation Methodology'!D54</f>
        <v>2009</v>
      </c>
      <c r="E58" s="216" t="str">
        <f>'[1]Allocation Methodology'!E54</f>
        <v>Final</v>
      </c>
      <c r="F58" s="150"/>
      <c r="G58" s="260">
        <v>0</v>
      </c>
      <c r="H58" s="261">
        <v>0</v>
      </c>
      <c r="I58" s="261">
        <v>0</v>
      </c>
      <c r="J58" s="261">
        <v>0</v>
      </c>
      <c r="K58" s="261">
        <v>0</v>
      </c>
      <c r="L58" s="261">
        <v>0</v>
      </c>
      <c r="M58" s="261">
        <v>0</v>
      </c>
      <c r="N58" s="261">
        <v>0</v>
      </c>
      <c r="O58" s="261">
        <v>0</v>
      </c>
      <c r="P58" s="261">
        <v>0</v>
      </c>
      <c r="Q58" s="261">
        <v>0</v>
      </c>
      <c r="R58" s="261">
        <v>0</v>
      </c>
      <c r="S58" s="261">
        <v>0</v>
      </c>
      <c r="T58" s="261">
        <v>0</v>
      </c>
      <c r="U58" s="261">
        <v>0</v>
      </c>
      <c r="V58" s="261">
        <v>0</v>
      </c>
      <c r="W58" s="261">
        <v>0</v>
      </c>
      <c r="X58" s="261">
        <v>0</v>
      </c>
      <c r="Y58" s="261">
        <v>0</v>
      </c>
      <c r="Z58" s="261">
        <v>0</v>
      </c>
      <c r="AA58" s="261">
        <v>0</v>
      </c>
      <c r="AB58" s="261">
        <v>0</v>
      </c>
      <c r="AC58" s="261">
        <v>0</v>
      </c>
      <c r="AD58" s="261">
        <v>0</v>
      </c>
      <c r="AE58" s="261">
        <v>0</v>
      </c>
      <c r="AF58" s="261">
        <v>0</v>
      </c>
      <c r="AG58" s="261">
        <v>0</v>
      </c>
      <c r="AH58" s="261">
        <v>0</v>
      </c>
      <c r="AI58" s="261">
        <v>0</v>
      </c>
      <c r="AJ58" s="261">
        <v>0</v>
      </c>
      <c r="AK58" s="261">
        <v>0</v>
      </c>
      <c r="AL58" s="261">
        <v>0</v>
      </c>
      <c r="AM58" s="261">
        <v>0</v>
      </c>
      <c r="AN58" s="261">
        <v>0</v>
      </c>
      <c r="AO58" s="261">
        <v>0</v>
      </c>
      <c r="AP58" s="261">
        <v>0</v>
      </c>
      <c r="AQ58" s="261">
        <v>0</v>
      </c>
      <c r="AR58" s="261">
        <v>0</v>
      </c>
      <c r="AS58" s="261">
        <v>0</v>
      </c>
      <c r="AT58" s="261">
        <v>0</v>
      </c>
      <c r="AU58" s="261">
        <v>0</v>
      </c>
      <c r="AV58" s="261">
        <v>0</v>
      </c>
      <c r="AW58" s="261">
        <v>0</v>
      </c>
      <c r="AX58" s="261">
        <v>0</v>
      </c>
      <c r="AY58" s="262">
        <v>0</v>
      </c>
    </row>
    <row r="59" spans="1:51" s="173" customFormat="1" ht="12.75">
      <c r="A59" s="181">
        <f>'[1]Allocation Methodology'!A55</f>
        <v>51</v>
      </c>
      <c r="B59" s="182" t="str">
        <f>'[1]Allocation Methodology'!B55</f>
        <v>Toronto Comprehensive Adjustment</v>
      </c>
      <c r="C59" s="182" t="str">
        <f>'[1]Allocation Methodology'!C55</f>
        <v>Consumer, Business</v>
      </c>
      <c r="D59" s="182">
        <f>'[1]Allocation Methodology'!D55</f>
        <v>2008</v>
      </c>
      <c r="E59" s="183" t="str">
        <f>'[1]Allocation Methodology'!E55</f>
        <v>Final</v>
      </c>
      <c r="F59" s="150"/>
      <c r="G59" s="234">
        <v>0</v>
      </c>
      <c r="H59" s="235">
        <v>0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0</v>
      </c>
      <c r="Z59" s="235">
        <v>0</v>
      </c>
      <c r="AA59" s="235">
        <v>0</v>
      </c>
      <c r="AB59" s="235">
        <v>0</v>
      </c>
      <c r="AC59" s="235">
        <v>0</v>
      </c>
      <c r="AD59" s="235">
        <v>0</v>
      </c>
      <c r="AE59" s="235">
        <v>0</v>
      </c>
      <c r="AF59" s="235">
        <v>0</v>
      </c>
      <c r="AG59" s="235">
        <v>0</v>
      </c>
      <c r="AH59" s="235">
        <v>0</v>
      </c>
      <c r="AI59" s="235">
        <v>0</v>
      </c>
      <c r="AJ59" s="235">
        <v>0</v>
      </c>
      <c r="AK59" s="235">
        <v>0</v>
      </c>
      <c r="AL59" s="235">
        <v>0</v>
      </c>
      <c r="AM59" s="235">
        <v>0</v>
      </c>
      <c r="AN59" s="235">
        <v>0</v>
      </c>
      <c r="AO59" s="235">
        <v>0</v>
      </c>
      <c r="AP59" s="235">
        <v>0</v>
      </c>
      <c r="AQ59" s="235">
        <v>0</v>
      </c>
      <c r="AR59" s="235">
        <v>0</v>
      </c>
      <c r="AS59" s="235">
        <v>0</v>
      </c>
      <c r="AT59" s="235">
        <v>0</v>
      </c>
      <c r="AU59" s="235">
        <v>0</v>
      </c>
      <c r="AV59" s="235">
        <v>0</v>
      </c>
      <c r="AW59" s="235">
        <v>0</v>
      </c>
      <c r="AX59" s="235">
        <v>0</v>
      </c>
      <c r="AY59" s="236">
        <v>0</v>
      </c>
    </row>
    <row r="60" spans="1:51" s="173" customFormat="1" ht="12.75">
      <c r="A60" s="214">
        <f>'[1]Allocation Methodology'!A56</f>
        <v>52</v>
      </c>
      <c r="B60" s="215" t="str">
        <f>'[1]Allocation Methodology'!B56</f>
        <v>LDC Custom - Hydro One Networks Inc. - Double Return Adjustment</v>
      </c>
      <c r="C60" s="215" t="str">
        <f>'[1]Allocation Methodology'!C56</f>
        <v>Business, Industrial</v>
      </c>
      <c r="D60" s="215">
        <f>'[1]Allocation Methodology'!D56</f>
        <v>2008</v>
      </c>
      <c r="E60" s="216" t="str">
        <f>'[1]Allocation Methodology'!E56</f>
        <v>Final</v>
      </c>
      <c r="F60" s="150"/>
      <c r="G60" s="260">
        <v>0</v>
      </c>
      <c r="H60" s="261">
        <v>0</v>
      </c>
      <c r="I60" s="261">
        <v>0</v>
      </c>
      <c r="J60" s="261">
        <v>0</v>
      </c>
      <c r="K60" s="261">
        <v>0</v>
      </c>
      <c r="L60" s="261">
        <v>0</v>
      </c>
      <c r="M60" s="261">
        <v>0</v>
      </c>
      <c r="N60" s="261">
        <v>0</v>
      </c>
      <c r="O60" s="261">
        <v>0</v>
      </c>
      <c r="P60" s="261">
        <v>0</v>
      </c>
      <c r="Q60" s="261">
        <v>0</v>
      </c>
      <c r="R60" s="261">
        <v>0</v>
      </c>
      <c r="S60" s="261">
        <v>0</v>
      </c>
      <c r="T60" s="261">
        <v>0</v>
      </c>
      <c r="U60" s="261">
        <v>0</v>
      </c>
      <c r="V60" s="261">
        <v>0</v>
      </c>
      <c r="W60" s="261">
        <v>0</v>
      </c>
      <c r="X60" s="261">
        <v>0</v>
      </c>
      <c r="Y60" s="261">
        <v>0</v>
      </c>
      <c r="Z60" s="261">
        <v>0</v>
      </c>
      <c r="AA60" s="261">
        <v>0</v>
      </c>
      <c r="AB60" s="261">
        <v>0</v>
      </c>
      <c r="AC60" s="261">
        <v>0</v>
      </c>
      <c r="AD60" s="261">
        <v>0</v>
      </c>
      <c r="AE60" s="261">
        <v>0</v>
      </c>
      <c r="AF60" s="261">
        <v>0</v>
      </c>
      <c r="AG60" s="261">
        <v>0</v>
      </c>
      <c r="AH60" s="261">
        <v>0</v>
      </c>
      <c r="AI60" s="261">
        <v>0</v>
      </c>
      <c r="AJ60" s="261">
        <v>0</v>
      </c>
      <c r="AK60" s="261">
        <v>0</v>
      </c>
      <c r="AL60" s="261">
        <v>0</v>
      </c>
      <c r="AM60" s="261">
        <v>0</v>
      </c>
      <c r="AN60" s="261">
        <v>0</v>
      </c>
      <c r="AO60" s="261">
        <v>0</v>
      </c>
      <c r="AP60" s="261">
        <v>0</v>
      </c>
      <c r="AQ60" s="261">
        <v>0</v>
      </c>
      <c r="AR60" s="261">
        <v>0</v>
      </c>
      <c r="AS60" s="261">
        <v>0</v>
      </c>
      <c r="AT60" s="261">
        <v>0</v>
      </c>
      <c r="AU60" s="261">
        <v>0</v>
      </c>
      <c r="AV60" s="261">
        <v>0</v>
      </c>
      <c r="AW60" s="261">
        <v>0</v>
      </c>
      <c r="AX60" s="261">
        <v>0</v>
      </c>
      <c r="AY60" s="262">
        <v>0</v>
      </c>
    </row>
    <row r="61" spans="1:51" s="173" customFormat="1" ht="4.5" customHeight="1">
      <c r="A61" s="180"/>
      <c r="B61" s="180"/>
      <c r="C61" s="180"/>
      <c r="D61" s="180"/>
      <c r="E61" s="180"/>
      <c r="F61" s="171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</row>
    <row r="62" spans="1:51" s="173" customFormat="1" ht="12.75">
      <c r="A62" s="227" t="s">
        <v>45</v>
      </c>
      <c r="B62" s="228"/>
      <c r="C62" s="228"/>
      <c r="D62" s="228"/>
      <c r="E62" s="229"/>
      <c r="F62" s="171"/>
      <c r="G62" s="266">
        <f>SUM(G9:G13)</f>
        <v>3726.7053940371547</v>
      </c>
      <c r="H62" s="266">
        <f aca="true" t="shared" si="1" ref="H62:AY62">SUM(H9:H13)</f>
        <v>3726.7053940371547</v>
      </c>
      <c r="I62" s="266">
        <f t="shared" si="1"/>
        <v>3726.7053940371547</v>
      </c>
      <c r="J62" s="266">
        <f t="shared" si="1"/>
        <v>3726.7053940371547</v>
      </c>
      <c r="K62" s="266">
        <f t="shared" si="1"/>
        <v>647.2462081818517</v>
      </c>
      <c r="L62" s="266">
        <f t="shared" si="1"/>
        <v>647.2462081818517</v>
      </c>
      <c r="M62" s="266">
        <f t="shared" si="1"/>
        <v>592.0540639203899</v>
      </c>
      <c r="N62" s="266">
        <f t="shared" si="1"/>
        <v>592.0540639203899</v>
      </c>
      <c r="O62" s="266">
        <f t="shared" si="1"/>
        <v>556.32601322792</v>
      </c>
      <c r="P62" s="266">
        <f t="shared" si="1"/>
        <v>556.32601322792</v>
      </c>
      <c r="Q62" s="266">
        <f t="shared" si="1"/>
        <v>525.6053691829646</v>
      </c>
      <c r="R62" s="266">
        <f t="shared" si="1"/>
        <v>525.6053691829646</v>
      </c>
      <c r="S62" s="266">
        <f t="shared" si="1"/>
        <v>525.6053691829646</v>
      </c>
      <c r="T62" s="266">
        <f t="shared" si="1"/>
        <v>525.6053691829646</v>
      </c>
      <c r="U62" s="266">
        <f t="shared" si="1"/>
        <v>475.7715447494037</v>
      </c>
      <c r="V62" s="266">
        <f t="shared" si="1"/>
        <v>413.547880740904</v>
      </c>
      <c r="W62" s="266">
        <f t="shared" si="1"/>
        <v>413.547880740904</v>
      </c>
      <c r="X62" s="266">
        <f t="shared" si="1"/>
        <v>413.547880740904</v>
      </c>
      <c r="Y62" s="266">
        <f t="shared" si="1"/>
        <v>223.4521018583151</v>
      </c>
      <c r="Z62" s="266">
        <f t="shared" si="1"/>
        <v>223.4521018583151</v>
      </c>
      <c r="AA62" s="266">
        <f t="shared" si="1"/>
        <v>130.38383035820294</v>
      </c>
      <c r="AB62" s="266">
        <f t="shared" si="1"/>
        <v>130.38383035820294</v>
      </c>
      <c r="AC62" s="266">
        <f t="shared" si="1"/>
        <v>130.38383035820294</v>
      </c>
      <c r="AD62" s="266">
        <f t="shared" si="1"/>
        <v>130.38383035820294</v>
      </c>
      <c r="AE62" s="266">
        <f t="shared" si="1"/>
        <v>130.38383035820294</v>
      </c>
      <c r="AF62" s="266">
        <f t="shared" si="1"/>
        <v>130.38383035820294</v>
      </c>
      <c r="AG62" s="266">
        <f t="shared" si="1"/>
        <v>130.38383035820294</v>
      </c>
      <c r="AH62" s="266">
        <f t="shared" si="1"/>
        <v>130.38383035820294</v>
      </c>
      <c r="AI62" s="266">
        <f t="shared" si="1"/>
        <v>130.38383035820294</v>
      </c>
      <c r="AJ62" s="266">
        <f t="shared" si="1"/>
        <v>130.38383035820294</v>
      </c>
      <c r="AK62" s="266">
        <f t="shared" si="1"/>
        <v>0</v>
      </c>
      <c r="AL62" s="266">
        <f t="shared" si="1"/>
        <v>0</v>
      </c>
      <c r="AM62" s="266">
        <f t="shared" si="1"/>
        <v>0</v>
      </c>
      <c r="AN62" s="266">
        <f t="shared" si="1"/>
        <v>0</v>
      </c>
      <c r="AO62" s="266">
        <f t="shared" si="1"/>
        <v>0</v>
      </c>
      <c r="AP62" s="266">
        <f t="shared" si="1"/>
        <v>0</v>
      </c>
      <c r="AQ62" s="266">
        <f t="shared" si="1"/>
        <v>0</v>
      </c>
      <c r="AR62" s="266">
        <f t="shared" si="1"/>
        <v>0</v>
      </c>
      <c r="AS62" s="266">
        <f t="shared" si="1"/>
        <v>0</v>
      </c>
      <c r="AT62" s="266">
        <f t="shared" si="1"/>
        <v>0</v>
      </c>
      <c r="AU62" s="266">
        <f t="shared" si="1"/>
        <v>0</v>
      </c>
      <c r="AV62" s="266">
        <f t="shared" si="1"/>
        <v>0</v>
      </c>
      <c r="AW62" s="266">
        <f t="shared" si="1"/>
        <v>0</v>
      </c>
      <c r="AX62" s="266">
        <f t="shared" si="1"/>
        <v>0</v>
      </c>
      <c r="AY62" s="266">
        <f t="shared" si="1"/>
        <v>0</v>
      </c>
    </row>
    <row r="63" spans="1:51" s="173" customFormat="1" ht="4.5" customHeight="1">
      <c r="A63" s="180"/>
      <c r="B63" s="180"/>
      <c r="C63" s="180"/>
      <c r="D63" s="180"/>
      <c r="E63" s="180"/>
      <c r="F63" s="171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</row>
    <row r="64" spans="1:51" s="173" customFormat="1" ht="12.75">
      <c r="A64" s="227" t="s">
        <v>46</v>
      </c>
      <c r="B64" s="228"/>
      <c r="C64" s="228"/>
      <c r="D64" s="228"/>
      <c r="E64" s="229"/>
      <c r="F64" s="171"/>
      <c r="G64" s="266">
        <f>SUM(G14:G27)</f>
        <v>0</v>
      </c>
      <c r="H64" s="266">
        <f aca="true" t="shared" si="2" ref="H64:AY64">SUM(H14:H27)</f>
        <v>2055.925589058603</v>
      </c>
      <c r="I64" s="266">
        <f t="shared" si="2"/>
        <v>2040.1290057088984</v>
      </c>
      <c r="J64" s="266">
        <f t="shared" si="2"/>
        <v>2040.1290057088984</v>
      </c>
      <c r="K64" s="266">
        <f t="shared" si="2"/>
        <v>2040.1290057088984</v>
      </c>
      <c r="L64" s="266">
        <f t="shared" si="2"/>
        <v>1712.321977298648</v>
      </c>
      <c r="M64" s="266">
        <f t="shared" si="2"/>
        <v>1658.3302200827445</v>
      </c>
      <c r="N64" s="266">
        <f t="shared" si="2"/>
        <v>1658.3302200827445</v>
      </c>
      <c r="O64" s="266">
        <f t="shared" si="2"/>
        <v>1658.3302200827445</v>
      </c>
      <c r="P64" s="266">
        <f t="shared" si="2"/>
        <v>510.1571431612856</v>
      </c>
      <c r="Q64" s="266">
        <f t="shared" si="2"/>
        <v>422.7295065306786</v>
      </c>
      <c r="R64" s="266">
        <f t="shared" si="2"/>
        <v>224.11451958135424</v>
      </c>
      <c r="S64" s="266">
        <f t="shared" si="2"/>
        <v>224.11451958135424</v>
      </c>
      <c r="T64" s="266">
        <f t="shared" si="2"/>
        <v>224.11451958135424</v>
      </c>
      <c r="U64" s="266">
        <f t="shared" si="2"/>
        <v>224.11451958135424</v>
      </c>
      <c r="V64" s="266">
        <f t="shared" si="2"/>
        <v>224.11451958135424</v>
      </c>
      <c r="W64" s="266">
        <f t="shared" si="2"/>
        <v>33.773452789660325</v>
      </c>
      <c r="X64" s="266">
        <f t="shared" si="2"/>
        <v>27.61934921348789</v>
      </c>
      <c r="Y64" s="266">
        <f t="shared" si="2"/>
        <v>27.61934921348789</v>
      </c>
      <c r="Z64" s="266">
        <f t="shared" si="2"/>
        <v>0</v>
      </c>
      <c r="AA64" s="266">
        <f t="shared" si="2"/>
        <v>0</v>
      </c>
      <c r="AB64" s="266">
        <f t="shared" si="2"/>
        <v>0</v>
      </c>
      <c r="AC64" s="266">
        <f t="shared" si="2"/>
        <v>0</v>
      </c>
      <c r="AD64" s="266">
        <f t="shared" si="2"/>
        <v>0</v>
      </c>
      <c r="AE64" s="266">
        <f t="shared" si="2"/>
        <v>0</v>
      </c>
      <c r="AF64" s="266">
        <f t="shared" si="2"/>
        <v>0</v>
      </c>
      <c r="AG64" s="266">
        <f t="shared" si="2"/>
        <v>0</v>
      </c>
      <c r="AH64" s="266">
        <f t="shared" si="2"/>
        <v>0</v>
      </c>
      <c r="AI64" s="266">
        <f t="shared" si="2"/>
        <v>0</v>
      </c>
      <c r="AJ64" s="266">
        <f t="shared" si="2"/>
        <v>0</v>
      </c>
      <c r="AK64" s="266">
        <f t="shared" si="2"/>
        <v>0</v>
      </c>
      <c r="AL64" s="266">
        <f t="shared" si="2"/>
        <v>0</v>
      </c>
      <c r="AM64" s="266">
        <f t="shared" si="2"/>
        <v>0</v>
      </c>
      <c r="AN64" s="266">
        <f t="shared" si="2"/>
        <v>0</v>
      </c>
      <c r="AO64" s="266">
        <f t="shared" si="2"/>
        <v>0</v>
      </c>
      <c r="AP64" s="266">
        <f t="shared" si="2"/>
        <v>0</v>
      </c>
      <c r="AQ64" s="266">
        <f t="shared" si="2"/>
        <v>0</v>
      </c>
      <c r="AR64" s="266">
        <f t="shared" si="2"/>
        <v>0</v>
      </c>
      <c r="AS64" s="266">
        <f t="shared" si="2"/>
        <v>0</v>
      </c>
      <c r="AT64" s="266">
        <f t="shared" si="2"/>
        <v>0</v>
      </c>
      <c r="AU64" s="266">
        <f t="shared" si="2"/>
        <v>0</v>
      </c>
      <c r="AV64" s="266">
        <f t="shared" si="2"/>
        <v>0</v>
      </c>
      <c r="AW64" s="266">
        <f t="shared" si="2"/>
        <v>0</v>
      </c>
      <c r="AX64" s="266">
        <f t="shared" si="2"/>
        <v>0</v>
      </c>
      <c r="AY64" s="266">
        <f t="shared" si="2"/>
        <v>0</v>
      </c>
    </row>
    <row r="65" spans="1:51" s="173" customFormat="1" ht="4.5" customHeight="1">
      <c r="A65" s="180"/>
      <c r="B65" s="180"/>
      <c r="C65" s="180"/>
      <c r="D65" s="180"/>
      <c r="E65" s="180"/>
      <c r="F65" s="171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</row>
    <row r="66" spans="1:51" s="173" customFormat="1" ht="12.75">
      <c r="A66" s="227" t="s">
        <v>47</v>
      </c>
      <c r="B66" s="228"/>
      <c r="C66" s="228"/>
      <c r="D66" s="228"/>
      <c r="E66" s="229"/>
      <c r="F66" s="171"/>
      <c r="G66" s="266">
        <f>SUM(G28:G42,G59:G60)</f>
        <v>0</v>
      </c>
      <c r="H66" s="266">
        <f aca="true" t="shared" si="3" ref="H66:AY66">SUM(H28:H42,H59:H60)</f>
        <v>0</v>
      </c>
      <c r="I66" s="266">
        <f t="shared" si="3"/>
        <v>2831.919784832092</v>
      </c>
      <c r="J66" s="266">
        <f t="shared" si="3"/>
        <v>2748.1806251299404</v>
      </c>
      <c r="K66" s="266">
        <f t="shared" si="3"/>
        <v>2740.3706339299406</v>
      </c>
      <c r="L66" s="266">
        <f t="shared" si="3"/>
        <v>2740.3706339299406</v>
      </c>
      <c r="M66" s="266">
        <f t="shared" si="3"/>
        <v>2559.3930928831223</v>
      </c>
      <c r="N66" s="266">
        <f t="shared" si="3"/>
        <v>2559.2512528831226</v>
      </c>
      <c r="O66" s="266">
        <f t="shared" si="3"/>
        <v>2370.9423484122062</v>
      </c>
      <c r="P66" s="266">
        <f t="shared" si="3"/>
        <v>2230.2596507877843</v>
      </c>
      <c r="Q66" s="266">
        <f t="shared" si="3"/>
        <v>1843.6991279056147</v>
      </c>
      <c r="R66" s="266">
        <f t="shared" si="3"/>
        <v>1683.8767336244423</v>
      </c>
      <c r="S66" s="266">
        <f t="shared" si="3"/>
        <v>1601.0398463513598</v>
      </c>
      <c r="T66" s="266">
        <f t="shared" si="3"/>
        <v>1601.0398463513598</v>
      </c>
      <c r="U66" s="266">
        <f t="shared" si="3"/>
        <v>1583.0117536464606</v>
      </c>
      <c r="V66" s="266">
        <f t="shared" si="3"/>
        <v>1579.7231282012897</v>
      </c>
      <c r="W66" s="266">
        <f t="shared" si="3"/>
        <v>1577.0285733328324</v>
      </c>
      <c r="X66" s="266">
        <f t="shared" si="3"/>
        <v>1442.6952571841937</v>
      </c>
      <c r="Y66" s="266">
        <f t="shared" si="3"/>
        <v>203.41799817146062</v>
      </c>
      <c r="Z66" s="266">
        <f t="shared" si="3"/>
        <v>203.41799817146062</v>
      </c>
      <c r="AA66" s="266">
        <f t="shared" si="3"/>
        <v>14.757701799477658</v>
      </c>
      <c r="AB66" s="266">
        <f t="shared" si="3"/>
        <v>14.757701799477658</v>
      </c>
      <c r="AC66" s="266">
        <f t="shared" si="3"/>
        <v>0</v>
      </c>
      <c r="AD66" s="266">
        <f t="shared" si="3"/>
        <v>0</v>
      </c>
      <c r="AE66" s="266">
        <f t="shared" si="3"/>
        <v>0</v>
      </c>
      <c r="AF66" s="266">
        <f t="shared" si="3"/>
        <v>0</v>
      </c>
      <c r="AG66" s="266">
        <f t="shared" si="3"/>
        <v>0</v>
      </c>
      <c r="AH66" s="266">
        <f t="shared" si="3"/>
        <v>0</v>
      </c>
      <c r="AI66" s="266">
        <f t="shared" si="3"/>
        <v>0</v>
      </c>
      <c r="AJ66" s="266">
        <f t="shared" si="3"/>
        <v>0</v>
      </c>
      <c r="AK66" s="266">
        <f t="shared" si="3"/>
        <v>0</v>
      </c>
      <c r="AL66" s="266">
        <f t="shared" si="3"/>
        <v>0</v>
      </c>
      <c r="AM66" s="266">
        <f t="shared" si="3"/>
        <v>0</v>
      </c>
      <c r="AN66" s="266">
        <f t="shared" si="3"/>
        <v>0</v>
      </c>
      <c r="AO66" s="266">
        <f t="shared" si="3"/>
        <v>0</v>
      </c>
      <c r="AP66" s="266">
        <f t="shared" si="3"/>
        <v>0</v>
      </c>
      <c r="AQ66" s="266">
        <f t="shared" si="3"/>
        <v>0</v>
      </c>
      <c r="AR66" s="266">
        <f t="shared" si="3"/>
        <v>0</v>
      </c>
      <c r="AS66" s="266">
        <f t="shared" si="3"/>
        <v>0</v>
      </c>
      <c r="AT66" s="266">
        <f t="shared" si="3"/>
        <v>0</v>
      </c>
      <c r="AU66" s="266">
        <f t="shared" si="3"/>
        <v>0</v>
      </c>
      <c r="AV66" s="266">
        <f t="shared" si="3"/>
        <v>0</v>
      </c>
      <c r="AW66" s="266">
        <f t="shared" si="3"/>
        <v>0</v>
      </c>
      <c r="AX66" s="266">
        <f t="shared" si="3"/>
        <v>0</v>
      </c>
      <c r="AY66" s="266">
        <f t="shared" si="3"/>
        <v>0</v>
      </c>
    </row>
    <row r="67" spans="1:51" s="173" customFormat="1" ht="4.5" customHeight="1">
      <c r="A67" s="180"/>
      <c r="B67" s="180"/>
      <c r="C67" s="180"/>
      <c r="D67" s="180"/>
      <c r="E67" s="180"/>
      <c r="F67" s="171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</row>
    <row r="68" spans="1:51" s="173" customFormat="1" ht="12.75">
      <c r="A68" s="227" t="s">
        <v>48</v>
      </c>
      <c r="B68" s="228"/>
      <c r="C68" s="228"/>
      <c r="D68" s="228"/>
      <c r="E68" s="229"/>
      <c r="F68" s="171"/>
      <c r="G68" s="266">
        <f>SUM(G43:G58)</f>
        <v>0</v>
      </c>
      <c r="H68" s="266">
        <f aca="true" t="shared" si="4" ref="H68:AY68">SUM(H43:H58)</f>
        <v>0</v>
      </c>
      <c r="I68" s="266">
        <f t="shared" si="4"/>
        <v>0</v>
      </c>
      <c r="J68" s="266">
        <f t="shared" si="4"/>
        <v>5618.2077953200405</v>
      </c>
      <c r="K68" s="266">
        <f t="shared" si="4"/>
        <v>5028.477603564788</v>
      </c>
      <c r="L68" s="266">
        <f t="shared" si="4"/>
        <v>5028.477603564788</v>
      </c>
      <c r="M68" s="266">
        <f t="shared" si="4"/>
        <v>5027.176546243989</v>
      </c>
      <c r="N68" s="266">
        <f t="shared" si="4"/>
        <v>4969.447502313331</v>
      </c>
      <c r="O68" s="266">
        <f t="shared" si="4"/>
        <v>4768.045421590598</v>
      </c>
      <c r="P68" s="266">
        <f t="shared" si="4"/>
        <v>3780.1404531347766</v>
      </c>
      <c r="Q68" s="266">
        <f t="shared" si="4"/>
        <v>3159.1328883511487</v>
      </c>
      <c r="R68" s="266">
        <f t="shared" si="4"/>
        <v>2733.88983382098</v>
      </c>
      <c r="S68" s="266">
        <f t="shared" si="4"/>
        <v>2361.20912109055</v>
      </c>
      <c r="T68" s="266">
        <f t="shared" si="4"/>
        <v>1953.1168765843656</v>
      </c>
      <c r="U68" s="266">
        <f t="shared" si="4"/>
        <v>525.4530189330425</v>
      </c>
      <c r="V68" s="266">
        <f t="shared" si="4"/>
        <v>473.10511545333395</v>
      </c>
      <c r="W68" s="266">
        <f t="shared" si="4"/>
        <v>472.843835086371</v>
      </c>
      <c r="X68" s="266">
        <f t="shared" si="4"/>
        <v>465.3841620796567</v>
      </c>
      <c r="Y68" s="266">
        <f t="shared" si="4"/>
        <v>403.5429095717432</v>
      </c>
      <c r="Z68" s="266">
        <f t="shared" si="4"/>
        <v>365.1680961726986</v>
      </c>
      <c r="AA68" s="266">
        <f t="shared" si="4"/>
        <v>357.54264453450753</v>
      </c>
      <c r="AB68" s="266">
        <f t="shared" si="4"/>
        <v>311.412201123339</v>
      </c>
      <c r="AC68" s="266">
        <f t="shared" si="4"/>
        <v>74.11772117716113</v>
      </c>
      <c r="AD68" s="266">
        <f t="shared" si="4"/>
        <v>0</v>
      </c>
      <c r="AE68" s="266">
        <f t="shared" si="4"/>
        <v>0</v>
      </c>
      <c r="AF68" s="266">
        <f t="shared" si="4"/>
        <v>0</v>
      </c>
      <c r="AG68" s="266">
        <f t="shared" si="4"/>
        <v>0</v>
      </c>
      <c r="AH68" s="266">
        <f t="shared" si="4"/>
        <v>0</v>
      </c>
      <c r="AI68" s="266">
        <f t="shared" si="4"/>
        <v>0</v>
      </c>
      <c r="AJ68" s="266">
        <f t="shared" si="4"/>
        <v>0</v>
      </c>
      <c r="AK68" s="266">
        <f t="shared" si="4"/>
        <v>0</v>
      </c>
      <c r="AL68" s="266">
        <f t="shared" si="4"/>
        <v>0</v>
      </c>
      <c r="AM68" s="266">
        <f t="shared" si="4"/>
        <v>0</v>
      </c>
      <c r="AN68" s="266">
        <f t="shared" si="4"/>
        <v>0</v>
      </c>
      <c r="AO68" s="266">
        <f t="shared" si="4"/>
        <v>0</v>
      </c>
      <c r="AP68" s="266">
        <f t="shared" si="4"/>
        <v>0</v>
      </c>
      <c r="AQ68" s="266">
        <f t="shared" si="4"/>
        <v>0</v>
      </c>
      <c r="AR68" s="266">
        <f t="shared" si="4"/>
        <v>0</v>
      </c>
      <c r="AS68" s="266">
        <f t="shared" si="4"/>
        <v>0</v>
      </c>
      <c r="AT68" s="266">
        <f t="shared" si="4"/>
        <v>0</v>
      </c>
      <c r="AU68" s="266">
        <f t="shared" si="4"/>
        <v>0</v>
      </c>
      <c r="AV68" s="266">
        <f t="shared" si="4"/>
        <v>0</v>
      </c>
      <c r="AW68" s="266">
        <f t="shared" si="4"/>
        <v>0</v>
      </c>
      <c r="AX68" s="266">
        <f t="shared" si="4"/>
        <v>0</v>
      </c>
      <c r="AY68" s="266">
        <f t="shared" si="4"/>
        <v>0</v>
      </c>
    </row>
    <row r="69" spans="1:51" s="173" customFormat="1" ht="4.5" customHeight="1">
      <c r="A69" s="180"/>
      <c r="B69" s="180"/>
      <c r="C69" s="180"/>
      <c r="D69" s="180"/>
      <c r="E69" s="180"/>
      <c r="F69" s="171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</row>
    <row r="70" spans="1:51" s="173" customFormat="1" ht="12.75">
      <c r="A70" s="227" t="s">
        <v>49</v>
      </c>
      <c r="B70" s="231"/>
      <c r="C70" s="231"/>
      <c r="D70" s="231"/>
      <c r="E70" s="232"/>
      <c r="F70" s="171"/>
      <c r="G70" s="266">
        <f>SUM(G9:G59)</f>
        <v>3726.7053940371547</v>
      </c>
      <c r="H70" s="266">
        <f aca="true" t="shared" si="5" ref="H70:AY70">SUM(H9:H59)</f>
        <v>5782.630983095758</v>
      </c>
      <c r="I70" s="266">
        <f t="shared" si="5"/>
        <v>8598.754184578143</v>
      </c>
      <c r="J70" s="266">
        <f t="shared" si="5"/>
        <v>14133.222820196035</v>
      </c>
      <c r="K70" s="266">
        <f t="shared" si="5"/>
        <v>10456.223451385476</v>
      </c>
      <c r="L70" s="266">
        <f t="shared" si="5"/>
        <v>10128.416422975228</v>
      </c>
      <c r="M70" s="266">
        <f t="shared" si="5"/>
        <v>9836.953923130244</v>
      </c>
      <c r="N70" s="266">
        <f t="shared" si="5"/>
        <v>9779.083039199586</v>
      </c>
      <c r="O70" s="266">
        <f t="shared" si="5"/>
        <v>9353.644003313466</v>
      </c>
      <c r="P70" s="266">
        <f t="shared" si="5"/>
        <v>7076.883260311768</v>
      </c>
      <c r="Q70" s="266">
        <f t="shared" si="5"/>
        <v>5951.166891970408</v>
      </c>
      <c r="R70" s="266">
        <f t="shared" si="5"/>
        <v>5167.486456209742</v>
      </c>
      <c r="S70" s="266">
        <f t="shared" si="5"/>
        <v>4711.968856206229</v>
      </c>
      <c r="T70" s="266">
        <f t="shared" si="5"/>
        <v>4303.876611700045</v>
      </c>
      <c r="U70" s="266">
        <f t="shared" si="5"/>
        <v>2808.3508369102615</v>
      </c>
      <c r="V70" s="266">
        <f t="shared" si="5"/>
        <v>2690.4906439768824</v>
      </c>
      <c r="W70" s="266">
        <f t="shared" si="5"/>
        <v>2497.193741949768</v>
      </c>
      <c r="X70" s="266">
        <f t="shared" si="5"/>
        <v>2349.246649218242</v>
      </c>
      <c r="Y70" s="266">
        <f t="shared" si="5"/>
        <v>858.0323588150068</v>
      </c>
      <c r="Z70" s="266">
        <f t="shared" si="5"/>
        <v>792.0381962024743</v>
      </c>
      <c r="AA70" s="266">
        <f t="shared" si="5"/>
        <v>502.68417669218815</v>
      </c>
      <c r="AB70" s="266">
        <f t="shared" si="5"/>
        <v>456.5537332810196</v>
      </c>
      <c r="AC70" s="266">
        <f t="shared" si="5"/>
        <v>204.50155153536406</v>
      </c>
      <c r="AD70" s="266">
        <f t="shared" si="5"/>
        <v>130.38383035820294</v>
      </c>
      <c r="AE70" s="266">
        <f t="shared" si="5"/>
        <v>130.38383035820294</v>
      </c>
      <c r="AF70" s="266">
        <f t="shared" si="5"/>
        <v>130.38383035820294</v>
      </c>
      <c r="AG70" s="266">
        <f t="shared" si="5"/>
        <v>130.38383035820294</v>
      </c>
      <c r="AH70" s="266">
        <f t="shared" si="5"/>
        <v>130.38383035820294</v>
      </c>
      <c r="AI70" s="266">
        <f t="shared" si="5"/>
        <v>130.38383035820294</v>
      </c>
      <c r="AJ70" s="266">
        <f t="shared" si="5"/>
        <v>130.38383035820294</v>
      </c>
      <c r="AK70" s="266">
        <f t="shared" si="5"/>
        <v>0</v>
      </c>
      <c r="AL70" s="266">
        <f t="shared" si="5"/>
        <v>0</v>
      </c>
      <c r="AM70" s="266">
        <f t="shared" si="5"/>
        <v>0</v>
      </c>
      <c r="AN70" s="266">
        <f t="shared" si="5"/>
        <v>0</v>
      </c>
      <c r="AO70" s="266">
        <f t="shared" si="5"/>
        <v>0</v>
      </c>
      <c r="AP70" s="266">
        <f t="shared" si="5"/>
        <v>0</v>
      </c>
      <c r="AQ70" s="266">
        <f t="shared" si="5"/>
        <v>0</v>
      </c>
      <c r="AR70" s="266">
        <f t="shared" si="5"/>
        <v>0</v>
      </c>
      <c r="AS70" s="266">
        <f t="shared" si="5"/>
        <v>0</v>
      </c>
      <c r="AT70" s="266">
        <f t="shared" si="5"/>
        <v>0</v>
      </c>
      <c r="AU70" s="266">
        <f t="shared" si="5"/>
        <v>0</v>
      </c>
      <c r="AV70" s="266">
        <f t="shared" si="5"/>
        <v>0</v>
      </c>
      <c r="AW70" s="266">
        <f t="shared" si="5"/>
        <v>0</v>
      </c>
      <c r="AX70" s="266">
        <f t="shared" si="5"/>
        <v>0</v>
      </c>
      <c r="AY70" s="266">
        <f t="shared" si="5"/>
        <v>0</v>
      </c>
    </row>
    <row r="71" spans="1:51" s="173" customFormat="1" ht="12.75">
      <c r="A71" s="170"/>
      <c r="B71" s="170"/>
      <c r="C71" s="170"/>
      <c r="D71" s="170"/>
      <c r="E71" s="170"/>
      <c r="F71" s="171"/>
      <c r="G71" s="233">
        <v>96</v>
      </c>
      <c r="H71" s="233">
        <f>G71+1</f>
        <v>97</v>
      </c>
      <c r="I71" s="233">
        <f aca="true" t="shared" si="6" ref="I71:AY71">H71+1</f>
        <v>98</v>
      </c>
      <c r="J71" s="233">
        <f t="shared" si="6"/>
        <v>99</v>
      </c>
      <c r="K71" s="233">
        <f t="shared" si="6"/>
        <v>100</v>
      </c>
      <c r="L71" s="233">
        <f t="shared" si="6"/>
        <v>101</v>
      </c>
      <c r="M71" s="233">
        <f t="shared" si="6"/>
        <v>102</v>
      </c>
      <c r="N71" s="233">
        <f t="shared" si="6"/>
        <v>103</v>
      </c>
      <c r="O71" s="233">
        <f t="shared" si="6"/>
        <v>104</v>
      </c>
      <c r="P71" s="233">
        <f t="shared" si="6"/>
        <v>105</v>
      </c>
      <c r="Q71" s="233">
        <f t="shared" si="6"/>
        <v>106</v>
      </c>
      <c r="R71" s="233">
        <f t="shared" si="6"/>
        <v>107</v>
      </c>
      <c r="S71" s="233">
        <f t="shared" si="6"/>
        <v>108</v>
      </c>
      <c r="T71" s="233">
        <f t="shared" si="6"/>
        <v>109</v>
      </c>
      <c r="U71" s="233">
        <f t="shared" si="6"/>
        <v>110</v>
      </c>
      <c r="V71" s="233">
        <f t="shared" si="6"/>
        <v>111</v>
      </c>
      <c r="W71" s="233">
        <f t="shared" si="6"/>
        <v>112</v>
      </c>
      <c r="X71" s="233">
        <f t="shared" si="6"/>
        <v>113</v>
      </c>
      <c r="Y71" s="233">
        <f t="shared" si="6"/>
        <v>114</v>
      </c>
      <c r="Z71" s="233">
        <f t="shared" si="6"/>
        <v>115</v>
      </c>
      <c r="AA71" s="233">
        <f t="shared" si="6"/>
        <v>116</v>
      </c>
      <c r="AB71" s="233">
        <f t="shared" si="6"/>
        <v>117</v>
      </c>
      <c r="AC71" s="233">
        <f t="shared" si="6"/>
        <v>118</v>
      </c>
      <c r="AD71" s="233">
        <f t="shared" si="6"/>
        <v>119</v>
      </c>
      <c r="AE71" s="233">
        <f t="shared" si="6"/>
        <v>120</v>
      </c>
      <c r="AF71" s="233">
        <f t="shared" si="6"/>
        <v>121</v>
      </c>
      <c r="AG71" s="233">
        <f t="shared" si="6"/>
        <v>122</v>
      </c>
      <c r="AH71" s="233">
        <f t="shared" si="6"/>
        <v>123</v>
      </c>
      <c r="AI71" s="233">
        <f t="shared" si="6"/>
        <v>124</v>
      </c>
      <c r="AJ71" s="233">
        <f t="shared" si="6"/>
        <v>125</v>
      </c>
      <c r="AK71" s="233">
        <f t="shared" si="6"/>
        <v>126</v>
      </c>
      <c r="AL71" s="233">
        <f t="shared" si="6"/>
        <v>127</v>
      </c>
      <c r="AM71" s="233">
        <f t="shared" si="6"/>
        <v>128</v>
      </c>
      <c r="AN71" s="233">
        <f t="shared" si="6"/>
        <v>129</v>
      </c>
      <c r="AO71" s="233">
        <f t="shared" si="6"/>
        <v>130</v>
      </c>
      <c r="AP71" s="233">
        <f t="shared" si="6"/>
        <v>131</v>
      </c>
      <c r="AQ71" s="233">
        <f t="shared" si="6"/>
        <v>132</v>
      </c>
      <c r="AR71" s="233">
        <f t="shared" si="6"/>
        <v>133</v>
      </c>
      <c r="AS71" s="233">
        <f t="shared" si="6"/>
        <v>134</v>
      </c>
      <c r="AT71" s="233">
        <f t="shared" si="6"/>
        <v>135</v>
      </c>
      <c r="AU71" s="233">
        <f t="shared" si="6"/>
        <v>136</v>
      </c>
      <c r="AV71" s="233">
        <f t="shared" si="6"/>
        <v>137</v>
      </c>
      <c r="AW71" s="233">
        <f t="shared" si="6"/>
        <v>138</v>
      </c>
      <c r="AX71" s="233">
        <f t="shared" si="6"/>
        <v>139</v>
      </c>
      <c r="AY71" s="233">
        <f t="shared" si="6"/>
        <v>140</v>
      </c>
    </row>
  </sheetData>
  <sheetProtection/>
  <printOptions/>
  <pageMargins left="0.5" right="0.5" top="0.5" bottom="0.5" header="0.35" footer="0.35"/>
  <pageSetup orientation="portrait" paperSize="9"/>
  <headerFooter alignWithMargins="0">
    <oddFooter>&amp;L&amp;D &amp;T&amp;RPage &amp;P of &amp;N</oddFooter>
  </headerFooter>
  <rowBreaks count="1" manualBreakCount="1">
    <brk id="5" max="59" man="1"/>
  </rowBreaks>
  <colBreaks count="1" manualBreakCount="1">
    <brk id="36" max="2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71"/>
  <sheetViews>
    <sheetView zoomScale="75" zoomScaleNormal="75" zoomScalePageLayoutView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5.8515625" style="170" customWidth="1"/>
    <col min="2" max="2" width="59.140625" style="170" customWidth="1"/>
    <col min="3" max="3" width="37.421875" style="170" customWidth="1"/>
    <col min="4" max="5" width="10.421875" style="170" customWidth="1"/>
    <col min="6" max="6" width="1.7109375" style="171" customWidth="1"/>
    <col min="7" max="7" width="12.00390625" style="172" customWidth="1"/>
    <col min="8" max="8" width="13.28125" style="172" customWidth="1"/>
    <col min="9" max="9" width="12.7109375" style="172" customWidth="1"/>
    <col min="10" max="10" width="13.28125" style="172" customWidth="1"/>
    <col min="11" max="11" width="12.7109375" style="172" customWidth="1"/>
    <col min="12" max="13" width="13.28125" style="172" customWidth="1"/>
    <col min="14" max="17" width="12.7109375" style="172" customWidth="1"/>
    <col min="18" max="20" width="13.28125" style="172" customWidth="1"/>
    <col min="21" max="21" width="12.7109375" style="172" customWidth="1"/>
    <col min="22" max="22" width="13.28125" style="172" customWidth="1"/>
    <col min="23" max="24" width="12.7109375" style="172" customWidth="1"/>
    <col min="25" max="28" width="12.00390625" style="172" customWidth="1"/>
    <col min="29" max="29" width="10.8515625" style="172" customWidth="1"/>
    <col min="30" max="36" width="10.421875" style="172" customWidth="1"/>
    <col min="37" max="16384" width="9.140625" style="170" customWidth="1"/>
  </cols>
  <sheetData>
    <row r="1" spans="1:36" s="173" customFormat="1" ht="22.5">
      <c r="A1" s="169" t="s">
        <v>36</v>
      </c>
      <c r="B1" s="170"/>
      <c r="C1" s="170"/>
      <c r="D1" s="170"/>
      <c r="E1" s="170"/>
      <c r="F1" s="171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</row>
    <row r="2" spans="1:36" s="143" customFormat="1" ht="15">
      <c r="A2" s="174" t="s">
        <v>37</v>
      </c>
      <c r="B2" s="170"/>
      <c r="C2" s="170"/>
      <c r="D2" s="170"/>
      <c r="E2" s="170"/>
      <c r="F2" s="150"/>
      <c r="G2" s="175">
        <v>1</v>
      </c>
      <c r="H2" s="175">
        <v>2</v>
      </c>
      <c r="I2" s="175">
        <v>3</v>
      </c>
      <c r="J2" s="175">
        <v>4</v>
      </c>
      <c r="K2" s="175">
        <v>5</v>
      </c>
      <c r="L2" s="175">
        <v>6</v>
      </c>
      <c r="M2" s="175">
        <v>7</v>
      </c>
      <c r="N2" s="175">
        <v>8</v>
      </c>
      <c r="O2" s="175">
        <v>9</v>
      </c>
      <c r="P2" s="175">
        <v>10</v>
      </c>
      <c r="Q2" s="175">
        <v>11</v>
      </c>
      <c r="R2" s="175">
        <v>12</v>
      </c>
      <c r="S2" s="175">
        <v>13</v>
      </c>
      <c r="T2" s="175">
        <v>14</v>
      </c>
      <c r="U2" s="175">
        <v>15</v>
      </c>
      <c r="V2" s="175">
        <v>16</v>
      </c>
      <c r="W2" s="175">
        <v>17</v>
      </c>
      <c r="X2" s="175">
        <v>18</v>
      </c>
      <c r="Y2" s="175">
        <v>19</v>
      </c>
      <c r="Z2" s="175">
        <v>20</v>
      </c>
      <c r="AA2" s="175">
        <v>21</v>
      </c>
      <c r="AB2" s="175">
        <v>22</v>
      </c>
      <c r="AC2" s="175">
        <v>23</v>
      </c>
      <c r="AD2" s="175">
        <v>24</v>
      </c>
      <c r="AE2" s="175">
        <v>25</v>
      </c>
      <c r="AF2" s="175">
        <v>26</v>
      </c>
      <c r="AG2" s="175">
        <v>27</v>
      </c>
      <c r="AH2" s="175">
        <v>28</v>
      </c>
      <c r="AI2" s="175">
        <v>29</v>
      </c>
      <c r="AJ2" s="175">
        <v>30</v>
      </c>
    </row>
    <row r="3" spans="1:36" s="143" customFormat="1" ht="12.75">
      <c r="A3" s="170"/>
      <c r="B3" s="170"/>
      <c r="C3" s="170"/>
      <c r="D3" s="170"/>
      <c r="E3" s="170"/>
      <c r="F3" s="15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43" customFormat="1" ht="15">
      <c r="A4" s="174" t="s">
        <v>38</v>
      </c>
      <c r="B4" s="176" t="str">
        <f>'[1]LDC Filter'!$B$5</f>
        <v>Greater Sudbury Hydro Inc.</v>
      </c>
      <c r="C4" s="170"/>
      <c r="D4" s="170"/>
      <c r="E4" s="170"/>
      <c r="F4" s="15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43" customFormat="1" ht="12.75">
      <c r="A5" s="170"/>
      <c r="B5" s="170"/>
      <c r="C5" s="170"/>
      <c r="D5" s="170"/>
      <c r="E5" s="170"/>
      <c r="F5" s="15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73" customFormat="1" ht="15">
      <c r="A6" s="177" t="s">
        <v>39</v>
      </c>
      <c r="B6" s="170"/>
      <c r="C6" s="170"/>
      <c r="D6" s="170"/>
      <c r="E6" s="170"/>
      <c r="F6" s="171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</row>
    <row r="7" spans="1:51" s="173" customFormat="1" ht="26.25">
      <c r="A7" s="178" t="s">
        <v>40</v>
      </c>
      <c r="B7" s="178" t="s">
        <v>41</v>
      </c>
      <c r="C7" s="178" t="s">
        <v>42</v>
      </c>
      <c r="D7" s="179" t="s">
        <v>43</v>
      </c>
      <c r="E7" s="179" t="s">
        <v>44</v>
      </c>
      <c r="F7" s="171"/>
      <c r="G7" s="178">
        <v>2006</v>
      </c>
      <c r="H7" s="178">
        <f aca="true" t="shared" si="0" ref="H7:AY7">G7+1</f>
        <v>2007</v>
      </c>
      <c r="I7" s="178">
        <f t="shared" si="0"/>
        <v>2008</v>
      </c>
      <c r="J7" s="178">
        <f t="shared" si="0"/>
        <v>2009</v>
      </c>
      <c r="K7" s="178">
        <f t="shared" si="0"/>
        <v>2010</v>
      </c>
      <c r="L7" s="178">
        <f t="shared" si="0"/>
        <v>2011</v>
      </c>
      <c r="M7" s="178">
        <f t="shared" si="0"/>
        <v>2012</v>
      </c>
      <c r="N7" s="178">
        <f t="shared" si="0"/>
        <v>2013</v>
      </c>
      <c r="O7" s="178">
        <f t="shared" si="0"/>
        <v>2014</v>
      </c>
      <c r="P7" s="178">
        <f t="shared" si="0"/>
        <v>2015</v>
      </c>
      <c r="Q7" s="178">
        <f t="shared" si="0"/>
        <v>2016</v>
      </c>
      <c r="R7" s="178">
        <f t="shared" si="0"/>
        <v>2017</v>
      </c>
      <c r="S7" s="178">
        <f t="shared" si="0"/>
        <v>2018</v>
      </c>
      <c r="T7" s="178">
        <f t="shared" si="0"/>
        <v>2019</v>
      </c>
      <c r="U7" s="178">
        <f t="shared" si="0"/>
        <v>2020</v>
      </c>
      <c r="V7" s="178">
        <f t="shared" si="0"/>
        <v>2021</v>
      </c>
      <c r="W7" s="178">
        <f t="shared" si="0"/>
        <v>2022</v>
      </c>
      <c r="X7" s="178">
        <f t="shared" si="0"/>
        <v>2023</v>
      </c>
      <c r="Y7" s="178">
        <f t="shared" si="0"/>
        <v>2024</v>
      </c>
      <c r="Z7" s="178">
        <f t="shared" si="0"/>
        <v>2025</v>
      </c>
      <c r="AA7" s="178">
        <f t="shared" si="0"/>
        <v>2026</v>
      </c>
      <c r="AB7" s="178">
        <f t="shared" si="0"/>
        <v>2027</v>
      </c>
      <c r="AC7" s="178">
        <f t="shared" si="0"/>
        <v>2028</v>
      </c>
      <c r="AD7" s="178">
        <f t="shared" si="0"/>
        <v>2029</v>
      </c>
      <c r="AE7" s="178">
        <f t="shared" si="0"/>
        <v>2030</v>
      </c>
      <c r="AF7" s="178">
        <f t="shared" si="0"/>
        <v>2031</v>
      </c>
      <c r="AG7" s="178">
        <f t="shared" si="0"/>
        <v>2032</v>
      </c>
      <c r="AH7" s="178">
        <f t="shared" si="0"/>
        <v>2033</v>
      </c>
      <c r="AI7" s="178">
        <f t="shared" si="0"/>
        <v>2034</v>
      </c>
      <c r="AJ7" s="178">
        <f t="shared" si="0"/>
        <v>2035</v>
      </c>
      <c r="AK7" s="178">
        <f t="shared" si="0"/>
        <v>2036</v>
      </c>
      <c r="AL7" s="178">
        <f t="shared" si="0"/>
        <v>2037</v>
      </c>
      <c r="AM7" s="178">
        <f t="shared" si="0"/>
        <v>2038</v>
      </c>
      <c r="AN7" s="178">
        <f t="shared" si="0"/>
        <v>2039</v>
      </c>
      <c r="AO7" s="178">
        <f t="shared" si="0"/>
        <v>2040</v>
      </c>
      <c r="AP7" s="178">
        <f t="shared" si="0"/>
        <v>2041</v>
      </c>
      <c r="AQ7" s="178">
        <f t="shared" si="0"/>
        <v>2042</v>
      </c>
      <c r="AR7" s="178">
        <f t="shared" si="0"/>
        <v>2043</v>
      </c>
      <c r="AS7" s="178">
        <f t="shared" si="0"/>
        <v>2044</v>
      </c>
      <c r="AT7" s="178">
        <f t="shared" si="0"/>
        <v>2045</v>
      </c>
      <c r="AU7" s="178">
        <f t="shared" si="0"/>
        <v>2046</v>
      </c>
      <c r="AV7" s="178">
        <f t="shared" si="0"/>
        <v>2047</v>
      </c>
      <c r="AW7" s="178">
        <f t="shared" si="0"/>
        <v>2048</v>
      </c>
      <c r="AX7" s="178">
        <f t="shared" si="0"/>
        <v>2049</v>
      </c>
      <c r="AY7" s="178">
        <f t="shared" si="0"/>
        <v>2050</v>
      </c>
    </row>
    <row r="8" spans="1:51" s="173" customFormat="1" ht="4.5" customHeight="1">
      <c r="A8" s="180"/>
      <c r="B8" s="180"/>
      <c r="C8" s="180"/>
      <c r="D8" s="180"/>
      <c r="E8" s="180"/>
      <c r="F8" s="171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</row>
    <row r="9" spans="1:51" s="173" customFormat="1" ht="12.75">
      <c r="A9" s="181">
        <f>'[1]Allocation Methodology'!A5</f>
        <v>1</v>
      </c>
      <c r="B9" s="182" t="str">
        <f>'[1]Allocation Methodology'!B5</f>
        <v>Secondary Refrigerator Retirement Pilot</v>
      </c>
      <c r="C9" s="182" t="str">
        <f>'[1]Allocation Methodology'!C5</f>
        <v>Consumer</v>
      </c>
      <c r="D9" s="182">
        <f>'[1]Allocation Methodology'!D5</f>
        <v>2006</v>
      </c>
      <c r="E9" s="183" t="str">
        <f>'[1]Allocation Methodology'!E5</f>
        <v>Final</v>
      </c>
      <c r="F9" s="150"/>
      <c r="G9" s="184">
        <v>0.012510219365931328</v>
      </c>
      <c r="H9" s="185">
        <v>0.012510219365931328</v>
      </c>
      <c r="I9" s="185">
        <v>0.012510219365931328</v>
      </c>
      <c r="J9" s="186">
        <v>0.012510219365931328</v>
      </c>
      <c r="K9" s="186">
        <v>0.012510219365931328</v>
      </c>
      <c r="L9" s="186">
        <v>0.012510219365931328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0</v>
      </c>
      <c r="X9" s="186">
        <v>0</v>
      </c>
      <c r="Y9" s="186">
        <v>0</v>
      </c>
      <c r="Z9" s="186">
        <v>0</v>
      </c>
      <c r="AA9" s="186">
        <v>0</v>
      </c>
      <c r="AB9" s="186">
        <v>0</v>
      </c>
      <c r="AC9" s="186">
        <v>0</v>
      </c>
      <c r="AD9" s="186">
        <v>0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186">
        <v>0</v>
      </c>
      <c r="AK9" s="186">
        <v>0</v>
      </c>
      <c r="AL9" s="186">
        <v>0</v>
      </c>
      <c r="AM9" s="186">
        <v>0</v>
      </c>
      <c r="AN9" s="186">
        <v>0</v>
      </c>
      <c r="AO9" s="186">
        <v>0</v>
      </c>
      <c r="AP9" s="186">
        <v>0</v>
      </c>
      <c r="AQ9" s="186">
        <v>0</v>
      </c>
      <c r="AR9" s="186">
        <v>0</v>
      </c>
      <c r="AS9" s="186">
        <v>0</v>
      </c>
      <c r="AT9" s="186">
        <v>0</v>
      </c>
      <c r="AU9" s="186">
        <v>0</v>
      </c>
      <c r="AV9" s="186">
        <v>0</v>
      </c>
      <c r="AW9" s="186">
        <v>0</v>
      </c>
      <c r="AX9" s="186">
        <v>0</v>
      </c>
      <c r="AY9" s="187">
        <v>0</v>
      </c>
    </row>
    <row r="10" spans="1:51" s="173" customFormat="1" ht="12.75">
      <c r="A10" s="188">
        <f>'[1]Allocation Methodology'!A6</f>
        <v>2</v>
      </c>
      <c r="B10" s="189" t="str">
        <f>'[1]Allocation Methodology'!B6</f>
        <v>Cool &amp; Hot Savings Rebate</v>
      </c>
      <c r="C10" s="189" t="str">
        <f>'[1]Allocation Methodology'!C6</f>
        <v>Consumer</v>
      </c>
      <c r="D10" s="189">
        <f>'[1]Allocation Methodology'!D6</f>
        <v>2006</v>
      </c>
      <c r="E10" s="190" t="str">
        <f>'[1]Allocation Methodology'!E6</f>
        <v>Final</v>
      </c>
      <c r="F10" s="150" t="b">
        <v>0</v>
      </c>
      <c r="G10" s="191">
        <v>0.12626893939987813</v>
      </c>
      <c r="H10" s="192">
        <v>0.12626893939987813</v>
      </c>
      <c r="I10" s="192">
        <v>0.12626893939987813</v>
      </c>
      <c r="J10" s="192">
        <v>0.12626893939987813</v>
      </c>
      <c r="K10" s="192">
        <v>0.12626893939987813</v>
      </c>
      <c r="L10" s="192">
        <v>0.12626893939987813</v>
      </c>
      <c r="M10" s="192">
        <v>0.12626893939987813</v>
      </c>
      <c r="N10" s="192">
        <v>0.12626893939987813</v>
      </c>
      <c r="O10" s="192">
        <v>0.08967284109257187</v>
      </c>
      <c r="P10" s="192">
        <v>0.08967284109257187</v>
      </c>
      <c r="Q10" s="192">
        <v>0.08967284109257187</v>
      </c>
      <c r="R10" s="192">
        <v>0.08967284109257187</v>
      </c>
      <c r="S10" s="192">
        <v>0.08967284109257187</v>
      </c>
      <c r="T10" s="192">
        <v>0.08967284109257187</v>
      </c>
      <c r="U10" s="192">
        <v>0.03870463625325881</v>
      </c>
      <c r="V10" s="192">
        <v>0.02042946875841513</v>
      </c>
      <c r="W10" s="192">
        <v>0.02042946875841513</v>
      </c>
      <c r="X10" s="192">
        <v>0.02042946875841513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  <c r="AU10" s="192">
        <v>0</v>
      </c>
      <c r="AV10" s="192">
        <v>0</v>
      </c>
      <c r="AW10" s="192">
        <v>0</v>
      </c>
      <c r="AX10" s="192">
        <v>0</v>
      </c>
      <c r="AY10" s="193">
        <v>0</v>
      </c>
    </row>
    <row r="11" spans="1:51" s="173" customFormat="1" ht="12.75">
      <c r="A11" s="194">
        <f>'[1]Allocation Methodology'!A7</f>
        <v>3</v>
      </c>
      <c r="B11" s="195" t="str">
        <f>'[1]Allocation Methodology'!B7</f>
        <v>Every Kilowatt Counts</v>
      </c>
      <c r="C11" s="195" t="str">
        <f>'[1]Allocation Methodology'!C7</f>
        <v>Consumer</v>
      </c>
      <c r="D11" s="195">
        <f>'[1]Allocation Methodology'!D7</f>
        <v>2006</v>
      </c>
      <c r="E11" s="196" t="str">
        <f>'[1]Allocation Methodology'!E7</f>
        <v>Final</v>
      </c>
      <c r="F11" s="150" t="b">
        <v>0</v>
      </c>
      <c r="G11" s="197">
        <v>0.04169514879315737</v>
      </c>
      <c r="H11" s="198">
        <v>0.04169514879315737</v>
      </c>
      <c r="I11" s="198">
        <v>0.04169514879315737</v>
      </c>
      <c r="J11" s="199">
        <v>0.04169514879315737</v>
      </c>
      <c r="K11" s="198">
        <v>0.04169514879315737</v>
      </c>
      <c r="L11" s="198">
        <v>0.04169514879315737</v>
      </c>
      <c r="M11" s="198">
        <v>0.04169514879315737</v>
      </c>
      <c r="N11" s="198">
        <v>0.04169514879315737</v>
      </c>
      <c r="O11" s="198">
        <v>0.04169514879315737</v>
      </c>
      <c r="P11" s="198">
        <v>0.04169514879315737</v>
      </c>
      <c r="Q11" s="198">
        <v>0.04169514879315737</v>
      </c>
      <c r="R11" s="198">
        <v>0.04169514879315737</v>
      </c>
      <c r="S11" s="198">
        <v>0.04169514879315737</v>
      </c>
      <c r="T11" s="198">
        <v>0.04169514879315737</v>
      </c>
      <c r="U11" s="198">
        <v>0.04169514879315737</v>
      </c>
      <c r="V11" s="198">
        <v>0.034450896880250166</v>
      </c>
      <c r="W11" s="198">
        <v>0.034450896880250166</v>
      </c>
      <c r="X11" s="198">
        <v>0.034450896880250166</v>
      </c>
      <c r="Y11" s="198">
        <v>0.0015430434129686283</v>
      </c>
      <c r="Z11" s="198">
        <v>0.0015430434129686283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  <c r="AK11" s="198">
        <v>0</v>
      </c>
      <c r="AL11" s="198">
        <v>0</v>
      </c>
      <c r="AM11" s="198">
        <v>0</v>
      </c>
      <c r="AN11" s="198">
        <v>0</v>
      </c>
      <c r="AO11" s="198">
        <v>0</v>
      </c>
      <c r="AP11" s="198">
        <v>0</v>
      </c>
      <c r="AQ11" s="198">
        <v>0</v>
      </c>
      <c r="AR11" s="198">
        <v>0</v>
      </c>
      <c r="AS11" s="198">
        <v>0</v>
      </c>
      <c r="AT11" s="198">
        <v>0</v>
      </c>
      <c r="AU11" s="198">
        <v>0</v>
      </c>
      <c r="AV11" s="198">
        <v>0</v>
      </c>
      <c r="AW11" s="198">
        <v>0</v>
      </c>
      <c r="AX11" s="198">
        <v>0</v>
      </c>
      <c r="AY11" s="200">
        <v>0</v>
      </c>
    </row>
    <row r="12" spans="1:51" s="173" customFormat="1" ht="12.75">
      <c r="A12" s="188">
        <f>'[1]Allocation Methodology'!A8</f>
        <v>4</v>
      </c>
      <c r="B12" s="189" t="str">
        <f>'[1]Allocation Methodology'!B8</f>
        <v>Demand Response 1</v>
      </c>
      <c r="C12" s="189" t="str">
        <f>'[1]Allocation Methodology'!C8</f>
        <v>Business, Industrial</v>
      </c>
      <c r="D12" s="189">
        <f>'[1]Allocation Methodology'!D8</f>
        <v>2006</v>
      </c>
      <c r="E12" s="190" t="str">
        <f>'[1]Allocation Methodology'!E8</f>
        <v>Final</v>
      </c>
      <c r="F12" s="150" t="b">
        <v>0</v>
      </c>
      <c r="G12" s="191">
        <v>1.8193386320497065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0</v>
      </c>
      <c r="AI12" s="192">
        <v>0</v>
      </c>
      <c r="AJ12" s="192">
        <v>0</v>
      </c>
      <c r="AK12" s="192"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  <c r="AU12" s="192">
        <v>0</v>
      </c>
      <c r="AV12" s="192">
        <v>0</v>
      </c>
      <c r="AW12" s="192">
        <v>0</v>
      </c>
      <c r="AX12" s="192">
        <v>0</v>
      </c>
      <c r="AY12" s="193">
        <v>0</v>
      </c>
    </row>
    <row r="13" spans="1:51" s="173" customFormat="1" ht="12.75">
      <c r="A13" s="201">
        <f>'[1]Allocation Methodology'!A9</f>
        <v>5</v>
      </c>
      <c r="B13" s="202" t="str">
        <f>'[1]Allocation Methodology'!B9</f>
        <v>Loblaw &amp; York Region Demand Response</v>
      </c>
      <c r="C13" s="202" t="str">
        <f>'[1]Allocation Methodology'!C9</f>
        <v>Business, Industrial</v>
      </c>
      <c r="D13" s="202">
        <f>'[1]Allocation Methodology'!D9</f>
        <v>2006</v>
      </c>
      <c r="E13" s="203" t="str">
        <f>'[1]Allocation Methodology'!E9</f>
        <v>Final</v>
      </c>
      <c r="F13" s="150" t="b">
        <v>0</v>
      </c>
      <c r="G13" s="204">
        <v>0.08904895412893894</v>
      </c>
      <c r="H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N13" s="205">
        <v>0</v>
      </c>
      <c r="O13" s="205">
        <v>0</v>
      </c>
      <c r="P13" s="205">
        <v>0</v>
      </c>
      <c r="Q13" s="205">
        <v>0</v>
      </c>
      <c r="R13" s="205">
        <v>0</v>
      </c>
      <c r="S13" s="205">
        <v>0</v>
      </c>
      <c r="T13" s="205">
        <v>0</v>
      </c>
      <c r="U13" s="205">
        <v>0</v>
      </c>
      <c r="V13" s="205">
        <v>0</v>
      </c>
      <c r="W13" s="205">
        <v>0</v>
      </c>
      <c r="X13" s="205">
        <v>0</v>
      </c>
      <c r="Y13" s="205">
        <v>0</v>
      </c>
      <c r="Z13" s="205">
        <v>0</v>
      </c>
      <c r="AA13" s="205">
        <v>0</v>
      </c>
      <c r="AB13" s="205">
        <v>0</v>
      </c>
      <c r="AC13" s="205">
        <v>0</v>
      </c>
      <c r="AD13" s="205">
        <v>0</v>
      </c>
      <c r="AE13" s="205">
        <v>0</v>
      </c>
      <c r="AF13" s="205">
        <v>0</v>
      </c>
      <c r="AG13" s="205">
        <v>0</v>
      </c>
      <c r="AH13" s="205">
        <v>0</v>
      </c>
      <c r="AI13" s="205">
        <v>0</v>
      </c>
      <c r="AJ13" s="205">
        <v>0</v>
      </c>
      <c r="AK13" s="205">
        <v>0</v>
      </c>
      <c r="AL13" s="205">
        <v>0</v>
      </c>
      <c r="AM13" s="205">
        <v>0</v>
      </c>
      <c r="AN13" s="205">
        <v>0</v>
      </c>
      <c r="AO13" s="205">
        <v>0</v>
      </c>
      <c r="AP13" s="205">
        <v>0</v>
      </c>
      <c r="AQ13" s="205">
        <v>0</v>
      </c>
      <c r="AR13" s="205">
        <v>0</v>
      </c>
      <c r="AS13" s="205">
        <v>0</v>
      </c>
      <c r="AT13" s="205">
        <v>0</v>
      </c>
      <c r="AU13" s="205">
        <v>0</v>
      </c>
      <c r="AV13" s="205">
        <v>0</v>
      </c>
      <c r="AW13" s="205">
        <v>0</v>
      </c>
      <c r="AX13" s="205">
        <v>0</v>
      </c>
      <c r="AY13" s="206">
        <v>0</v>
      </c>
    </row>
    <row r="14" spans="1:51" s="173" customFormat="1" ht="12.75">
      <c r="A14" s="207">
        <f>'[1]Allocation Methodology'!A10</f>
        <v>6</v>
      </c>
      <c r="B14" s="208" t="str">
        <f>'[1]Allocation Methodology'!B10</f>
        <v>Great Refrigerator Roundup</v>
      </c>
      <c r="C14" s="208" t="str">
        <f>'[1]Allocation Methodology'!C10</f>
        <v>Consumer</v>
      </c>
      <c r="D14" s="208">
        <f>'[1]Allocation Methodology'!D10</f>
        <v>2007</v>
      </c>
      <c r="E14" s="209" t="str">
        <f>'[1]Allocation Methodology'!E10</f>
        <v>Final</v>
      </c>
      <c r="F14" s="150" t="b">
        <v>0</v>
      </c>
      <c r="G14" s="210">
        <v>0</v>
      </c>
      <c r="H14" s="211">
        <v>0.012681782039554525</v>
      </c>
      <c r="I14" s="211">
        <v>0.012681782039554525</v>
      </c>
      <c r="J14" s="211">
        <v>0.012681782039554525</v>
      </c>
      <c r="K14" s="211">
        <v>0.012681782039554525</v>
      </c>
      <c r="L14" s="211">
        <v>0.011713631680617738</v>
      </c>
      <c r="M14" s="211">
        <v>0.011713631680617738</v>
      </c>
      <c r="N14" s="211">
        <v>0.011713631680617738</v>
      </c>
      <c r="O14" s="211">
        <v>0.011713631680617738</v>
      </c>
      <c r="P14" s="211">
        <v>0.009426803168895317</v>
      </c>
      <c r="Q14" s="211">
        <v>0</v>
      </c>
      <c r="R14" s="211">
        <v>0</v>
      </c>
      <c r="S14" s="211">
        <v>0</v>
      </c>
      <c r="T14" s="211">
        <v>0</v>
      </c>
      <c r="U14" s="211">
        <v>0</v>
      </c>
      <c r="V14" s="211">
        <v>0</v>
      </c>
      <c r="W14" s="211">
        <v>0</v>
      </c>
      <c r="X14" s="211">
        <v>0</v>
      </c>
      <c r="Y14" s="211">
        <v>0</v>
      </c>
      <c r="Z14" s="211">
        <v>0</v>
      </c>
      <c r="AA14" s="211">
        <v>0</v>
      </c>
      <c r="AB14" s="211">
        <v>0</v>
      </c>
      <c r="AC14" s="211">
        <v>0</v>
      </c>
      <c r="AD14" s="211">
        <v>0</v>
      </c>
      <c r="AE14" s="211">
        <v>0</v>
      </c>
      <c r="AF14" s="211">
        <v>0</v>
      </c>
      <c r="AG14" s="211">
        <v>0</v>
      </c>
      <c r="AH14" s="211">
        <v>0</v>
      </c>
      <c r="AI14" s="211">
        <v>0</v>
      </c>
      <c r="AJ14" s="211">
        <v>0</v>
      </c>
      <c r="AK14" s="211">
        <v>0</v>
      </c>
      <c r="AL14" s="211">
        <v>0</v>
      </c>
      <c r="AM14" s="211">
        <v>0</v>
      </c>
      <c r="AN14" s="211">
        <v>0</v>
      </c>
      <c r="AO14" s="211">
        <v>0</v>
      </c>
      <c r="AP14" s="211">
        <v>0</v>
      </c>
      <c r="AQ14" s="211">
        <v>0</v>
      </c>
      <c r="AR14" s="211">
        <v>0</v>
      </c>
      <c r="AS14" s="211">
        <v>0</v>
      </c>
      <c r="AT14" s="211">
        <v>0</v>
      </c>
      <c r="AU14" s="211">
        <v>0</v>
      </c>
      <c r="AV14" s="211">
        <v>0</v>
      </c>
      <c r="AW14" s="211">
        <v>0</v>
      </c>
      <c r="AX14" s="211">
        <v>0</v>
      </c>
      <c r="AY14" s="212">
        <v>0</v>
      </c>
    </row>
    <row r="15" spans="1:51" s="173" customFormat="1" ht="12.75">
      <c r="A15" s="194">
        <f>'[1]Allocation Methodology'!A11</f>
        <v>7</v>
      </c>
      <c r="B15" s="195" t="str">
        <f>'[1]Allocation Methodology'!B11</f>
        <v>Cool &amp; Hot Savings Rebate</v>
      </c>
      <c r="C15" s="195" t="str">
        <f>'[1]Allocation Methodology'!C11</f>
        <v>Consumer</v>
      </c>
      <c r="D15" s="195">
        <f>'[1]Allocation Methodology'!D11</f>
        <v>2007</v>
      </c>
      <c r="E15" s="196" t="str">
        <f>'[1]Allocation Methodology'!E11</f>
        <v>Final</v>
      </c>
      <c r="F15" s="150" t="b">
        <v>0</v>
      </c>
      <c r="G15" s="197">
        <v>0</v>
      </c>
      <c r="H15" s="198">
        <v>0.14376276172203273</v>
      </c>
      <c r="I15" s="198">
        <v>0.14376276172203273</v>
      </c>
      <c r="J15" s="198">
        <v>0.14376276172203273</v>
      </c>
      <c r="K15" s="198">
        <v>0.14376276172203273</v>
      </c>
      <c r="L15" s="198">
        <v>0.14376276172203273</v>
      </c>
      <c r="M15" s="198">
        <v>0.13259215795354765</v>
      </c>
      <c r="N15" s="198">
        <v>0.13259215795354765</v>
      </c>
      <c r="O15" s="198">
        <v>0.13259215795354765</v>
      </c>
      <c r="P15" s="198">
        <v>0.13259215795354765</v>
      </c>
      <c r="Q15" s="198">
        <v>0.13259215795354765</v>
      </c>
      <c r="R15" s="198">
        <v>0.13259215795354765</v>
      </c>
      <c r="S15" s="198">
        <v>0.13259215795354765</v>
      </c>
      <c r="T15" s="198">
        <v>0.13259215795354765</v>
      </c>
      <c r="U15" s="198">
        <v>0.13259215795354765</v>
      </c>
      <c r="V15" s="198">
        <v>0.13259215795354765</v>
      </c>
      <c r="W15" s="198">
        <v>0.024612719684065972</v>
      </c>
      <c r="X15" s="198">
        <v>0.024612719684065972</v>
      </c>
      <c r="Y15" s="198">
        <v>0.024612719684065972</v>
      </c>
      <c r="Z15" s="198">
        <v>0</v>
      </c>
      <c r="AA15" s="198">
        <v>0</v>
      </c>
      <c r="AB15" s="198">
        <v>0</v>
      </c>
      <c r="AC15" s="198">
        <v>0</v>
      </c>
      <c r="AD15" s="198">
        <v>0</v>
      </c>
      <c r="AE15" s="198">
        <v>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>
        <v>0</v>
      </c>
      <c r="AL15" s="198">
        <v>0</v>
      </c>
      <c r="AM15" s="198">
        <v>0</v>
      </c>
      <c r="AN15" s="198">
        <v>0</v>
      </c>
      <c r="AO15" s="198">
        <v>0</v>
      </c>
      <c r="AP15" s="198">
        <v>0</v>
      </c>
      <c r="AQ15" s="198">
        <v>0</v>
      </c>
      <c r="AR15" s="198">
        <v>0</v>
      </c>
      <c r="AS15" s="198">
        <v>0</v>
      </c>
      <c r="AT15" s="198">
        <v>0</v>
      </c>
      <c r="AU15" s="198">
        <v>0</v>
      </c>
      <c r="AV15" s="198">
        <v>0</v>
      </c>
      <c r="AW15" s="198">
        <v>0</v>
      </c>
      <c r="AX15" s="198">
        <v>0</v>
      </c>
      <c r="AY15" s="200">
        <v>0</v>
      </c>
    </row>
    <row r="16" spans="1:51" s="173" customFormat="1" ht="12.75">
      <c r="A16" s="188">
        <f>'[1]Allocation Methodology'!A12</f>
        <v>8</v>
      </c>
      <c r="B16" s="189" t="str">
        <f>'[1]Allocation Methodology'!B12</f>
        <v>Every Kilowatt Counts</v>
      </c>
      <c r="C16" s="189" t="str">
        <f>'[1]Allocation Methodology'!C12</f>
        <v>Consumer</v>
      </c>
      <c r="D16" s="189">
        <f>'[1]Allocation Methodology'!D12</f>
        <v>2007</v>
      </c>
      <c r="E16" s="190" t="str">
        <f>'[1]Allocation Methodology'!E12</f>
        <v>Final</v>
      </c>
      <c r="F16" s="150" t="b">
        <v>0</v>
      </c>
      <c r="G16" s="191">
        <v>0</v>
      </c>
      <c r="H16" s="192">
        <v>0.050014019406134855</v>
      </c>
      <c r="I16" s="192">
        <v>0.04532113522797328</v>
      </c>
      <c r="J16" s="192">
        <v>0.04532113522797328</v>
      </c>
      <c r="K16" s="192">
        <v>0.04532113522797328</v>
      </c>
      <c r="L16" s="192">
        <v>0.04532113522797328</v>
      </c>
      <c r="M16" s="192">
        <v>0.04532113522797328</v>
      </c>
      <c r="N16" s="192">
        <v>0.04532113522797328</v>
      </c>
      <c r="O16" s="192">
        <v>0.04532113522797328</v>
      </c>
      <c r="P16" s="192">
        <v>0.011025050376746122</v>
      </c>
      <c r="Q16" s="192">
        <v>0.011025050376746122</v>
      </c>
      <c r="R16" s="192">
        <v>0.00044529105990617887</v>
      </c>
      <c r="S16" s="192">
        <v>0.00044529105990617887</v>
      </c>
      <c r="T16" s="192">
        <v>0.00044529105990617887</v>
      </c>
      <c r="U16" s="192">
        <v>0.00044529105990617887</v>
      </c>
      <c r="V16" s="192">
        <v>0.00044529105990617887</v>
      </c>
      <c r="W16" s="192">
        <v>0.00044529105990617887</v>
      </c>
      <c r="X16" s="192">
        <v>0.00016487625090239017</v>
      </c>
      <c r="Y16" s="192">
        <v>0.00016487625090239017</v>
      </c>
      <c r="Z16" s="192">
        <v>0</v>
      </c>
      <c r="AA16" s="192">
        <v>0</v>
      </c>
      <c r="AB16" s="192">
        <v>0</v>
      </c>
      <c r="AC16" s="192">
        <v>0</v>
      </c>
      <c r="AD16" s="192">
        <v>0</v>
      </c>
      <c r="AE16" s="192">
        <v>0</v>
      </c>
      <c r="AF16" s="192">
        <v>0</v>
      </c>
      <c r="AG16" s="192">
        <v>0</v>
      </c>
      <c r="AH16" s="192">
        <v>0</v>
      </c>
      <c r="AI16" s="192">
        <v>0</v>
      </c>
      <c r="AJ16" s="192">
        <v>0</v>
      </c>
      <c r="AK16" s="192">
        <v>0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0</v>
      </c>
      <c r="AS16" s="192">
        <v>0</v>
      </c>
      <c r="AT16" s="192">
        <v>0</v>
      </c>
      <c r="AU16" s="192">
        <v>0</v>
      </c>
      <c r="AV16" s="192">
        <v>0</v>
      </c>
      <c r="AW16" s="192">
        <v>0</v>
      </c>
      <c r="AX16" s="192">
        <v>0</v>
      </c>
      <c r="AY16" s="193">
        <v>0</v>
      </c>
    </row>
    <row r="17" spans="1:51" s="173" customFormat="1" ht="12.75">
      <c r="A17" s="194">
        <f>'[1]Allocation Methodology'!A13</f>
        <v>9</v>
      </c>
      <c r="B17" s="213" t="str">
        <f>'[1]Allocation Methodology'!B13</f>
        <v>peaksaver®</v>
      </c>
      <c r="C17" s="195" t="str">
        <f>'[1]Allocation Methodology'!C13</f>
        <v>Consumer, Business</v>
      </c>
      <c r="D17" s="195">
        <f>'[1]Allocation Methodology'!D13</f>
        <v>2007</v>
      </c>
      <c r="E17" s="196" t="str">
        <f>'[1]Allocation Methodology'!E13</f>
        <v>Final</v>
      </c>
      <c r="F17" s="150" t="b">
        <v>0</v>
      </c>
      <c r="G17" s="197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198">
        <v>0</v>
      </c>
      <c r="Y17" s="198">
        <v>0</v>
      </c>
      <c r="Z17" s="198">
        <v>0</v>
      </c>
      <c r="AA17" s="198">
        <v>0</v>
      </c>
      <c r="AB17" s="198">
        <v>0</v>
      </c>
      <c r="AC17" s="198">
        <v>0</v>
      </c>
      <c r="AD17" s="198">
        <v>0</v>
      </c>
      <c r="AE17" s="198">
        <v>0</v>
      </c>
      <c r="AF17" s="198">
        <v>0</v>
      </c>
      <c r="AG17" s="198">
        <v>0</v>
      </c>
      <c r="AH17" s="198">
        <v>0</v>
      </c>
      <c r="AI17" s="198">
        <v>0</v>
      </c>
      <c r="AJ17" s="198">
        <v>0</v>
      </c>
      <c r="AK17" s="198">
        <v>0</v>
      </c>
      <c r="AL17" s="198">
        <v>0</v>
      </c>
      <c r="AM17" s="198">
        <v>0</v>
      </c>
      <c r="AN17" s="198">
        <v>0</v>
      </c>
      <c r="AO17" s="198">
        <v>0</v>
      </c>
      <c r="AP17" s="198">
        <v>0</v>
      </c>
      <c r="AQ17" s="198">
        <v>0</v>
      </c>
      <c r="AR17" s="198">
        <v>0</v>
      </c>
      <c r="AS17" s="198">
        <v>0</v>
      </c>
      <c r="AT17" s="198">
        <v>0</v>
      </c>
      <c r="AU17" s="198">
        <v>0</v>
      </c>
      <c r="AV17" s="198">
        <v>0</v>
      </c>
      <c r="AW17" s="198">
        <v>0</v>
      </c>
      <c r="AX17" s="198">
        <v>0</v>
      </c>
      <c r="AY17" s="200">
        <v>0</v>
      </c>
    </row>
    <row r="18" spans="1:51" s="173" customFormat="1" ht="12.75">
      <c r="A18" s="188">
        <f>'[1]Allocation Methodology'!A14</f>
        <v>10</v>
      </c>
      <c r="B18" s="189" t="str">
        <f>'[1]Allocation Methodology'!B14</f>
        <v>Summer Savings</v>
      </c>
      <c r="C18" s="189" t="str">
        <f>'[1]Allocation Methodology'!C14</f>
        <v>Consumer</v>
      </c>
      <c r="D18" s="189">
        <f>'[1]Allocation Methodology'!D14</f>
        <v>2007</v>
      </c>
      <c r="E18" s="190" t="str">
        <f>'[1]Allocation Methodology'!E14</f>
        <v>Final</v>
      </c>
      <c r="F18" s="150" t="b">
        <v>0</v>
      </c>
      <c r="G18" s="191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2">
        <v>0</v>
      </c>
      <c r="S18" s="192">
        <v>0</v>
      </c>
      <c r="T18" s="192">
        <v>0</v>
      </c>
      <c r="U18" s="192">
        <v>0</v>
      </c>
      <c r="V18" s="192">
        <v>0</v>
      </c>
      <c r="W18" s="192">
        <v>0</v>
      </c>
      <c r="X18" s="192">
        <v>0</v>
      </c>
      <c r="Y18" s="192">
        <v>0</v>
      </c>
      <c r="Z18" s="192">
        <v>0</v>
      </c>
      <c r="AA18" s="192">
        <v>0</v>
      </c>
      <c r="AB18" s="192">
        <v>0</v>
      </c>
      <c r="AC18" s="192">
        <v>0</v>
      </c>
      <c r="AD18" s="192">
        <v>0</v>
      </c>
      <c r="AE18" s="192">
        <v>0</v>
      </c>
      <c r="AF18" s="192">
        <v>0</v>
      </c>
      <c r="AG18" s="192">
        <v>0</v>
      </c>
      <c r="AH18" s="192">
        <v>0</v>
      </c>
      <c r="AI18" s="192">
        <v>0</v>
      </c>
      <c r="AJ18" s="192">
        <v>0</v>
      </c>
      <c r="AK18" s="192">
        <v>0</v>
      </c>
      <c r="AL18" s="192">
        <v>0</v>
      </c>
      <c r="AM18" s="192">
        <v>0</v>
      </c>
      <c r="AN18" s="192">
        <v>0</v>
      </c>
      <c r="AO18" s="192">
        <v>0</v>
      </c>
      <c r="AP18" s="192">
        <v>0</v>
      </c>
      <c r="AQ18" s="192">
        <v>0</v>
      </c>
      <c r="AR18" s="192">
        <v>0</v>
      </c>
      <c r="AS18" s="192">
        <v>0</v>
      </c>
      <c r="AT18" s="192">
        <v>0</v>
      </c>
      <c r="AU18" s="192">
        <v>0</v>
      </c>
      <c r="AV18" s="192">
        <v>0</v>
      </c>
      <c r="AW18" s="192">
        <v>0</v>
      </c>
      <c r="AX18" s="192">
        <v>0</v>
      </c>
      <c r="AY18" s="193">
        <v>0</v>
      </c>
    </row>
    <row r="19" spans="1:51" s="173" customFormat="1" ht="12.75">
      <c r="A19" s="194">
        <f>'[1]Allocation Methodology'!A15</f>
        <v>11</v>
      </c>
      <c r="B19" s="195" t="str">
        <f>'[1]Allocation Methodology'!B15</f>
        <v>Aboriginal</v>
      </c>
      <c r="C19" s="195" t="str">
        <f>'[1]Allocation Methodology'!C15</f>
        <v>Consumer</v>
      </c>
      <c r="D19" s="195">
        <f>'[1]Allocation Methodology'!D15</f>
        <v>2007</v>
      </c>
      <c r="E19" s="196" t="str">
        <f>'[1]Allocation Methodology'!E15</f>
        <v>Final</v>
      </c>
      <c r="F19" s="150" t="b">
        <v>0</v>
      </c>
      <c r="G19" s="197">
        <v>0</v>
      </c>
      <c r="H19" s="198">
        <v>0.015652</v>
      </c>
      <c r="I19" s="198">
        <v>0.015652</v>
      </c>
      <c r="J19" s="198">
        <v>0.015652</v>
      </c>
      <c r="K19" s="198">
        <v>0.015652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  <c r="W19" s="198">
        <v>0</v>
      </c>
      <c r="X19" s="198">
        <v>0</v>
      </c>
      <c r="Y19" s="198">
        <v>0</v>
      </c>
      <c r="Z19" s="198">
        <v>0</v>
      </c>
      <c r="AA19" s="198">
        <v>0</v>
      </c>
      <c r="AB19" s="198">
        <v>0</v>
      </c>
      <c r="AC19" s="198">
        <v>0</v>
      </c>
      <c r="AD19" s="198">
        <v>0</v>
      </c>
      <c r="AE19" s="198">
        <v>0</v>
      </c>
      <c r="AF19" s="198">
        <v>0</v>
      </c>
      <c r="AG19" s="198">
        <v>0</v>
      </c>
      <c r="AH19" s="198">
        <v>0</v>
      </c>
      <c r="AI19" s="198">
        <v>0</v>
      </c>
      <c r="AJ19" s="198">
        <v>0</v>
      </c>
      <c r="AK19" s="198">
        <v>0</v>
      </c>
      <c r="AL19" s="198">
        <v>0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198">
        <v>0</v>
      </c>
      <c r="AX19" s="198">
        <v>0</v>
      </c>
      <c r="AY19" s="200">
        <v>0</v>
      </c>
    </row>
    <row r="20" spans="1:51" s="173" customFormat="1" ht="12.75">
      <c r="A20" s="188">
        <f>'[1]Allocation Methodology'!A16</f>
        <v>12</v>
      </c>
      <c r="B20" s="189" t="str">
        <f>'[1]Allocation Methodology'!B16</f>
        <v>Affordable Housing Pilot</v>
      </c>
      <c r="C20" s="189" t="str">
        <f>'[1]Allocation Methodology'!C16</f>
        <v>Consumer Low-Income</v>
      </c>
      <c r="D20" s="189">
        <f>'[1]Allocation Methodology'!D16</f>
        <v>2007</v>
      </c>
      <c r="E20" s="190" t="str">
        <f>'[1]Allocation Methodology'!E16</f>
        <v>Final</v>
      </c>
      <c r="F20" s="150" t="b">
        <v>0</v>
      </c>
      <c r="G20" s="191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  <c r="AB20" s="192">
        <v>0</v>
      </c>
      <c r="AC20" s="192">
        <v>0</v>
      </c>
      <c r="AD20" s="192">
        <v>0</v>
      </c>
      <c r="AE20" s="192">
        <v>0</v>
      </c>
      <c r="AF20" s="192">
        <v>0</v>
      </c>
      <c r="AG20" s="192">
        <v>0</v>
      </c>
      <c r="AH20" s="192">
        <v>0</v>
      </c>
      <c r="AI20" s="192">
        <v>0</v>
      </c>
      <c r="AJ20" s="192">
        <v>0</v>
      </c>
      <c r="AK20" s="192">
        <v>0</v>
      </c>
      <c r="AL20" s="192">
        <v>0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  <c r="AR20" s="192">
        <v>0</v>
      </c>
      <c r="AS20" s="192">
        <v>0</v>
      </c>
      <c r="AT20" s="192">
        <v>0</v>
      </c>
      <c r="AU20" s="192">
        <v>0</v>
      </c>
      <c r="AV20" s="192">
        <v>0</v>
      </c>
      <c r="AW20" s="192">
        <v>0</v>
      </c>
      <c r="AX20" s="192">
        <v>0</v>
      </c>
      <c r="AY20" s="193">
        <v>0</v>
      </c>
    </row>
    <row r="21" spans="1:51" s="173" customFormat="1" ht="12.75">
      <c r="A21" s="194">
        <f>'[1]Allocation Methodology'!A17</f>
        <v>13</v>
      </c>
      <c r="B21" s="195" t="str">
        <f>'[1]Allocation Methodology'!B17</f>
        <v>Social Housing Pilot</v>
      </c>
      <c r="C21" s="195" t="str">
        <f>'[1]Allocation Methodology'!C17</f>
        <v>Consumer Low-Income</v>
      </c>
      <c r="D21" s="195">
        <f>'[1]Allocation Methodology'!D17</f>
        <v>2007</v>
      </c>
      <c r="E21" s="196" t="str">
        <f>'[1]Allocation Methodology'!E17</f>
        <v>Final</v>
      </c>
      <c r="F21" s="150" t="b">
        <v>0</v>
      </c>
      <c r="G21" s="197">
        <v>0</v>
      </c>
      <c r="H21" s="198">
        <v>0.013810952087973123</v>
      </c>
      <c r="I21" s="198">
        <v>0.013810952087973123</v>
      </c>
      <c r="J21" s="198">
        <v>0.013810952087973123</v>
      </c>
      <c r="K21" s="198">
        <v>0.013810952087973123</v>
      </c>
      <c r="L21" s="198">
        <v>0.013810952087973123</v>
      </c>
      <c r="M21" s="198">
        <v>0.013810952087973123</v>
      </c>
      <c r="N21" s="198">
        <v>0.013810952087973123</v>
      </c>
      <c r="O21" s="198">
        <v>0.013810952087973123</v>
      </c>
      <c r="P21" s="198">
        <v>0.013810952087973123</v>
      </c>
      <c r="Q21" s="198">
        <v>0.013810952087973123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198">
        <v>0</v>
      </c>
      <c r="AC21" s="198">
        <v>0</v>
      </c>
      <c r="AD21" s="198">
        <v>0</v>
      </c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200">
        <v>0</v>
      </c>
    </row>
    <row r="22" spans="1:51" s="173" customFormat="1" ht="12.75">
      <c r="A22" s="188">
        <f>'[1]Allocation Methodology'!A18</f>
        <v>14</v>
      </c>
      <c r="B22" s="189" t="str">
        <f>'[1]Allocation Methodology'!B18</f>
        <v>Energy Efficiency Assistance for Houses Pilot</v>
      </c>
      <c r="C22" s="189" t="str">
        <f>'[1]Allocation Methodology'!C18</f>
        <v>Consumer Low-Income</v>
      </c>
      <c r="D22" s="189">
        <f>'[1]Allocation Methodology'!D18</f>
        <v>2007</v>
      </c>
      <c r="E22" s="190" t="str">
        <f>'[1]Allocation Methodology'!E18</f>
        <v>Final</v>
      </c>
      <c r="F22" s="150" t="b">
        <v>0</v>
      </c>
      <c r="G22" s="191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0</v>
      </c>
      <c r="AO22" s="192">
        <v>0</v>
      </c>
      <c r="AP22" s="192">
        <v>0</v>
      </c>
      <c r="AQ22" s="192">
        <v>0</v>
      </c>
      <c r="AR22" s="192">
        <v>0</v>
      </c>
      <c r="AS22" s="192">
        <v>0</v>
      </c>
      <c r="AT22" s="192">
        <v>0</v>
      </c>
      <c r="AU22" s="192">
        <v>0</v>
      </c>
      <c r="AV22" s="192">
        <v>0</v>
      </c>
      <c r="AW22" s="192">
        <v>0</v>
      </c>
      <c r="AX22" s="192">
        <v>0</v>
      </c>
      <c r="AY22" s="193">
        <v>0</v>
      </c>
    </row>
    <row r="23" spans="1:51" s="173" customFormat="1" ht="12.75">
      <c r="A23" s="194">
        <f>'[1]Allocation Methodology'!A19</f>
        <v>15</v>
      </c>
      <c r="B23" s="195" t="str">
        <f>'[1]Allocation Methodology'!B19</f>
        <v>Electricity Retrofit Incentive</v>
      </c>
      <c r="C23" s="195" t="str">
        <f>'[1]Allocation Methodology'!C19</f>
        <v>Business</v>
      </c>
      <c r="D23" s="195">
        <f>'[1]Allocation Methodology'!D19</f>
        <v>2007</v>
      </c>
      <c r="E23" s="196" t="str">
        <f>'[1]Allocation Methodology'!E19</f>
        <v>Final</v>
      </c>
      <c r="F23" s="150" t="b">
        <v>0</v>
      </c>
      <c r="G23" s="197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0</v>
      </c>
      <c r="AA23" s="198">
        <v>0</v>
      </c>
      <c r="AB23" s="198">
        <v>0</v>
      </c>
      <c r="AC23" s="198">
        <v>0</v>
      </c>
      <c r="AD23" s="198">
        <v>0</v>
      </c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200">
        <v>0</v>
      </c>
    </row>
    <row r="24" spans="1:51" s="173" customFormat="1" ht="12.75">
      <c r="A24" s="188">
        <f>'[1]Allocation Methodology'!A20</f>
        <v>16</v>
      </c>
      <c r="B24" s="189" t="str">
        <f>'[1]Allocation Methodology'!B20</f>
        <v>Toronto Comprehensive</v>
      </c>
      <c r="C24" s="189" t="str">
        <f>'[1]Allocation Methodology'!C20</f>
        <v>Business</v>
      </c>
      <c r="D24" s="189">
        <f>'[1]Allocation Methodology'!D20</f>
        <v>2007</v>
      </c>
      <c r="E24" s="190" t="str">
        <f>'[1]Allocation Methodology'!E20</f>
        <v>Final</v>
      </c>
      <c r="F24" s="150" t="b">
        <v>0</v>
      </c>
      <c r="G24" s="191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</v>
      </c>
      <c r="V24" s="192">
        <v>0</v>
      </c>
      <c r="W24" s="192">
        <v>0</v>
      </c>
      <c r="X24" s="192">
        <v>0</v>
      </c>
      <c r="Y24" s="192">
        <v>0</v>
      </c>
      <c r="Z24" s="192">
        <v>0</v>
      </c>
      <c r="AA24" s="192">
        <v>0</v>
      </c>
      <c r="AB24" s="192">
        <v>0</v>
      </c>
      <c r="AC24" s="192">
        <v>0</v>
      </c>
      <c r="AD24" s="192">
        <v>0</v>
      </c>
      <c r="AE24" s="192">
        <v>0</v>
      </c>
      <c r="AF24" s="192">
        <v>0</v>
      </c>
      <c r="AG24" s="192">
        <v>0</v>
      </c>
      <c r="AH24" s="192">
        <v>0</v>
      </c>
      <c r="AI24" s="192">
        <v>0</v>
      </c>
      <c r="AJ24" s="192">
        <v>0</v>
      </c>
      <c r="AK24" s="192"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0</v>
      </c>
      <c r="AT24" s="192">
        <v>0</v>
      </c>
      <c r="AU24" s="192">
        <v>0</v>
      </c>
      <c r="AV24" s="192">
        <v>0</v>
      </c>
      <c r="AW24" s="192">
        <v>0</v>
      </c>
      <c r="AX24" s="192">
        <v>0</v>
      </c>
      <c r="AY24" s="193">
        <v>0</v>
      </c>
    </row>
    <row r="25" spans="1:51" s="173" customFormat="1" ht="12.75">
      <c r="A25" s="194">
        <f>'[1]Allocation Methodology'!A21</f>
        <v>17</v>
      </c>
      <c r="B25" s="195" t="str">
        <f>'[1]Allocation Methodology'!B21</f>
        <v>Demand Response 1</v>
      </c>
      <c r="C25" s="195" t="str">
        <f>'[1]Allocation Methodology'!C21</f>
        <v>Business, Industrial</v>
      </c>
      <c r="D25" s="195">
        <f>'[1]Allocation Methodology'!D21</f>
        <v>2007</v>
      </c>
      <c r="E25" s="196" t="str">
        <f>'[1]Allocation Methodology'!E21</f>
        <v>Final</v>
      </c>
      <c r="F25" s="150" t="b">
        <v>0</v>
      </c>
      <c r="G25" s="197">
        <v>0</v>
      </c>
      <c r="H25" s="198">
        <v>2.0896289127521537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8">
        <v>0</v>
      </c>
      <c r="Y25" s="198">
        <v>0</v>
      </c>
      <c r="Z25" s="198">
        <v>0</v>
      </c>
      <c r="AA25" s="198">
        <v>0</v>
      </c>
      <c r="AB25" s="198">
        <v>0</v>
      </c>
      <c r="AC25" s="198">
        <v>0</v>
      </c>
      <c r="AD25" s="198">
        <v>0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200">
        <v>0</v>
      </c>
    </row>
    <row r="26" spans="1:51" s="173" customFormat="1" ht="12.75">
      <c r="A26" s="188">
        <f>'[1]Allocation Methodology'!A22</f>
        <v>18</v>
      </c>
      <c r="B26" s="189" t="str">
        <f>'[1]Allocation Methodology'!B22</f>
        <v>Loblaw &amp; York Region Demand Response</v>
      </c>
      <c r="C26" s="189" t="str">
        <f>'[1]Allocation Methodology'!C22</f>
        <v>Business, Industrial</v>
      </c>
      <c r="D26" s="189">
        <f>'[1]Allocation Methodology'!D22</f>
        <v>2007</v>
      </c>
      <c r="E26" s="190" t="str">
        <f>'[1]Allocation Methodology'!E22</f>
        <v>Final</v>
      </c>
      <c r="F26" s="150" t="b">
        <v>0</v>
      </c>
      <c r="G26" s="191">
        <v>0</v>
      </c>
      <c r="H26" s="192">
        <v>0.17383394768128835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0</v>
      </c>
      <c r="S26" s="192">
        <v>0</v>
      </c>
      <c r="T26" s="192">
        <v>0</v>
      </c>
      <c r="U26" s="192">
        <v>0</v>
      </c>
      <c r="V26" s="192">
        <v>0</v>
      </c>
      <c r="W26" s="192">
        <v>0</v>
      </c>
      <c r="X26" s="192">
        <v>0</v>
      </c>
      <c r="Y26" s="192">
        <v>0</v>
      </c>
      <c r="Z26" s="192">
        <v>0</v>
      </c>
      <c r="AA26" s="192">
        <v>0</v>
      </c>
      <c r="AB26" s="192">
        <v>0</v>
      </c>
      <c r="AC26" s="192">
        <v>0</v>
      </c>
      <c r="AD26" s="192">
        <v>0</v>
      </c>
      <c r="AE26" s="192">
        <v>0</v>
      </c>
      <c r="AF26" s="192">
        <v>0</v>
      </c>
      <c r="AG26" s="192">
        <v>0</v>
      </c>
      <c r="AH26" s="192">
        <v>0</v>
      </c>
      <c r="AI26" s="192">
        <v>0</v>
      </c>
      <c r="AJ26" s="192">
        <v>0</v>
      </c>
      <c r="AK26" s="192"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  <c r="AU26" s="192">
        <v>0</v>
      </c>
      <c r="AV26" s="192">
        <v>0</v>
      </c>
      <c r="AW26" s="192">
        <v>0</v>
      </c>
      <c r="AX26" s="192">
        <v>0</v>
      </c>
      <c r="AY26" s="193">
        <v>0</v>
      </c>
    </row>
    <row r="27" spans="1:51" s="173" customFormat="1" ht="12.75">
      <c r="A27" s="201">
        <f>'[1]Allocation Methodology'!A23</f>
        <v>19</v>
      </c>
      <c r="B27" s="202" t="str">
        <f>'[1]Allocation Methodology'!B23</f>
        <v>Renewable Energy Standard Offer</v>
      </c>
      <c r="C27" s="202" t="str">
        <f>'[1]Allocation Methodology'!C23</f>
        <v>Consumer, Business, Industrial</v>
      </c>
      <c r="D27" s="202">
        <f>'[1]Allocation Methodology'!D23</f>
        <v>2007</v>
      </c>
      <c r="E27" s="203" t="str">
        <f>'[1]Allocation Methodology'!E23</f>
        <v>Final</v>
      </c>
      <c r="F27" s="150" t="b">
        <v>0</v>
      </c>
      <c r="G27" s="204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0</v>
      </c>
      <c r="AK27" s="205">
        <v>0</v>
      </c>
      <c r="AL27" s="205">
        <v>0</v>
      </c>
      <c r="AM27" s="205">
        <v>0</v>
      </c>
      <c r="AN27" s="205">
        <v>0</v>
      </c>
      <c r="AO27" s="205">
        <v>0</v>
      </c>
      <c r="AP27" s="205">
        <v>0</v>
      </c>
      <c r="AQ27" s="205">
        <v>0</v>
      </c>
      <c r="AR27" s="205">
        <v>0</v>
      </c>
      <c r="AS27" s="205">
        <v>0</v>
      </c>
      <c r="AT27" s="205">
        <v>0</v>
      </c>
      <c r="AU27" s="205">
        <v>0</v>
      </c>
      <c r="AV27" s="205">
        <v>0</v>
      </c>
      <c r="AW27" s="205">
        <v>0</v>
      </c>
      <c r="AX27" s="205">
        <v>0</v>
      </c>
      <c r="AY27" s="206">
        <v>0</v>
      </c>
    </row>
    <row r="28" spans="1:51" s="173" customFormat="1" ht="12.75">
      <c r="A28" s="207">
        <f>'[1]Allocation Methodology'!A24</f>
        <v>20</v>
      </c>
      <c r="B28" s="208" t="str">
        <f>'[1]Allocation Methodology'!B24</f>
        <v>Great Refrigerator Roundup</v>
      </c>
      <c r="C28" s="208" t="str">
        <f>'[1]Allocation Methodology'!C24</f>
        <v>Consumer</v>
      </c>
      <c r="D28" s="208">
        <f>'[1]Allocation Methodology'!D24</f>
        <v>2008</v>
      </c>
      <c r="E28" s="209" t="str">
        <f>'[1]Allocation Methodology'!E24</f>
        <v>Final</v>
      </c>
      <c r="F28" s="150" t="b">
        <v>0</v>
      </c>
      <c r="G28" s="210">
        <v>0</v>
      </c>
      <c r="H28" s="211">
        <v>0</v>
      </c>
      <c r="I28" s="211">
        <v>0.019481322900720004</v>
      </c>
      <c r="J28" s="211">
        <v>0.019481322900720004</v>
      </c>
      <c r="K28" s="211">
        <v>0.019481322900720004</v>
      </c>
      <c r="L28" s="211">
        <v>0.019481322900720004</v>
      </c>
      <c r="M28" s="211">
        <v>0.019194762900720003</v>
      </c>
      <c r="N28" s="211">
        <v>0.019194762900720003</v>
      </c>
      <c r="O28" s="211">
        <v>0.019194762900720003</v>
      </c>
      <c r="P28" s="211">
        <v>0.019194762900720003</v>
      </c>
      <c r="Q28" s="211">
        <v>0.015805941745000003</v>
      </c>
      <c r="R28" s="211">
        <v>0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0</v>
      </c>
      <c r="AC28" s="211">
        <v>0</v>
      </c>
      <c r="AD28" s="211">
        <v>0</v>
      </c>
      <c r="AE28" s="211">
        <v>0</v>
      </c>
      <c r="AF28" s="211">
        <v>0</v>
      </c>
      <c r="AG28" s="211">
        <v>0</v>
      </c>
      <c r="AH28" s="211">
        <v>0</v>
      </c>
      <c r="AI28" s="211">
        <v>0</v>
      </c>
      <c r="AJ28" s="211">
        <v>0</v>
      </c>
      <c r="AK28" s="211">
        <v>0</v>
      </c>
      <c r="AL28" s="211">
        <v>0</v>
      </c>
      <c r="AM28" s="211">
        <v>0</v>
      </c>
      <c r="AN28" s="211">
        <v>0</v>
      </c>
      <c r="AO28" s="211">
        <v>0</v>
      </c>
      <c r="AP28" s="211">
        <v>0</v>
      </c>
      <c r="AQ28" s="211">
        <v>0</v>
      </c>
      <c r="AR28" s="211">
        <v>0</v>
      </c>
      <c r="AS28" s="211">
        <v>0</v>
      </c>
      <c r="AT28" s="211">
        <v>0</v>
      </c>
      <c r="AU28" s="211">
        <v>0</v>
      </c>
      <c r="AV28" s="211">
        <v>0</v>
      </c>
      <c r="AW28" s="211">
        <v>0</v>
      </c>
      <c r="AX28" s="211">
        <v>0</v>
      </c>
      <c r="AY28" s="212">
        <v>0</v>
      </c>
    </row>
    <row r="29" spans="1:51" s="173" customFormat="1" ht="12.75">
      <c r="A29" s="194">
        <f>'[1]Allocation Methodology'!A25</f>
        <v>21</v>
      </c>
      <c r="B29" s="195" t="str">
        <f>'[1]Allocation Methodology'!B25</f>
        <v>Cool Savings Rebate</v>
      </c>
      <c r="C29" s="195" t="str">
        <f>'[1]Allocation Methodology'!C25</f>
        <v>Consumer</v>
      </c>
      <c r="D29" s="195">
        <f>'[1]Allocation Methodology'!D25</f>
        <v>2008</v>
      </c>
      <c r="E29" s="196" t="str">
        <f>'[1]Allocation Methodology'!E25</f>
        <v>Final</v>
      </c>
      <c r="F29" s="150" t="b">
        <v>0</v>
      </c>
      <c r="G29" s="197">
        <v>0</v>
      </c>
      <c r="H29" s="198">
        <v>0</v>
      </c>
      <c r="I29" s="198">
        <v>0.1498676698858839</v>
      </c>
      <c r="J29" s="198">
        <v>0.1498676698858839</v>
      </c>
      <c r="K29" s="198">
        <v>0.1498676698858839</v>
      </c>
      <c r="L29" s="198">
        <v>0.1498676698858839</v>
      </c>
      <c r="M29" s="198">
        <v>0.1498676698858839</v>
      </c>
      <c r="N29" s="198">
        <v>0.1498676698858839</v>
      </c>
      <c r="O29" s="198">
        <v>0.1498676698858839</v>
      </c>
      <c r="P29" s="198">
        <v>0.1498676698858839</v>
      </c>
      <c r="Q29" s="198">
        <v>0.1498676698858839</v>
      </c>
      <c r="R29" s="198">
        <v>0.1498676698858839</v>
      </c>
      <c r="S29" s="198">
        <v>0.1498676698858839</v>
      </c>
      <c r="T29" s="198">
        <v>0.1498676698858839</v>
      </c>
      <c r="U29" s="198">
        <v>0.1498676698858839</v>
      </c>
      <c r="V29" s="198">
        <v>0.1498676698858839</v>
      </c>
      <c r="W29" s="198">
        <v>0.1498676698858839</v>
      </c>
      <c r="X29" s="198">
        <v>0.12153329292887081</v>
      </c>
      <c r="Y29" s="198">
        <v>0.12153329292887081</v>
      </c>
      <c r="Z29" s="198">
        <v>0.12153329292887081</v>
      </c>
      <c r="AA29" s="198">
        <v>0</v>
      </c>
      <c r="AB29" s="198">
        <v>0</v>
      </c>
      <c r="AC29" s="198">
        <v>0</v>
      </c>
      <c r="AD29" s="198">
        <v>0</v>
      </c>
      <c r="AE29" s="198">
        <v>0</v>
      </c>
      <c r="AF29" s="198">
        <v>0</v>
      </c>
      <c r="AG29" s="198">
        <v>0</v>
      </c>
      <c r="AH29" s="198">
        <v>0</v>
      </c>
      <c r="AI29" s="198">
        <v>0</v>
      </c>
      <c r="AJ29" s="198">
        <v>0</v>
      </c>
      <c r="AK29" s="198">
        <v>0</v>
      </c>
      <c r="AL29" s="198">
        <v>0</v>
      </c>
      <c r="AM29" s="198">
        <v>0</v>
      </c>
      <c r="AN29" s="198">
        <v>0</v>
      </c>
      <c r="AO29" s="198">
        <v>0</v>
      </c>
      <c r="AP29" s="198">
        <v>0</v>
      </c>
      <c r="AQ29" s="198">
        <v>0</v>
      </c>
      <c r="AR29" s="198">
        <v>0</v>
      </c>
      <c r="AS29" s="198">
        <v>0</v>
      </c>
      <c r="AT29" s="198">
        <v>0</v>
      </c>
      <c r="AU29" s="198">
        <v>0</v>
      </c>
      <c r="AV29" s="198">
        <v>0</v>
      </c>
      <c r="AW29" s="198">
        <v>0</v>
      </c>
      <c r="AX29" s="198">
        <v>0</v>
      </c>
      <c r="AY29" s="200">
        <v>0</v>
      </c>
    </row>
    <row r="30" spans="1:51" s="173" customFormat="1" ht="12.75">
      <c r="A30" s="188">
        <f>'[1]Allocation Methodology'!A26</f>
        <v>22</v>
      </c>
      <c r="B30" s="189" t="str">
        <f>'[1]Allocation Methodology'!B26</f>
        <v>Every Kilowatt Counts Power Savings Event</v>
      </c>
      <c r="C30" s="189" t="str">
        <f>'[1]Allocation Methodology'!C26</f>
        <v>Consumer</v>
      </c>
      <c r="D30" s="189">
        <f>'[1]Allocation Methodology'!D26</f>
        <v>2008</v>
      </c>
      <c r="E30" s="190" t="str">
        <f>'[1]Allocation Methodology'!E26</f>
        <v>Final</v>
      </c>
      <c r="F30" s="150" t="b">
        <v>0</v>
      </c>
      <c r="G30" s="191">
        <v>0</v>
      </c>
      <c r="H30" s="192">
        <v>0</v>
      </c>
      <c r="I30" s="192">
        <v>0.06549455470164482</v>
      </c>
      <c r="J30" s="192">
        <v>0.06258442642830461</v>
      </c>
      <c r="K30" s="192">
        <v>0.06258442642830461</v>
      </c>
      <c r="L30" s="192">
        <v>0.06258442642830461</v>
      </c>
      <c r="M30" s="192">
        <v>0.056884983988415246</v>
      </c>
      <c r="N30" s="192">
        <v>0.056884983988415246</v>
      </c>
      <c r="O30" s="192">
        <v>0.043757287532172034</v>
      </c>
      <c r="P30" s="192">
        <v>0.03932335699325061</v>
      </c>
      <c r="Q30" s="192">
        <v>0.02881976246877861</v>
      </c>
      <c r="R30" s="192">
        <v>0.023248867032200898</v>
      </c>
      <c r="S30" s="192">
        <v>0.020492580157155105</v>
      </c>
      <c r="T30" s="192">
        <v>0.020492580157155105</v>
      </c>
      <c r="U30" s="192">
        <v>0.010032102197129661</v>
      </c>
      <c r="V30" s="192">
        <v>0.010032102197129661</v>
      </c>
      <c r="W30" s="192">
        <v>0.010032102197129661</v>
      </c>
      <c r="X30" s="192">
        <v>0.010032102197129661</v>
      </c>
      <c r="Y30" s="192">
        <v>0</v>
      </c>
      <c r="Z30" s="192">
        <v>0</v>
      </c>
      <c r="AA30" s="192">
        <v>0</v>
      </c>
      <c r="AB30" s="192">
        <v>0</v>
      </c>
      <c r="AC30" s="192">
        <v>0</v>
      </c>
      <c r="AD30" s="192">
        <v>0</v>
      </c>
      <c r="AE30" s="192">
        <v>0</v>
      </c>
      <c r="AF30" s="192">
        <v>0</v>
      </c>
      <c r="AG30" s="192">
        <v>0</v>
      </c>
      <c r="AH30" s="192">
        <v>0</v>
      </c>
      <c r="AI30" s="192">
        <v>0</v>
      </c>
      <c r="AJ30" s="192">
        <v>0</v>
      </c>
      <c r="AK30" s="192">
        <v>0</v>
      </c>
      <c r="AL30" s="192">
        <v>0</v>
      </c>
      <c r="AM30" s="192">
        <v>0</v>
      </c>
      <c r="AN30" s="192">
        <v>0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  <c r="AU30" s="192">
        <v>0</v>
      </c>
      <c r="AV30" s="192">
        <v>0</v>
      </c>
      <c r="AW30" s="192">
        <v>0</v>
      </c>
      <c r="AX30" s="192">
        <v>0</v>
      </c>
      <c r="AY30" s="193">
        <v>0</v>
      </c>
    </row>
    <row r="31" spans="1:51" s="173" customFormat="1" ht="12.75">
      <c r="A31" s="194">
        <f>'[1]Allocation Methodology'!A27</f>
        <v>23</v>
      </c>
      <c r="B31" s="213" t="str">
        <f>'[1]Allocation Methodology'!B27</f>
        <v>peaksaver®</v>
      </c>
      <c r="C31" s="195" t="str">
        <f>'[1]Allocation Methodology'!C27</f>
        <v>Consumer, Business</v>
      </c>
      <c r="D31" s="195">
        <f>'[1]Allocation Methodology'!D27</f>
        <v>2008</v>
      </c>
      <c r="E31" s="196" t="str">
        <f>'[1]Allocation Methodology'!E27</f>
        <v>Final</v>
      </c>
      <c r="F31" s="150" t="b">
        <v>0</v>
      </c>
      <c r="G31" s="197">
        <v>0</v>
      </c>
      <c r="H31" s="198">
        <v>0</v>
      </c>
      <c r="I31" s="198">
        <v>0.0583875</v>
      </c>
      <c r="J31" s="198">
        <v>0.0583875</v>
      </c>
      <c r="K31" s="198">
        <v>0.0583875</v>
      </c>
      <c r="L31" s="198">
        <v>0.0583875</v>
      </c>
      <c r="M31" s="198">
        <v>0.0583875</v>
      </c>
      <c r="N31" s="198">
        <v>0.0583875</v>
      </c>
      <c r="O31" s="198">
        <v>0.0583875</v>
      </c>
      <c r="P31" s="198">
        <v>0.0583875</v>
      </c>
      <c r="Q31" s="198">
        <v>0.0583875</v>
      </c>
      <c r="R31" s="198">
        <v>0.0583875</v>
      </c>
      <c r="S31" s="198">
        <v>0.0583875</v>
      </c>
      <c r="T31" s="198">
        <v>0.0583875</v>
      </c>
      <c r="U31" s="198">
        <v>0.0583875</v>
      </c>
      <c r="V31" s="198">
        <v>0</v>
      </c>
      <c r="W31" s="198">
        <v>0</v>
      </c>
      <c r="X31" s="198">
        <v>0</v>
      </c>
      <c r="Y31" s="198">
        <v>0</v>
      </c>
      <c r="Z31" s="198">
        <v>0</v>
      </c>
      <c r="AA31" s="198">
        <v>0</v>
      </c>
      <c r="AB31" s="198">
        <v>0</v>
      </c>
      <c r="AC31" s="198">
        <v>0</v>
      </c>
      <c r="AD31" s="198">
        <v>0</v>
      </c>
      <c r="AE31" s="198">
        <v>0</v>
      </c>
      <c r="AF31" s="198">
        <v>0</v>
      </c>
      <c r="AG31" s="198">
        <v>0</v>
      </c>
      <c r="AH31" s="198">
        <v>0</v>
      </c>
      <c r="AI31" s="198">
        <v>0</v>
      </c>
      <c r="AJ31" s="198">
        <v>0</v>
      </c>
      <c r="AK31" s="198">
        <v>0</v>
      </c>
      <c r="AL31" s="198">
        <v>0</v>
      </c>
      <c r="AM31" s="198">
        <v>0</v>
      </c>
      <c r="AN31" s="198">
        <v>0</v>
      </c>
      <c r="AO31" s="198">
        <v>0</v>
      </c>
      <c r="AP31" s="198">
        <v>0</v>
      </c>
      <c r="AQ31" s="198">
        <v>0</v>
      </c>
      <c r="AR31" s="198">
        <v>0</v>
      </c>
      <c r="AS31" s="198">
        <v>0</v>
      </c>
      <c r="AT31" s="198">
        <v>0</v>
      </c>
      <c r="AU31" s="198">
        <v>0</v>
      </c>
      <c r="AV31" s="198">
        <v>0</v>
      </c>
      <c r="AW31" s="198">
        <v>0</v>
      </c>
      <c r="AX31" s="198">
        <v>0</v>
      </c>
      <c r="AY31" s="200">
        <v>0</v>
      </c>
    </row>
    <row r="32" spans="1:51" s="173" customFormat="1" ht="12.75">
      <c r="A32" s="188">
        <f>'[1]Allocation Methodology'!A28</f>
        <v>24</v>
      </c>
      <c r="B32" s="189" t="str">
        <f>'[1]Allocation Methodology'!B28</f>
        <v>Summer Sweepstakes</v>
      </c>
      <c r="C32" s="189" t="str">
        <f>'[1]Allocation Methodology'!C28</f>
        <v>Consumer</v>
      </c>
      <c r="D32" s="189">
        <f>'[1]Allocation Methodology'!D28</f>
        <v>2008</v>
      </c>
      <c r="E32" s="190" t="str">
        <f>'[1]Allocation Methodology'!E28</f>
        <v>Final</v>
      </c>
      <c r="F32" s="150" t="b">
        <v>0</v>
      </c>
      <c r="G32" s="191">
        <v>0</v>
      </c>
      <c r="H32" s="192">
        <v>0</v>
      </c>
      <c r="I32" s="192">
        <v>0.031075474708792086</v>
      </c>
      <c r="J32" s="192">
        <v>0.017820367072001478</v>
      </c>
      <c r="K32" s="192">
        <v>0.017820367072001478</v>
      </c>
      <c r="L32" s="192">
        <v>0.017820367072001478</v>
      </c>
      <c r="M32" s="192">
        <v>0.017820367072001478</v>
      </c>
      <c r="N32" s="192">
        <v>0.017820367072001478</v>
      </c>
      <c r="O32" s="192">
        <v>0.017820367072001478</v>
      </c>
      <c r="P32" s="192">
        <v>0.017820367072001478</v>
      </c>
      <c r="Q32" s="192">
        <v>0.01720016925258442</v>
      </c>
      <c r="R32" s="192">
        <v>0.01720016925258442</v>
      </c>
      <c r="S32" s="192">
        <v>0.017018098966771863</v>
      </c>
      <c r="T32" s="192">
        <v>0.017018098966771863</v>
      </c>
      <c r="U32" s="192">
        <v>0.017018098966771863</v>
      </c>
      <c r="V32" s="192">
        <v>0.016801705919564248</v>
      </c>
      <c r="W32" s="192">
        <v>0.016720441820868723</v>
      </c>
      <c r="X32" s="192">
        <v>0.015895243356673784</v>
      </c>
      <c r="Y32" s="192">
        <v>0.015895243356673784</v>
      </c>
      <c r="Z32" s="192">
        <v>0.015895243356673784</v>
      </c>
      <c r="AA32" s="192">
        <v>0.015895243356673784</v>
      </c>
      <c r="AB32" s="192">
        <v>0.015895243356673784</v>
      </c>
      <c r="AC32" s="192">
        <v>0</v>
      </c>
      <c r="AD32" s="192">
        <v>0</v>
      </c>
      <c r="AE32" s="192">
        <v>0</v>
      </c>
      <c r="AF32" s="192">
        <v>0</v>
      </c>
      <c r="AG32" s="192">
        <v>0</v>
      </c>
      <c r="AH32" s="192">
        <v>0</v>
      </c>
      <c r="AI32" s="192">
        <v>0</v>
      </c>
      <c r="AJ32" s="192">
        <v>0</v>
      </c>
      <c r="AK32" s="192">
        <v>0</v>
      </c>
      <c r="AL32" s="192">
        <v>0</v>
      </c>
      <c r="AM32" s="192">
        <v>0</v>
      </c>
      <c r="AN32" s="192">
        <v>0</v>
      </c>
      <c r="AO32" s="192">
        <v>0</v>
      </c>
      <c r="AP32" s="192">
        <v>0</v>
      </c>
      <c r="AQ32" s="192">
        <v>0</v>
      </c>
      <c r="AR32" s="192">
        <v>0</v>
      </c>
      <c r="AS32" s="192">
        <v>0</v>
      </c>
      <c r="AT32" s="192">
        <v>0</v>
      </c>
      <c r="AU32" s="192">
        <v>0</v>
      </c>
      <c r="AV32" s="192">
        <v>0</v>
      </c>
      <c r="AW32" s="192">
        <v>0</v>
      </c>
      <c r="AX32" s="192">
        <v>0</v>
      </c>
      <c r="AY32" s="193">
        <v>0</v>
      </c>
    </row>
    <row r="33" spans="1:51" s="173" customFormat="1" ht="12.75">
      <c r="A33" s="194">
        <f>'[1]Allocation Methodology'!A29</f>
        <v>25</v>
      </c>
      <c r="B33" s="195" t="str">
        <f>'[1]Allocation Methodology'!B29</f>
        <v>Electricity Retrofit Incentive</v>
      </c>
      <c r="C33" s="195" t="str">
        <f>'[1]Allocation Methodology'!C29</f>
        <v>Consumer, Business</v>
      </c>
      <c r="D33" s="195">
        <f>'[1]Allocation Methodology'!D29</f>
        <v>2008</v>
      </c>
      <c r="E33" s="196" t="str">
        <f>'[1]Allocation Methodology'!E29</f>
        <v>Final</v>
      </c>
      <c r="F33" s="150" t="b">
        <v>0</v>
      </c>
      <c r="G33" s="197">
        <v>0</v>
      </c>
      <c r="H33" s="198">
        <v>0</v>
      </c>
      <c r="I33" s="198">
        <v>0.19319183616283292</v>
      </c>
      <c r="J33" s="198">
        <v>0.19319224563636248</v>
      </c>
      <c r="K33" s="198">
        <v>0.19319224563636248</v>
      </c>
      <c r="L33" s="198">
        <v>0.19319224563636248</v>
      </c>
      <c r="M33" s="198">
        <v>0.19319224563636248</v>
      </c>
      <c r="N33" s="198">
        <v>0.19319224563636248</v>
      </c>
      <c r="O33" s="198">
        <v>0.19319224563636248</v>
      </c>
      <c r="P33" s="198">
        <v>0.19319224563636248</v>
      </c>
      <c r="Q33" s="198">
        <v>0.19032050110275026</v>
      </c>
      <c r="R33" s="198">
        <v>0.19032050110275026</v>
      </c>
      <c r="S33" s="198">
        <v>0.19032050110275026</v>
      </c>
      <c r="T33" s="198">
        <v>0.19032050110275026</v>
      </c>
      <c r="U33" s="198">
        <v>0.19032050110275026</v>
      </c>
      <c r="V33" s="198">
        <v>0.19032050110275026</v>
      </c>
      <c r="W33" s="198">
        <v>0.19032050110275026</v>
      </c>
      <c r="X33" s="198">
        <v>0.18461088606966772</v>
      </c>
      <c r="Y33" s="198">
        <v>0</v>
      </c>
      <c r="Z33" s="198">
        <v>0</v>
      </c>
      <c r="AA33" s="198">
        <v>0</v>
      </c>
      <c r="AB33" s="198">
        <v>0</v>
      </c>
      <c r="AC33" s="198">
        <v>0</v>
      </c>
      <c r="AD33" s="198">
        <v>0</v>
      </c>
      <c r="AE33" s="198">
        <v>0</v>
      </c>
      <c r="AF33" s="198">
        <v>0</v>
      </c>
      <c r="AG33" s="198">
        <v>0</v>
      </c>
      <c r="AH33" s="198">
        <v>0</v>
      </c>
      <c r="AI33" s="198">
        <v>0</v>
      </c>
      <c r="AJ33" s="198">
        <v>0</v>
      </c>
      <c r="AK33" s="198">
        <v>0</v>
      </c>
      <c r="AL33" s="198">
        <v>0</v>
      </c>
      <c r="AM33" s="198">
        <v>0</v>
      </c>
      <c r="AN33" s="198">
        <v>0</v>
      </c>
      <c r="AO33" s="198">
        <v>0</v>
      </c>
      <c r="AP33" s="198">
        <v>0</v>
      </c>
      <c r="AQ33" s="198">
        <v>0</v>
      </c>
      <c r="AR33" s="198">
        <v>0</v>
      </c>
      <c r="AS33" s="198">
        <v>0</v>
      </c>
      <c r="AT33" s="198">
        <v>0</v>
      </c>
      <c r="AU33" s="198">
        <v>0</v>
      </c>
      <c r="AV33" s="198">
        <v>0</v>
      </c>
      <c r="AW33" s="198">
        <v>0</v>
      </c>
      <c r="AX33" s="198">
        <v>0</v>
      </c>
      <c r="AY33" s="200">
        <v>0</v>
      </c>
    </row>
    <row r="34" spans="1:51" s="173" customFormat="1" ht="12.75">
      <c r="A34" s="188">
        <f>'[1]Allocation Methodology'!A30</f>
        <v>26</v>
      </c>
      <c r="B34" s="189" t="str">
        <f>'[1]Allocation Methodology'!B30</f>
        <v>Toronto Comprehensive</v>
      </c>
      <c r="C34" s="189" t="str">
        <f>'[1]Allocation Methodology'!C30</f>
        <v>Consumer, Consumer Low-Income, Business</v>
      </c>
      <c r="D34" s="189">
        <f>'[1]Allocation Methodology'!D30</f>
        <v>2008</v>
      </c>
      <c r="E34" s="190" t="str">
        <f>'[1]Allocation Methodology'!E30</f>
        <v>Final</v>
      </c>
      <c r="F34" s="150" t="b">
        <v>0</v>
      </c>
      <c r="G34" s="191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  <c r="AB34" s="192">
        <v>0</v>
      </c>
      <c r="AC34" s="192">
        <v>0</v>
      </c>
      <c r="AD34" s="192">
        <v>0</v>
      </c>
      <c r="AE34" s="192">
        <v>0</v>
      </c>
      <c r="AF34" s="192">
        <v>0</v>
      </c>
      <c r="AG34" s="192">
        <v>0</v>
      </c>
      <c r="AH34" s="192">
        <v>0</v>
      </c>
      <c r="AI34" s="192">
        <v>0</v>
      </c>
      <c r="AJ34" s="192">
        <v>0</v>
      </c>
      <c r="AK34" s="192">
        <v>0</v>
      </c>
      <c r="AL34" s="192">
        <v>0</v>
      </c>
      <c r="AM34" s="192">
        <v>0</v>
      </c>
      <c r="AN34" s="192">
        <v>0</v>
      </c>
      <c r="AO34" s="192">
        <v>0</v>
      </c>
      <c r="AP34" s="192">
        <v>0</v>
      </c>
      <c r="AQ34" s="192">
        <v>0</v>
      </c>
      <c r="AR34" s="192">
        <v>0</v>
      </c>
      <c r="AS34" s="192">
        <v>0</v>
      </c>
      <c r="AT34" s="192">
        <v>0</v>
      </c>
      <c r="AU34" s="192">
        <v>0</v>
      </c>
      <c r="AV34" s="192">
        <v>0</v>
      </c>
      <c r="AW34" s="192">
        <v>0</v>
      </c>
      <c r="AX34" s="192">
        <v>0</v>
      </c>
      <c r="AY34" s="193">
        <v>0</v>
      </c>
    </row>
    <row r="35" spans="1:51" s="173" customFormat="1" ht="12.75">
      <c r="A35" s="194">
        <f>'[1]Allocation Methodology'!A31</f>
        <v>27</v>
      </c>
      <c r="B35" s="195" t="str">
        <f>'[1]Allocation Methodology'!B31</f>
        <v>High Performance New Construction</v>
      </c>
      <c r="C35" s="195" t="str">
        <f>'[1]Allocation Methodology'!C31</f>
        <v>Business</v>
      </c>
      <c r="D35" s="195">
        <f>'[1]Allocation Methodology'!D31</f>
        <v>2008</v>
      </c>
      <c r="E35" s="196" t="str">
        <f>'[1]Allocation Methodology'!E31</f>
        <v>Final</v>
      </c>
      <c r="F35" s="150" t="b">
        <v>0</v>
      </c>
      <c r="G35" s="197">
        <v>0</v>
      </c>
      <c r="H35" s="198">
        <v>0</v>
      </c>
      <c r="I35" s="198">
        <v>0.002296926909063468</v>
      </c>
      <c r="J35" s="198">
        <v>0.002296926909063468</v>
      </c>
      <c r="K35" s="198">
        <v>0.002296926909063468</v>
      </c>
      <c r="L35" s="198">
        <v>0.002296926909063468</v>
      </c>
      <c r="M35" s="198">
        <v>0.002296926909063468</v>
      </c>
      <c r="N35" s="198">
        <v>0.002296926909063468</v>
      </c>
      <c r="O35" s="198">
        <v>0.002296926909063468</v>
      </c>
      <c r="P35" s="198">
        <v>0.002296926909063468</v>
      </c>
      <c r="Q35" s="198">
        <v>0.002296926909063468</v>
      </c>
      <c r="R35" s="198">
        <v>0.002296926909063468</v>
      </c>
      <c r="S35" s="198">
        <v>0.002296926909063468</v>
      </c>
      <c r="T35" s="198">
        <v>0.002296926909063468</v>
      </c>
      <c r="U35" s="198">
        <v>0.002296926909063468</v>
      </c>
      <c r="V35" s="198">
        <v>0.002296926909063468</v>
      </c>
      <c r="W35" s="198">
        <v>0</v>
      </c>
      <c r="X35" s="198">
        <v>0</v>
      </c>
      <c r="Y35" s="198">
        <v>0</v>
      </c>
      <c r="Z35" s="198">
        <v>0</v>
      </c>
      <c r="AA35" s="198">
        <v>0</v>
      </c>
      <c r="AB35" s="198">
        <v>0</v>
      </c>
      <c r="AC35" s="198">
        <v>0</v>
      </c>
      <c r="AD35" s="198">
        <v>0</v>
      </c>
      <c r="AE35" s="198">
        <v>0</v>
      </c>
      <c r="AF35" s="198">
        <v>0</v>
      </c>
      <c r="AG35" s="198">
        <v>0</v>
      </c>
      <c r="AH35" s="198">
        <v>0</v>
      </c>
      <c r="AI35" s="198">
        <v>0</v>
      </c>
      <c r="AJ35" s="198">
        <v>0</v>
      </c>
      <c r="AK35" s="198">
        <v>0</v>
      </c>
      <c r="AL35" s="198">
        <v>0</v>
      </c>
      <c r="AM35" s="198">
        <v>0</v>
      </c>
      <c r="AN35" s="198">
        <v>0</v>
      </c>
      <c r="AO35" s="198">
        <v>0</v>
      </c>
      <c r="AP35" s="198">
        <v>0</v>
      </c>
      <c r="AQ35" s="198">
        <v>0</v>
      </c>
      <c r="AR35" s="198">
        <v>0</v>
      </c>
      <c r="AS35" s="198">
        <v>0</v>
      </c>
      <c r="AT35" s="198">
        <v>0</v>
      </c>
      <c r="AU35" s="198">
        <v>0</v>
      </c>
      <c r="AV35" s="198">
        <v>0</v>
      </c>
      <c r="AW35" s="198">
        <v>0</v>
      </c>
      <c r="AX35" s="198">
        <v>0</v>
      </c>
      <c r="AY35" s="200">
        <v>0</v>
      </c>
    </row>
    <row r="36" spans="1:51" s="173" customFormat="1" ht="12.75">
      <c r="A36" s="188">
        <f>'[1]Allocation Methodology'!A32</f>
        <v>28</v>
      </c>
      <c r="B36" s="189" t="str">
        <f>'[1]Allocation Methodology'!B32</f>
        <v>Power Savings Blitz</v>
      </c>
      <c r="C36" s="189" t="str">
        <f>'[1]Allocation Methodology'!C32</f>
        <v>Business</v>
      </c>
      <c r="D36" s="189">
        <f>'[1]Allocation Methodology'!D32</f>
        <v>2008</v>
      </c>
      <c r="E36" s="190" t="str">
        <f>'[1]Allocation Methodology'!E32</f>
        <v>Final</v>
      </c>
      <c r="F36" s="150" t="b">
        <v>0</v>
      </c>
      <c r="G36" s="191">
        <v>0</v>
      </c>
      <c r="H36" s="192">
        <v>0</v>
      </c>
      <c r="I36" s="192">
        <v>0.00747255</v>
      </c>
      <c r="J36" s="192">
        <v>0.00747255</v>
      </c>
      <c r="K36" s="192">
        <v>0.00640863</v>
      </c>
      <c r="L36" s="192">
        <v>0.00640863</v>
      </c>
      <c r="M36" s="192">
        <v>0.00640863</v>
      </c>
      <c r="N36" s="192">
        <v>0.00640863</v>
      </c>
      <c r="O36" s="192">
        <v>0.00640863</v>
      </c>
      <c r="P36" s="192">
        <v>0.00640863</v>
      </c>
      <c r="Q36" s="192">
        <v>0.00640863</v>
      </c>
      <c r="R36" s="192">
        <v>0.00640863</v>
      </c>
      <c r="S36" s="192">
        <v>0.00640863</v>
      </c>
      <c r="T36" s="192">
        <v>0.00640863</v>
      </c>
      <c r="U36" s="192">
        <v>0.00640863</v>
      </c>
      <c r="V36" s="192">
        <v>0.00640863</v>
      </c>
      <c r="W36" s="192">
        <v>0.00640863</v>
      </c>
      <c r="X36" s="192">
        <v>0.00017856</v>
      </c>
      <c r="Y36" s="192">
        <v>0</v>
      </c>
      <c r="Z36" s="192">
        <v>0</v>
      </c>
      <c r="AA36" s="192">
        <v>0</v>
      </c>
      <c r="AB36" s="192">
        <v>0</v>
      </c>
      <c r="AC36" s="192">
        <v>0</v>
      </c>
      <c r="AD36" s="192">
        <v>0</v>
      </c>
      <c r="AE36" s="192">
        <v>0</v>
      </c>
      <c r="AF36" s="192">
        <v>0</v>
      </c>
      <c r="AG36" s="192">
        <v>0</v>
      </c>
      <c r="AH36" s="192">
        <v>0</v>
      </c>
      <c r="AI36" s="192">
        <v>0</v>
      </c>
      <c r="AJ36" s="192">
        <v>0</v>
      </c>
      <c r="AK36" s="192">
        <v>0</v>
      </c>
      <c r="AL36" s="192">
        <v>0</v>
      </c>
      <c r="AM36" s="192">
        <v>0</v>
      </c>
      <c r="AN36" s="192">
        <v>0</v>
      </c>
      <c r="AO36" s="192">
        <v>0</v>
      </c>
      <c r="AP36" s="192">
        <v>0</v>
      </c>
      <c r="AQ36" s="192">
        <v>0</v>
      </c>
      <c r="AR36" s="192">
        <v>0</v>
      </c>
      <c r="AS36" s="192">
        <v>0</v>
      </c>
      <c r="AT36" s="192">
        <v>0</v>
      </c>
      <c r="AU36" s="192">
        <v>0</v>
      </c>
      <c r="AV36" s="192">
        <v>0</v>
      </c>
      <c r="AW36" s="192">
        <v>0</v>
      </c>
      <c r="AX36" s="192">
        <v>0</v>
      </c>
      <c r="AY36" s="193">
        <v>0</v>
      </c>
    </row>
    <row r="37" spans="1:51" s="173" customFormat="1" ht="12.75">
      <c r="A37" s="194">
        <f>'[1]Allocation Methodology'!A33</f>
        <v>29</v>
      </c>
      <c r="B37" s="195" t="str">
        <f>'[1]Allocation Methodology'!B33</f>
        <v>Demand Response 1</v>
      </c>
      <c r="C37" s="195" t="str">
        <f>'[1]Allocation Methodology'!C33</f>
        <v>Business, Industrial</v>
      </c>
      <c r="D37" s="195">
        <f>'[1]Allocation Methodology'!D33</f>
        <v>2008</v>
      </c>
      <c r="E37" s="196" t="str">
        <f>'[1]Allocation Methodology'!E33</f>
        <v>Final</v>
      </c>
      <c r="F37" s="150" t="b">
        <v>0</v>
      </c>
      <c r="G37" s="197">
        <v>0</v>
      </c>
      <c r="H37" s="198">
        <v>0</v>
      </c>
      <c r="I37" s="198">
        <v>2.9694535967024924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0</v>
      </c>
      <c r="X37" s="198">
        <v>0</v>
      </c>
      <c r="Y37" s="198">
        <v>0</v>
      </c>
      <c r="Z37" s="198">
        <v>0</v>
      </c>
      <c r="AA37" s="198">
        <v>0</v>
      </c>
      <c r="AB37" s="198">
        <v>0</v>
      </c>
      <c r="AC37" s="198">
        <v>0</v>
      </c>
      <c r="AD37" s="198">
        <v>0</v>
      </c>
      <c r="AE37" s="198">
        <v>0</v>
      </c>
      <c r="AF37" s="198">
        <v>0</v>
      </c>
      <c r="AG37" s="198">
        <v>0</v>
      </c>
      <c r="AH37" s="198">
        <v>0</v>
      </c>
      <c r="AI37" s="198">
        <v>0</v>
      </c>
      <c r="AJ37" s="198">
        <v>0</v>
      </c>
      <c r="AK37" s="198">
        <v>0</v>
      </c>
      <c r="AL37" s="198">
        <v>0</v>
      </c>
      <c r="AM37" s="198">
        <v>0</v>
      </c>
      <c r="AN37" s="198">
        <v>0</v>
      </c>
      <c r="AO37" s="198">
        <v>0</v>
      </c>
      <c r="AP37" s="198">
        <v>0</v>
      </c>
      <c r="AQ37" s="198">
        <v>0</v>
      </c>
      <c r="AR37" s="198">
        <v>0</v>
      </c>
      <c r="AS37" s="198">
        <v>0</v>
      </c>
      <c r="AT37" s="198">
        <v>0</v>
      </c>
      <c r="AU37" s="198">
        <v>0</v>
      </c>
      <c r="AV37" s="198">
        <v>0</v>
      </c>
      <c r="AW37" s="198">
        <v>0</v>
      </c>
      <c r="AX37" s="198">
        <v>0</v>
      </c>
      <c r="AY37" s="200">
        <v>0</v>
      </c>
    </row>
    <row r="38" spans="1:51" s="173" customFormat="1" ht="12.75">
      <c r="A38" s="188">
        <f>'[1]Allocation Methodology'!A34</f>
        <v>30</v>
      </c>
      <c r="B38" s="189" t="str">
        <f>'[1]Allocation Methodology'!B34</f>
        <v>Demand Response 3</v>
      </c>
      <c r="C38" s="189" t="str">
        <f>'[1]Allocation Methodology'!C34</f>
        <v>Business, Industrial</v>
      </c>
      <c r="D38" s="189">
        <f>'[1]Allocation Methodology'!D34</f>
        <v>2008</v>
      </c>
      <c r="E38" s="190" t="str">
        <f>'[1]Allocation Methodology'!E34</f>
        <v>Final</v>
      </c>
      <c r="F38" s="150" t="b">
        <v>0</v>
      </c>
      <c r="G38" s="191">
        <v>0</v>
      </c>
      <c r="H38" s="192">
        <v>0</v>
      </c>
      <c r="I38" s="192">
        <v>0.5742317272658671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192">
        <v>0</v>
      </c>
      <c r="Q38" s="192">
        <v>0</v>
      </c>
      <c r="R38" s="192">
        <v>0</v>
      </c>
      <c r="S38" s="192">
        <v>0</v>
      </c>
      <c r="T38" s="192">
        <v>0</v>
      </c>
      <c r="U38" s="192">
        <v>0</v>
      </c>
      <c r="V38" s="192">
        <v>0</v>
      </c>
      <c r="W38" s="192">
        <v>0</v>
      </c>
      <c r="X38" s="192">
        <v>0</v>
      </c>
      <c r="Y38" s="192">
        <v>0</v>
      </c>
      <c r="Z38" s="192">
        <v>0</v>
      </c>
      <c r="AA38" s="192">
        <v>0</v>
      </c>
      <c r="AB38" s="192">
        <v>0</v>
      </c>
      <c r="AC38" s="192">
        <v>0</v>
      </c>
      <c r="AD38" s="192">
        <v>0</v>
      </c>
      <c r="AE38" s="192">
        <v>0</v>
      </c>
      <c r="AF38" s="192">
        <v>0</v>
      </c>
      <c r="AG38" s="192">
        <v>0</v>
      </c>
      <c r="AH38" s="192">
        <v>0</v>
      </c>
      <c r="AI38" s="192">
        <v>0</v>
      </c>
      <c r="AJ38" s="192">
        <v>0</v>
      </c>
      <c r="AK38" s="192">
        <v>0</v>
      </c>
      <c r="AL38" s="192">
        <v>0</v>
      </c>
      <c r="AM38" s="192">
        <v>0</v>
      </c>
      <c r="AN38" s="192">
        <v>0</v>
      </c>
      <c r="AO38" s="192">
        <v>0</v>
      </c>
      <c r="AP38" s="192">
        <v>0</v>
      </c>
      <c r="AQ38" s="192">
        <v>0</v>
      </c>
      <c r="AR38" s="192">
        <v>0</v>
      </c>
      <c r="AS38" s="192">
        <v>0</v>
      </c>
      <c r="AT38" s="192">
        <v>0</v>
      </c>
      <c r="AU38" s="192">
        <v>0</v>
      </c>
      <c r="AV38" s="192">
        <v>0</v>
      </c>
      <c r="AW38" s="192">
        <v>0</v>
      </c>
      <c r="AX38" s="192">
        <v>0</v>
      </c>
      <c r="AY38" s="193">
        <v>0</v>
      </c>
    </row>
    <row r="39" spans="1:51" s="173" customFormat="1" ht="12.75">
      <c r="A39" s="194">
        <f>'[1]Allocation Methodology'!A35</f>
        <v>31</v>
      </c>
      <c r="B39" s="195" t="str">
        <f>'[1]Allocation Methodology'!B35</f>
        <v>Loblaw &amp; York Region Demand Response</v>
      </c>
      <c r="C39" s="195" t="str">
        <f>'[1]Allocation Methodology'!C35</f>
        <v>Business, Industrial</v>
      </c>
      <c r="D39" s="195">
        <f>'[1]Allocation Methodology'!D35</f>
        <v>2008</v>
      </c>
      <c r="E39" s="196" t="str">
        <f>'[1]Allocation Methodology'!E35</f>
        <v>Final</v>
      </c>
      <c r="F39" s="150" t="b">
        <v>0</v>
      </c>
      <c r="G39" s="197">
        <v>0</v>
      </c>
      <c r="H39" s="198">
        <v>0</v>
      </c>
      <c r="I39" s="198">
        <v>0.19733304415807032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0</v>
      </c>
      <c r="U39" s="198">
        <v>0</v>
      </c>
      <c r="V39" s="198">
        <v>0</v>
      </c>
      <c r="W39" s="198">
        <v>0</v>
      </c>
      <c r="X39" s="198">
        <v>0</v>
      </c>
      <c r="Y39" s="198">
        <v>0</v>
      </c>
      <c r="Z39" s="198">
        <v>0</v>
      </c>
      <c r="AA39" s="198">
        <v>0</v>
      </c>
      <c r="AB39" s="198">
        <v>0</v>
      </c>
      <c r="AC39" s="198">
        <v>0</v>
      </c>
      <c r="AD39" s="198">
        <v>0</v>
      </c>
      <c r="AE39" s="198">
        <v>0</v>
      </c>
      <c r="AF39" s="198">
        <v>0</v>
      </c>
      <c r="AG39" s="198">
        <v>0</v>
      </c>
      <c r="AH39" s="198">
        <v>0</v>
      </c>
      <c r="AI39" s="198">
        <v>0</v>
      </c>
      <c r="AJ39" s="198">
        <v>0</v>
      </c>
      <c r="AK39" s="198">
        <v>0</v>
      </c>
      <c r="AL39" s="198">
        <v>0</v>
      </c>
      <c r="AM39" s="198">
        <v>0</v>
      </c>
      <c r="AN39" s="198">
        <v>0</v>
      </c>
      <c r="AO39" s="198">
        <v>0</v>
      </c>
      <c r="AP39" s="198">
        <v>0</v>
      </c>
      <c r="AQ39" s="198">
        <v>0</v>
      </c>
      <c r="AR39" s="198">
        <v>0</v>
      </c>
      <c r="AS39" s="198">
        <v>0</v>
      </c>
      <c r="AT39" s="198">
        <v>0</v>
      </c>
      <c r="AU39" s="198">
        <v>0</v>
      </c>
      <c r="AV39" s="198">
        <v>0</v>
      </c>
      <c r="AW39" s="198">
        <v>0</v>
      </c>
      <c r="AX39" s="198">
        <v>0</v>
      </c>
      <c r="AY39" s="200">
        <v>0</v>
      </c>
    </row>
    <row r="40" spans="1:51" s="173" customFormat="1" ht="12.75">
      <c r="A40" s="188">
        <f>'[1]Allocation Methodology'!A36</f>
        <v>32</v>
      </c>
      <c r="B40" s="189" t="str">
        <f>'[1]Allocation Methodology'!B36</f>
        <v>Renewable Energy Standard Offer</v>
      </c>
      <c r="C40" s="189" t="str">
        <f>'[1]Allocation Methodology'!C36</f>
        <v>Consumer, Business</v>
      </c>
      <c r="D40" s="189">
        <f>'[1]Allocation Methodology'!D36</f>
        <v>2008</v>
      </c>
      <c r="E40" s="190" t="str">
        <f>'[1]Allocation Methodology'!E36</f>
        <v>Final</v>
      </c>
      <c r="F40" s="150" t="b">
        <v>0</v>
      </c>
      <c r="G40" s="191">
        <v>0</v>
      </c>
      <c r="H40" s="192">
        <v>0</v>
      </c>
      <c r="I40" s="192">
        <v>0</v>
      </c>
      <c r="J40" s="192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192">
        <v>0</v>
      </c>
      <c r="Q40" s="192">
        <v>0</v>
      </c>
      <c r="R40" s="192">
        <v>0</v>
      </c>
      <c r="S40" s="192">
        <v>0</v>
      </c>
      <c r="T40" s="192">
        <v>0</v>
      </c>
      <c r="U40" s="192">
        <v>0</v>
      </c>
      <c r="V40" s="192">
        <v>0</v>
      </c>
      <c r="W40" s="192">
        <v>0</v>
      </c>
      <c r="X40" s="192">
        <v>0</v>
      </c>
      <c r="Y40" s="192">
        <v>0</v>
      </c>
      <c r="Z40" s="192">
        <v>0</v>
      </c>
      <c r="AA40" s="192">
        <v>0</v>
      </c>
      <c r="AB40" s="192">
        <v>0</v>
      </c>
      <c r="AC40" s="192">
        <v>0</v>
      </c>
      <c r="AD40" s="192">
        <v>0</v>
      </c>
      <c r="AE40" s="192">
        <v>0</v>
      </c>
      <c r="AF40" s="192">
        <v>0</v>
      </c>
      <c r="AG40" s="192">
        <v>0</v>
      </c>
      <c r="AH40" s="192">
        <v>0</v>
      </c>
      <c r="AI40" s="192">
        <v>0</v>
      </c>
      <c r="AJ40" s="192">
        <v>0</v>
      </c>
      <c r="AK40" s="192">
        <v>0</v>
      </c>
      <c r="AL40" s="192">
        <v>0</v>
      </c>
      <c r="AM40" s="192">
        <v>0</v>
      </c>
      <c r="AN40" s="192">
        <v>0</v>
      </c>
      <c r="AO40" s="192">
        <v>0</v>
      </c>
      <c r="AP40" s="192">
        <v>0</v>
      </c>
      <c r="AQ40" s="192">
        <v>0</v>
      </c>
      <c r="AR40" s="192">
        <v>0</v>
      </c>
      <c r="AS40" s="192">
        <v>0</v>
      </c>
      <c r="AT40" s="192">
        <v>0</v>
      </c>
      <c r="AU40" s="192">
        <v>0</v>
      </c>
      <c r="AV40" s="192">
        <v>0</v>
      </c>
      <c r="AW40" s="192">
        <v>0</v>
      </c>
      <c r="AX40" s="192">
        <v>0</v>
      </c>
      <c r="AY40" s="193">
        <v>0</v>
      </c>
    </row>
    <row r="41" spans="1:51" s="173" customFormat="1" ht="12.75">
      <c r="A41" s="194">
        <f>'[1]Allocation Methodology'!A37</f>
        <v>33</v>
      </c>
      <c r="B41" s="195" t="str">
        <f>'[1]Allocation Methodology'!B37</f>
        <v>Other Customer Based Generation</v>
      </c>
      <c r="C41" s="195" t="str">
        <f>'[1]Allocation Methodology'!C37</f>
        <v>Business</v>
      </c>
      <c r="D41" s="195">
        <f>'[1]Allocation Methodology'!D37</f>
        <v>2008</v>
      </c>
      <c r="E41" s="196" t="str">
        <f>'[1]Allocation Methodology'!E37</f>
        <v>Final</v>
      </c>
      <c r="F41" s="150" t="b">
        <v>0</v>
      </c>
      <c r="G41" s="197">
        <v>0</v>
      </c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198">
        <v>0</v>
      </c>
      <c r="V41" s="198">
        <v>0</v>
      </c>
      <c r="W41" s="198">
        <v>0</v>
      </c>
      <c r="X41" s="198">
        <v>0</v>
      </c>
      <c r="Y41" s="198">
        <v>0</v>
      </c>
      <c r="Z41" s="198">
        <v>0</v>
      </c>
      <c r="AA41" s="198">
        <v>0</v>
      </c>
      <c r="AB41" s="198">
        <v>0</v>
      </c>
      <c r="AC41" s="198">
        <v>0</v>
      </c>
      <c r="AD41" s="198">
        <v>0</v>
      </c>
      <c r="AE41" s="198">
        <v>0</v>
      </c>
      <c r="AF41" s="198">
        <v>0</v>
      </c>
      <c r="AG41" s="198">
        <v>0</v>
      </c>
      <c r="AH41" s="198">
        <v>0</v>
      </c>
      <c r="AI41" s="198">
        <v>0</v>
      </c>
      <c r="AJ41" s="198">
        <v>0</v>
      </c>
      <c r="AK41" s="198">
        <v>0</v>
      </c>
      <c r="AL41" s="198">
        <v>0</v>
      </c>
      <c r="AM41" s="198">
        <v>0</v>
      </c>
      <c r="AN41" s="198">
        <v>0</v>
      </c>
      <c r="AO41" s="198">
        <v>0</v>
      </c>
      <c r="AP41" s="198">
        <v>0</v>
      </c>
      <c r="AQ41" s="198">
        <v>0</v>
      </c>
      <c r="AR41" s="198">
        <v>0</v>
      </c>
      <c r="AS41" s="198">
        <v>0</v>
      </c>
      <c r="AT41" s="198">
        <v>0</v>
      </c>
      <c r="AU41" s="198">
        <v>0</v>
      </c>
      <c r="AV41" s="198">
        <v>0</v>
      </c>
      <c r="AW41" s="198">
        <v>0</v>
      </c>
      <c r="AX41" s="198">
        <v>0</v>
      </c>
      <c r="AY41" s="200">
        <v>0</v>
      </c>
    </row>
    <row r="42" spans="1:51" s="173" customFormat="1" ht="12.75">
      <c r="A42" s="214">
        <f>'[1]Allocation Methodology'!A38</f>
        <v>34</v>
      </c>
      <c r="B42" s="215" t="str">
        <f>'[1]Allocation Methodology'!B38</f>
        <v>LDC Custom - Hydro One Networks Inc. - Double Return</v>
      </c>
      <c r="C42" s="215" t="str">
        <f>'[1]Allocation Methodology'!C38</f>
        <v>Business, Industrial</v>
      </c>
      <c r="D42" s="215">
        <f>'[1]Allocation Methodology'!D38</f>
        <v>2008</v>
      </c>
      <c r="E42" s="216" t="str">
        <f>'[1]Allocation Methodology'!E38</f>
        <v>Final</v>
      </c>
      <c r="F42" s="150" t="b">
        <v>0</v>
      </c>
      <c r="G42" s="217">
        <v>0</v>
      </c>
      <c r="H42" s="218">
        <v>0</v>
      </c>
      <c r="I42" s="218">
        <v>0</v>
      </c>
      <c r="J42" s="218">
        <v>0</v>
      </c>
      <c r="K42" s="218">
        <v>0</v>
      </c>
      <c r="L42" s="218">
        <v>0</v>
      </c>
      <c r="M42" s="218">
        <v>0</v>
      </c>
      <c r="N42" s="218">
        <v>0</v>
      </c>
      <c r="O42" s="218">
        <v>0</v>
      </c>
      <c r="P42" s="218">
        <v>0</v>
      </c>
      <c r="Q42" s="218">
        <v>0</v>
      </c>
      <c r="R42" s="218">
        <v>0</v>
      </c>
      <c r="S42" s="218">
        <v>0</v>
      </c>
      <c r="T42" s="218">
        <v>0</v>
      </c>
      <c r="U42" s="218">
        <v>0</v>
      </c>
      <c r="V42" s="218">
        <v>0</v>
      </c>
      <c r="W42" s="218">
        <v>0</v>
      </c>
      <c r="X42" s="218">
        <v>0</v>
      </c>
      <c r="Y42" s="218">
        <v>0</v>
      </c>
      <c r="Z42" s="218">
        <v>0</v>
      </c>
      <c r="AA42" s="218">
        <v>0</v>
      </c>
      <c r="AB42" s="218">
        <v>0</v>
      </c>
      <c r="AC42" s="218">
        <v>0</v>
      </c>
      <c r="AD42" s="218">
        <v>0</v>
      </c>
      <c r="AE42" s="218">
        <v>0</v>
      </c>
      <c r="AF42" s="218">
        <v>0</v>
      </c>
      <c r="AG42" s="218">
        <v>0</v>
      </c>
      <c r="AH42" s="218">
        <v>0</v>
      </c>
      <c r="AI42" s="218">
        <v>0</v>
      </c>
      <c r="AJ42" s="218">
        <v>0</v>
      </c>
      <c r="AK42" s="218">
        <v>0</v>
      </c>
      <c r="AL42" s="218">
        <v>0</v>
      </c>
      <c r="AM42" s="218">
        <v>0</v>
      </c>
      <c r="AN42" s="218">
        <v>0</v>
      </c>
      <c r="AO42" s="218">
        <v>0</v>
      </c>
      <c r="AP42" s="218">
        <v>0</v>
      </c>
      <c r="AQ42" s="218">
        <v>0</v>
      </c>
      <c r="AR42" s="218">
        <v>0</v>
      </c>
      <c r="AS42" s="218">
        <v>0</v>
      </c>
      <c r="AT42" s="218">
        <v>0</v>
      </c>
      <c r="AU42" s="218">
        <v>0</v>
      </c>
      <c r="AV42" s="218">
        <v>0</v>
      </c>
      <c r="AW42" s="218">
        <v>0</v>
      </c>
      <c r="AX42" s="218">
        <v>0</v>
      </c>
      <c r="AY42" s="219">
        <v>0</v>
      </c>
    </row>
    <row r="43" spans="1:51" s="173" customFormat="1" ht="12.75">
      <c r="A43" s="181">
        <f>'[1]Allocation Methodology'!A39</f>
        <v>35</v>
      </c>
      <c r="B43" s="182" t="str">
        <f>'[1]Allocation Methodology'!B39</f>
        <v>Great Refrigerator Roundup</v>
      </c>
      <c r="C43" s="182" t="str">
        <f>'[1]Allocation Methodology'!C39</f>
        <v>Consumer</v>
      </c>
      <c r="D43" s="182">
        <f>'[1]Allocation Methodology'!D39</f>
        <v>2009</v>
      </c>
      <c r="E43" s="183" t="str">
        <f>'[1]Allocation Methodology'!E39</f>
        <v>Final</v>
      </c>
      <c r="F43" s="150" t="b">
        <v>0</v>
      </c>
      <c r="G43" s="184">
        <v>0</v>
      </c>
      <c r="H43" s="186">
        <v>0</v>
      </c>
      <c r="I43" s="186">
        <v>0</v>
      </c>
      <c r="J43" s="186">
        <v>0.03444041316419458</v>
      </c>
      <c r="K43" s="186">
        <v>0.03444041316419458</v>
      </c>
      <c r="L43" s="186">
        <v>0.03444041316419458</v>
      </c>
      <c r="M43" s="186">
        <v>0.03423512928164692</v>
      </c>
      <c r="N43" s="186">
        <v>0.025086987213839458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186">
        <v>0</v>
      </c>
      <c r="X43" s="186">
        <v>0</v>
      </c>
      <c r="Y43" s="186">
        <v>0</v>
      </c>
      <c r="Z43" s="186">
        <v>0</v>
      </c>
      <c r="AA43" s="186">
        <v>0</v>
      </c>
      <c r="AB43" s="186">
        <v>0</v>
      </c>
      <c r="AC43" s="186">
        <v>0</v>
      </c>
      <c r="AD43" s="186">
        <v>0</v>
      </c>
      <c r="AE43" s="186">
        <v>0</v>
      </c>
      <c r="AF43" s="186">
        <v>0</v>
      </c>
      <c r="AG43" s="186">
        <v>0</v>
      </c>
      <c r="AH43" s="186">
        <v>0</v>
      </c>
      <c r="AI43" s="186">
        <v>0</v>
      </c>
      <c r="AJ43" s="186">
        <v>0</v>
      </c>
      <c r="AK43" s="186">
        <v>0</v>
      </c>
      <c r="AL43" s="186">
        <v>0</v>
      </c>
      <c r="AM43" s="186">
        <v>0</v>
      </c>
      <c r="AN43" s="186">
        <v>0</v>
      </c>
      <c r="AO43" s="186">
        <v>0</v>
      </c>
      <c r="AP43" s="186">
        <v>0</v>
      </c>
      <c r="AQ43" s="186">
        <v>0</v>
      </c>
      <c r="AR43" s="186">
        <v>0</v>
      </c>
      <c r="AS43" s="186">
        <v>0</v>
      </c>
      <c r="AT43" s="186">
        <v>0</v>
      </c>
      <c r="AU43" s="186">
        <v>0</v>
      </c>
      <c r="AV43" s="186">
        <v>0</v>
      </c>
      <c r="AW43" s="186">
        <v>0</v>
      </c>
      <c r="AX43" s="186">
        <v>0</v>
      </c>
      <c r="AY43" s="187">
        <v>0</v>
      </c>
    </row>
    <row r="44" spans="1:51" s="173" customFormat="1" ht="12.75">
      <c r="A44" s="188">
        <f>'[1]Allocation Methodology'!A40</f>
        <v>36</v>
      </c>
      <c r="B44" s="189" t="str">
        <f>'[1]Allocation Methodology'!B40</f>
        <v>Cool Savings Rebate</v>
      </c>
      <c r="C44" s="189" t="str">
        <f>'[1]Allocation Methodology'!C40</f>
        <v>Consumer</v>
      </c>
      <c r="D44" s="189">
        <f>'[1]Allocation Methodology'!D40</f>
        <v>2009</v>
      </c>
      <c r="E44" s="190" t="str">
        <f>'[1]Allocation Methodology'!E40</f>
        <v>Final</v>
      </c>
      <c r="F44" s="150" t="b">
        <v>0</v>
      </c>
      <c r="G44" s="191">
        <v>0</v>
      </c>
      <c r="H44" s="192">
        <v>0</v>
      </c>
      <c r="I44" s="192">
        <v>0</v>
      </c>
      <c r="J44" s="192">
        <v>0.19772969484092595</v>
      </c>
      <c r="K44" s="192">
        <v>0.19772969484092595</v>
      </c>
      <c r="L44" s="192">
        <v>0.19772969484092595</v>
      </c>
      <c r="M44" s="192">
        <v>0.1968051956867933</v>
      </c>
      <c r="N44" s="192">
        <v>0.19665260528571948</v>
      </c>
      <c r="O44" s="192">
        <v>0.19656178412973574</v>
      </c>
      <c r="P44" s="192">
        <v>0.19656178412973574</v>
      </c>
      <c r="Q44" s="192">
        <v>0.19656178412973574</v>
      </c>
      <c r="R44" s="192">
        <v>0.19656178412973574</v>
      </c>
      <c r="S44" s="192">
        <v>0.19656178412973574</v>
      </c>
      <c r="T44" s="192">
        <v>0.19356509496359997</v>
      </c>
      <c r="U44" s="192">
        <v>0.19356509496359997</v>
      </c>
      <c r="V44" s="192">
        <v>0.19356509496359997</v>
      </c>
      <c r="W44" s="192">
        <v>0.19356509496359997</v>
      </c>
      <c r="X44" s="192">
        <v>0.19356509496359997</v>
      </c>
      <c r="Y44" s="192">
        <v>0.18885877911530605</v>
      </c>
      <c r="Z44" s="192">
        <v>0.18885877911530605</v>
      </c>
      <c r="AA44" s="192">
        <v>0.18885877911530605</v>
      </c>
      <c r="AB44" s="192">
        <v>0.13884859787020534</v>
      </c>
      <c r="AC44" s="192">
        <v>0</v>
      </c>
      <c r="AD44" s="192">
        <v>0</v>
      </c>
      <c r="AE44" s="192">
        <v>0</v>
      </c>
      <c r="AF44" s="192">
        <v>0</v>
      </c>
      <c r="AG44" s="192">
        <v>0</v>
      </c>
      <c r="AH44" s="192">
        <v>0</v>
      </c>
      <c r="AI44" s="192">
        <v>0</v>
      </c>
      <c r="AJ44" s="192">
        <v>0</v>
      </c>
      <c r="AK44" s="192">
        <v>0</v>
      </c>
      <c r="AL44" s="192">
        <v>0</v>
      </c>
      <c r="AM44" s="192">
        <v>0</v>
      </c>
      <c r="AN44" s="192">
        <v>0</v>
      </c>
      <c r="AO44" s="192">
        <v>0</v>
      </c>
      <c r="AP44" s="192">
        <v>0</v>
      </c>
      <c r="AQ44" s="192">
        <v>0</v>
      </c>
      <c r="AR44" s="192">
        <v>0</v>
      </c>
      <c r="AS44" s="192">
        <v>0</v>
      </c>
      <c r="AT44" s="192">
        <v>0</v>
      </c>
      <c r="AU44" s="192">
        <v>0</v>
      </c>
      <c r="AV44" s="192">
        <v>0</v>
      </c>
      <c r="AW44" s="192">
        <v>0</v>
      </c>
      <c r="AX44" s="192">
        <v>0</v>
      </c>
      <c r="AY44" s="193">
        <v>0</v>
      </c>
    </row>
    <row r="45" spans="1:51" s="173" customFormat="1" ht="12.75">
      <c r="A45" s="194">
        <f>'[1]Allocation Methodology'!A41</f>
        <v>37</v>
      </c>
      <c r="B45" s="195" t="str">
        <f>'[1]Allocation Methodology'!B41</f>
        <v>Every Kilowatt Counts Power Savings Event</v>
      </c>
      <c r="C45" s="195" t="str">
        <f>'[1]Allocation Methodology'!C41</f>
        <v>Consumer</v>
      </c>
      <c r="D45" s="195">
        <f>'[1]Allocation Methodology'!D41</f>
        <v>2009</v>
      </c>
      <c r="E45" s="196" t="str">
        <f>'[1]Allocation Methodology'!E41</f>
        <v>Final</v>
      </c>
      <c r="F45" s="150" t="b">
        <v>0</v>
      </c>
      <c r="G45" s="197">
        <v>0</v>
      </c>
      <c r="H45" s="198">
        <v>0</v>
      </c>
      <c r="I45" s="198">
        <v>0</v>
      </c>
      <c r="J45" s="198">
        <v>0.05288681909162442</v>
      </c>
      <c r="K45" s="198">
        <v>0.05199259651700129</v>
      </c>
      <c r="L45" s="198">
        <v>0.05199259651700129</v>
      </c>
      <c r="M45" s="198">
        <v>0.05199259651700129</v>
      </c>
      <c r="N45" s="198">
        <v>0.051759150818943514</v>
      </c>
      <c r="O45" s="198">
        <v>0.051759150818943514</v>
      </c>
      <c r="P45" s="198">
        <v>0.04797014652492629</v>
      </c>
      <c r="Q45" s="198">
        <v>0.04797014652492629</v>
      </c>
      <c r="R45" s="198">
        <v>0.03668144700573509</v>
      </c>
      <c r="S45" s="198">
        <v>0.03668144700573509</v>
      </c>
      <c r="T45" s="198">
        <v>0.032557328499356414</v>
      </c>
      <c r="U45" s="198">
        <v>0.03254377703848724</v>
      </c>
      <c r="V45" s="198">
        <v>0.01654368540408854</v>
      </c>
      <c r="W45" s="198">
        <v>0.01654368540408854</v>
      </c>
      <c r="X45" s="198">
        <v>0.015773928383793167</v>
      </c>
      <c r="Y45" s="198">
        <v>0.0027202102659936336</v>
      </c>
      <c r="Z45" s="198">
        <v>0.0012182358198796904</v>
      </c>
      <c r="AA45" s="198">
        <v>0.0012182358198796904</v>
      </c>
      <c r="AB45" s="198">
        <v>0.0007624188751016766</v>
      </c>
      <c r="AC45" s="198">
        <v>0.0007624188751016766</v>
      </c>
      <c r="AD45" s="198">
        <v>0</v>
      </c>
      <c r="AE45" s="198">
        <v>0</v>
      </c>
      <c r="AF45" s="198">
        <v>0</v>
      </c>
      <c r="AG45" s="198">
        <v>0</v>
      </c>
      <c r="AH45" s="198">
        <v>0</v>
      </c>
      <c r="AI45" s="198">
        <v>0</v>
      </c>
      <c r="AJ45" s="198">
        <v>0</v>
      </c>
      <c r="AK45" s="198">
        <v>0</v>
      </c>
      <c r="AL45" s="198">
        <v>0</v>
      </c>
      <c r="AM45" s="198">
        <v>0</v>
      </c>
      <c r="AN45" s="198">
        <v>0</v>
      </c>
      <c r="AO45" s="198">
        <v>0</v>
      </c>
      <c r="AP45" s="198">
        <v>0</v>
      </c>
      <c r="AQ45" s="198">
        <v>0</v>
      </c>
      <c r="AR45" s="198">
        <v>0</v>
      </c>
      <c r="AS45" s="198">
        <v>0</v>
      </c>
      <c r="AT45" s="198">
        <v>0</v>
      </c>
      <c r="AU45" s="198">
        <v>0</v>
      </c>
      <c r="AV45" s="198">
        <v>0</v>
      </c>
      <c r="AW45" s="198">
        <v>0</v>
      </c>
      <c r="AX45" s="198">
        <v>0</v>
      </c>
      <c r="AY45" s="200">
        <v>0</v>
      </c>
    </row>
    <row r="46" spans="1:51" s="173" customFormat="1" ht="12.75">
      <c r="A46" s="188">
        <f>'[1]Allocation Methodology'!A42</f>
        <v>38</v>
      </c>
      <c r="B46" s="220" t="str">
        <f>'[1]Allocation Methodology'!B42</f>
        <v>peaksaver®</v>
      </c>
      <c r="C46" s="189" t="str">
        <f>'[1]Allocation Methodology'!C42</f>
        <v>Consumer, Business</v>
      </c>
      <c r="D46" s="189">
        <f>'[1]Allocation Methodology'!D42</f>
        <v>2009</v>
      </c>
      <c r="E46" s="190" t="str">
        <f>'[1]Allocation Methodology'!E42</f>
        <v>Final</v>
      </c>
      <c r="F46" s="150" t="b">
        <v>0</v>
      </c>
      <c r="G46" s="191">
        <v>0</v>
      </c>
      <c r="H46" s="192">
        <v>0</v>
      </c>
      <c r="I46" s="192">
        <v>0</v>
      </c>
      <c r="J46" s="192">
        <v>0.14556534543025906</v>
      </c>
      <c r="K46" s="192">
        <v>0.14556534543025906</v>
      </c>
      <c r="L46" s="192">
        <v>0.14556534543025906</v>
      </c>
      <c r="M46" s="192">
        <v>0.14556534543025906</v>
      </c>
      <c r="N46" s="192">
        <v>0.14556534543025906</v>
      </c>
      <c r="O46" s="192">
        <v>0.14556534543025906</v>
      </c>
      <c r="P46" s="192">
        <v>0.14556534543025906</v>
      </c>
      <c r="Q46" s="192">
        <v>0.14556534543025906</v>
      </c>
      <c r="R46" s="192">
        <v>0.14556534543025906</v>
      </c>
      <c r="S46" s="192">
        <v>0.14556534543025906</v>
      </c>
      <c r="T46" s="192">
        <v>0.14556534543025906</v>
      </c>
      <c r="U46" s="192">
        <v>0.14556534543025906</v>
      </c>
      <c r="V46" s="192">
        <v>0.14556534543025906</v>
      </c>
      <c r="W46" s="192">
        <v>0</v>
      </c>
      <c r="X46" s="192">
        <v>0</v>
      </c>
      <c r="Y46" s="192">
        <v>0</v>
      </c>
      <c r="Z46" s="192">
        <v>0</v>
      </c>
      <c r="AA46" s="192">
        <v>0</v>
      </c>
      <c r="AB46" s="192">
        <v>0</v>
      </c>
      <c r="AC46" s="192">
        <v>0</v>
      </c>
      <c r="AD46" s="192">
        <v>0</v>
      </c>
      <c r="AE46" s="192">
        <v>0</v>
      </c>
      <c r="AF46" s="192">
        <v>0</v>
      </c>
      <c r="AG46" s="192">
        <v>0</v>
      </c>
      <c r="AH46" s="192">
        <v>0</v>
      </c>
      <c r="AI46" s="192">
        <v>0</v>
      </c>
      <c r="AJ46" s="192">
        <v>0</v>
      </c>
      <c r="AK46" s="192">
        <v>0</v>
      </c>
      <c r="AL46" s="192">
        <v>0</v>
      </c>
      <c r="AM46" s="192">
        <v>0</v>
      </c>
      <c r="AN46" s="192">
        <v>0</v>
      </c>
      <c r="AO46" s="192">
        <v>0</v>
      </c>
      <c r="AP46" s="192">
        <v>0</v>
      </c>
      <c r="AQ46" s="192">
        <v>0</v>
      </c>
      <c r="AR46" s="192">
        <v>0</v>
      </c>
      <c r="AS46" s="192">
        <v>0</v>
      </c>
      <c r="AT46" s="192">
        <v>0</v>
      </c>
      <c r="AU46" s="192">
        <v>0</v>
      </c>
      <c r="AV46" s="192">
        <v>0</v>
      </c>
      <c r="AW46" s="192">
        <v>0</v>
      </c>
      <c r="AX46" s="192">
        <v>0</v>
      </c>
      <c r="AY46" s="193">
        <v>0</v>
      </c>
    </row>
    <row r="47" spans="1:51" s="173" customFormat="1" ht="12.75">
      <c r="A47" s="194">
        <f>'[1]Allocation Methodology'!A43</f>
        <v>39</v>
      </c>
      <c r="B47" s="195" t="str">
        <f>'[1]Allocation Methodology'!B43</f>
        <v>Electricity Retrofit Incentive</v>
      </c>
      <c r="C47" s="195" t="str">
        <f>'[1]Allocation Methodology'!C43</f>
        <v>Consumer, Business</v>
      </c>
      <c r="D47" s="195">
        <f>'[1]Allocation Methodology'!D43</f>
        <v>2009</v>
      </c>
      <c r="E47" s="196" t="str">
        <f>'[1]Allocation Methodology'!E43</f>
        <v>Final</v>
      </c>
      <c r="F47" s="150" t="b">
        <v>0</v>
      </c>
      <c r="G47" s="197">
        <v>0</v>
      </c>
      <c r="H47" s="198">
        <v>0</v>
      </c>
      <c r="I47" s="198">
        <v>0</v>
      </c>
      <c r="J47" s="198">
        <v>0.4004246411483253</v>
      </c>
      <c r="K47" s="198">
        <v>0.4004246411483253</v>
      </c>
      <c r="L47" s="198">
        <v>0.4004246411483253</v>
      </c>
      <c r="M47" s="198">
        <v>0.4004246411483253</v>
      </c>
      <c r="N47" s="198">
        <v>0.4004246411483253</v>
      </c>
      <c r="O47" s="198">
        <v>0.4004246411483253</v>
      </c>
      <c r="P47" s="198">
        <v>0.4004246411483253</v>
      </c>
      <c r="Q47" s="198">
        <v>0.2614772727272727</v>
      </c>
      <c r="R47" s="198">
        <v>0.2614772727272727</v>
      </c>
      <c r="S47" s="198">
        <v>0.2614772727272727</v>
      </c>
      <c r="T47" s="198">
        <v>0.2614772727272727</v>
      </c>
      <c r="U47" s="198">
        <v>0</v>
      </c>
      <c r="V47" s="198">
        <v>0</v>
      </c>
      <c r="W47" s="198">
        <v>0</v>
      </c>
      <c r="X47" s="198">
        <v>0</v>
      </c>
      <c r="Y47" s="198">
        <v>0</v>
      </c>
      <c r="Z47" s="198">
        <v>0</v>
      </c>
      <c r="AA47" s="198">
        <v>0</v>
      </c>
      <c r="AB47" s="198">
        <v>0</v>
      </c>
      <c r="AC47" s="198">
        <v>0</v>
      </c>
      <c r="AD47" s="198">
        <v>0</v>
      </c>
      <c r="AE47" s="198">
        <v>0</v>
      </c>
      <c r="AF47" s="198">
        <v>0</v>
      </c>
      <c r="AG47" s="198">
        <v>0</v>
      </c>
      <c r="AH47" s="198">
        <v>0</v>
      </c>
      <c r="AI47" s="198">
        <v>0</v>
      </c>
      <c r="AJ47" s="198">
        <v>0</v>
      </c>
      <c r="AK47" s="198">
        <v>0</v>
      </c>
      <c r="AL47" s="198">
        <v>0</v>
      </c>
      <c r="AM47" s="198">
        <v>0</v>
      </c>
      <c r="AN47" s="198">
        <v>0</v>
      </c>
      <c r="AO47" s="198">
        <v>0</v>
      </c>
      <c r="AP47" s="198">
        <v>0</v>
      </c>
      <c r="AQ47" s="198">
        <v>0</v>
      </c>
      <c r="AR47" s="198">
        <v>0</v>
      </c>
      <c r="AS47" s="198">
        <v>0</v>
      </c>
      <c r="AT47" s="198">
        <v>0</v>
      </c>
      <c r="AU47" s="198">
        <v>0</v>
      </c>
      <c r="AV47" s="198">
        <v>0</v>
      </c>
      <c r="AW47" s="198">
        <v>0</v>
      </c>
      <c r="AX47" s="198">
        <v>0</v>
      </c>
      <c r="AY47" s="200">
        <v>0</v>
      </c>
    </row>
    <row r="48" spans="1:51" s="173" customFormat="1" ht="12.75">
      <c r="A48" s="188">
        <f>'[1]Allocation Methodology'!A44</f>
        <v>40</v>
      </c>
      <c r="B48" s="189" t="str">
        <f>'[1]Allocation Methodology'!B44</f>
        <v>Toronto Comprehensive</v>
      </c>
      <c r="C48" s="189" t="str">
        <f>'[1]Allocation Methodology'!C44</f>
        <v>Consumer, Consumer Low-Income, Business, Industrial</v>
      </c>
      <c r="D48" s="189">
        <f>'[1]Allocation Methodology'!D44</f>
        <v>2009</v>
      </c>
      <c r="E48" s="190" t="str">
        <f>'[1]Allocation Methodology'!E44</f>
        <v>Final</v>
      </c>
      <c r="F48" s="150" t="b">
        <v>0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2">
        <v>0</v>
      </c>
      <c r="T48" s="192">
        <v>0</v>
      </c>
      <c r="U48" s="192">
        <v>0</v>
      </c>
      <c r="V48" s="192">
        <v>0</v>
      </c>
      <c r="W48" s="192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2">
        <v>0</v>
      </c>
      <c r="AD48" s="192">
        <v>0</v>
      </c>
      <c r="AE48" s="192">
        <v>0</v>
      </c>
      <c r="AF48" s="192">
        <v>0</v>
      </c>
      <c r="AG48" s="192">
        <v>0</v>
      </c>
      <c r="AH48" s="192">
        <v>0</v>
      </c>
      <c r="AI48" s="192">
        <v>0</v>
      </c>
      <c r="AJ48" s="192">
        <v>0</v>
      </c>
      <c r="AK48" s="192">
        <v>0</v>
      </c>
      <c r="AL48" s="192">
        <v>0</v>
      </c>
      <c r="AM48" s="192">
        <v>0</v>
      </c>
      <c r="AN48" s="192">
        <v>0</v>
      </c>
      <c r="AO48" s="192">
        <v>0</v>
      </c>
      <c r="AP48" s="192">
        <v>0</v>
      </c>
      <c r="AQ48" s="192">
        <v>0</v>
      </c>
      <c r="AR48" s="192">
        <v>0</v>
      </c>
      <c r="AS48" s="192">
        <v>0</v>
      </c>
      <c r="AT48" s="192">
        <v>0</v>
      </c>
      <c r="AU48" s="192">
        <v>0</v>
      </c>
      <c r="AV48" s="192">
        <v>0</v>
      </c>
      <c r="AW48" s="192">
        <v>0</v>
      </c>
      <c r="AX48" s="192">
        <v>0</v>
      </c>
      <c r="AY48" s="193">
        <v>0</v>
      </c>
    </row>
    <row r="49" spans="1:51" s="173" customFormat="1" ht="12.75">
      <c r="A49" s="194">
        <f>'[1]Allocation Methodology'!A45</f>
        <v>41</v>
      </c>
      <c r="B49" s="195" t="str">
        <f>'[1]Allocation Methodology'!B45</f>
        <v>High Performance New Construction</v>
      </c>
      <c r="C49" s="195" t="str">
        <f>'[1]Allocation Methodology'!C45</f>
        <v>Business</v>
      </c>
      <c r="D49" s="195">
        <f>'[1]Allocation Methodology'!D45</f>
        <v>2009</v>
      </c>
      <c r="E49" s="196" t="str">
        <f>'[1]Allocation Methodology'!E45</f>
        <v>Final</v>
      </c>
      <c r="F49" s="150" t="b">
        <v>0</v>
      </c>
      <c r="G49" s="197">
        <v>0</v>
      </c>
      <c r="H49" s="198">
        <v>0</v>
      </c>
      <c r="I49" s="198">
        <v>0</v>
      </c>
      <c r="J49" s="198">
        <v>0.02675918107618942</v>
      </c>
      <c r="K49" s="198">
        <v>0.02675918107618942</v>
      </c>
      <c r="L49" s="198">
        <v>0.02675918107618942</v>
      </c>
      <c r="M49" s="198">
        <v>0.02675918107618942</v>
      </c>
      <c r="N49" s="198">
        <v>0.02675918107618942</v>
      </c>
      <c r="O49" s="198">
        <v>0.02675918107618942</v>
      </c>
      <c r="P49" s="198">
        <v>0.02675918107618942</v>
      </c>
      <c r="Q49" s="198">
        <v>0.02675918107618942</v>
      </c>
      <c r="R49" s="198">
        <v>0.02675918107618942</v>
      </c>
      <c r="S49" s="198">
        <v>0.02675918107618942</v>
      </c>
      <c r="T49" s="198">
        <v>0.02675918107618942</v>
      </c>
      <c r="U49" s="198">
        <v>0.02675918107618942</v>
      </c>
      <c r="V49" s="198">
        <v>0.02675918107618942</v>
      </c>
      <c r="W49" s="198">
        <v>0.02675918107618942</v>
      </c>
      <c r="X49" s="198">
        <v>0.02675918107618942</v>
      </c>
      <c r="Y49" s="198">
        <v>0.02675918107618942</v>
      </c>
      <c r="Z49" s="198">
        <v>0.02675918107618942</v>
      </c>
      <c r="AA49" s="198">
        <v>0.02675918107618942</v>
      </c>
      <c r="AB49" s="198">
        <v>0.02675918107618942</v>
      </c>
      <c r="AC49" s="198">
        <v>0.02675918107618942</v>
      </c>
      <c r="AD49" s="198">
        <v>0</v>
      </c>
      <c r="AE49" s="198">
        <v>0</v>
      </c>
      <c r="AF49" s="198">
        <v>0</v>
      </c>
      <c r="AG49" s="198">
        <v>0</v>
      </c>
      <c r="AH49" s="198">
        <v>0</v>
      </c>
      <c r="AI49" s="198">
        <v>0</v>
      </c>
      <c r="AJ49" s="198">
        <v>0</v>
      </c>
      <c r="AK49" s="198">
        <v>0</v>
      </c>
      <c r="AL49" s="198">
        <v>0</v>
      </c>
      <c r="AM49" s="198">
        <v>0</v>
      </c>
      <c r="AN49" s="198">
        <v>0</v>
      </c>
      <c r="AO49" s="198">
        <v>0</v>
      </c>
      <c r="AP49" s="198">
        <v>0</v>
      </c>
      <c r="AQ49" s="198">
        <v>0</v>
      </c>
      <c r="AR49" s="198">
        <v>0</v>
      </c>
      <c r="AS49" s="198">
        <v>0</v>
      </c>
      <c r="AT49" s="198">
        <v>0</v>
      </c>
      <c r="AU49" s="198">
        <v>0</v>
      </c>
      <c r="AV49" s="198">
        <v>0</v>
      </c>
      <c r="AW49" s="198">
        <v>0</v>
      </c>
      <c r="AX49" s="198">
        <v>0</v>
      </c>
      <c r="AY49" s="200">
        <v>0</v>
      </c>
    </row>
    <row r="50" spans="1:51" s="173" customFormat="1" ht="12.75">
      <c r="A50" s="188">
        <f>'[1]Allocation Methodology'!A46</f>
        <v>42</v>
      </c>
      <c r="B50" s="189" t="str">
        <f>'[1]Allocation Methodology'!B46</f>
        <v>Power Savings Blitz</v>
      </c>
      <c r="C50" s="189" t="str">
        <f>'[1]Allocation Methodology'!C46</f>
        <v>Business</v>
      </c>
      <c r="D50" s="189">
        <f>'[1]Allocation Methodology'!D46</f>
        <v>2009</v>
      </c>
      <c r="E50" s="190" t="str">
        <f>'[1]Allocation Methodology'!E46</f>
        <v>Final</v>
      </c>
      <c r="F50" s="150" t="b">
        <v>0</v>
      </c>
      <c r="G50" s="191">
        <v>0</v>
      </c>
      <c r="H50" s="192">
        <v>0</v>
      </c>
      <c r="I50" s="192">
        <v>0</v>
      </c>
      <c r="J50" s="192">
        <v>0.16960775293648603</v>
      </c>
      <c r="K50" s="192">
        <v>0.16960775293648603</v>
      </c>
      <c r="L50" s="192">
        <v>0.16960775293648603</v>
      </c>
      <c r="M50" s="192">
        <v>0.16960775293648603</v>
      </c>
      <c r="N50" s="192">
        <v>0.16960775293648603</v>
      </c>
      <c r="O50" s="192">
        <v>0.16960775293648603</v>
      </c>
      <c r="P50" s="192">
        <v>0.16960775293648603</v>
      </c>
      <c r="Q50" s="192">
        <v>0.16960775293648603</v>
      </c>
      <c r="R50" s="192">
        <v>0.16960775293648603</v>
      </c>
      <c r="S50" s="192">
        <v>0</v>
      </c>
      <c r="T50" s="192">
        <v>0</v>
      </c>
      <c r="U50" s="192">
        <v>0</v>
      </c>
      <c r="V50" s="192">
        <v>0</v>
      </c>
      <c r="W50" s="192">
        <v>0</v>
      </c>
      <c r="X50" s="192">
        <v>0</v>
      </c>
      <c r="Y50" s="192">
        <v>0</v>
      </c>
      <c r="Z50" s="192">
        <v>0</v>
      </c>
      <c r="AA50" s="192">
        <v>0</v>
      </c>
      <c r="AB50" s="192">
        <v>0</v>
      </c>
      <c r="AC50" s="192">
        <v>0</v>
      </c>
      <c r="AD50" s="192">
        <v>0</v>
      </c>
      <c r="AE50" s="192">
        <v>0</v>
      </c>
      <c r="AF50" s="192">
        <v>0</v>
      </c>
      <c r="AG50" s="192">
        <v>0</v>
      </c>
      <c r="AH50" s="192">
        <v>0</v>
      </c>
      <c r="AI50" s="192">
        <v>0</v>
      </c>
      <c r="AJ50" s="192">
        <v>0</v>
      </c>
      <c r="AK50" s="192">
        <v>0</v>
      </c>
      <c r="AL50" s="192">
        <v>0</v>
      </c>
      <c r="AM50" s="192">
        <v>0</v>
      </c>
      <c r="AN50" s="192">
        <v>0</v>
      </c>
      <c r="AO50" s="192">
        <v>0</v>
      </c>
      <c r="AP50" s="192">
        <v>0</v>
      </c>
      <c r="AQ50" s="192">
        <v>0</v>
      </c>
      <c r="AR50" s="192">
        <v>0</v>
      </c>
      <c r="AS50" s="192">
        <v>0</v>
      </c>
      <c r="AT50" s="192">
        <v>0</v>
      </c>
      <c r="AU50" s="192">
        <v>0</v>
      </c>
      <c r="AV50" s="192">
        <v>0</v>
      </c>
      <c r="AW50" s="192">
        <v>0</v>
      </c>
      <c r="AX50" s="192">
        <v>0</v>
      </c>
      <c r="AY50" s="193">
        <v>0</v>
      </c>
    </row>
    <row r="51" spans="1:51" s="173" customFormat="1" ht="12.75">
      <c r="A51" s="194">
        <f>'[1]Allocation Methodology'!A47</f>
        <v>43</v>
      </c>
      <c r="B51" s="195" t="str">
        <f>'[1]Allocation Methodology'!B47</f>
        <v>Multi-Family Energy Efficiency Rebates</v>
      </c>
      <c r="C51" s="195" t="str">
        <f>'[1]Allocation Methodology'!C47</f>
        <v>Consumer, Consumer Low-Income</v>
      </c>
      <c r="D51" s="195">
        <f>'[1]Allocation Methodology'!D47</f>
        <v>2009</v>
      </c>
      <c r="E51" s="196" t="str">
        <f>'[1]Allocation Methodology'!E47</f>
        <v>Final</v>
      </c>
      <c r="F51" s="150" t="b">
        <v>0</v>
      </c>
      <c r="G51" s="197">
        <v>0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U51" s="198">
        <v>0</v>
      </c>
      <c r="V51" s="198">
        <v>0</v>
      </c>
      <c r="W51" s="198">
        <v>0</v>
      </c>
      <c r="X51" s="198">
        <v>0</v>
      </c>
      <c r="Y51" s="198">
        <v>0</v>
      </c>
      <c r="Z51" s="198">
        <v>0</v>
      </c>
      <c r="AA51" s="198">
        <v>0</v>
      </c>
      <c r="AB51" s="198">
        <v>0</v>
      </c>
      <c r="AC51" s="198">
        <v>0</v>
      </c>
      <c r="AD51" s="198">
        <v>0</v>
      </c>
      <c r="AE51" s="198">
        <v>0</v>
      </c>
      <c r="AF51" s="198">
        <v>0</v>
      </c>
      <c r="AG51" s="198">
        <v>0</v>
      </c>
      <c r="AH51" s="198">
        <v>0</v>
      </c>
      <c r="AI51" s="198">
        <v>0</v>
      </c>
      <c r="AJ51" s="198">
        <v>0</v>
      </c>
      <c r="AK51" s="198">
        <v>0</v>
      </c>
      <c r="AL51" s="198">
        <v>0</v>
      </c>
      <c r="AM51" s="198">
        <v>0</v>
      </c>
      <c r="AN51" s="198">
        <v>0</v>
      </c>
      <c r="AO51" s="198">
        <v>0</v>
      </c>
      <c r="AP51" s="198">
        <v>0</v>
      </c>
      <c r="AQ51" s="198">
        <v>0</v>
      </c>
      <c r="AR51" s="198">
        <v>0</v>
      </c>
      <c r="AS51" s="198">
        <v>0</v>
      </c>
      <c r="AT51" s="198">
        <v>0</v>
      </c>
      <c r="AU51" s="198">
        <v>0</v>
      </c>
      <c r="AV51" s="198">
        <v>0</v>
      </c>
      <c r="AW51" s="198">
        <v>0</v>
      </c>
      <c r="AX51" s="198">
        <v>0</v>
      </c>
      <c r="AY51" s="200">
        <v>0</v>
      </c>
    </row>
    <row r="52" spans="1:51" s="173" customFormat="1" ht="12.75">
      <c r="A52" s="188">
        <f>'[1]Allocation Methodology'!A48</f>
        <v>44</v>
      </c>
      <c r="B52" s="189" t="str">
        <f>'[1]Allocation Methodology'!B48</f>
        <v>Demand Response 1</v>
      </c>
      <c r="C52" s="189" t="str">
        <f>'[1]Allocation Methodology'!C48</f>
        <v>Business, Industrial</v>
      </c>
      <c r="D52" s="189">
        <f>'[1]Allocation Methodology'!D48</f>
        <v>2009</v>
      </c>
      <c r="E52" s="190" t="str">
        <f>'[1]Allocation Methodology'!E48</f>
        <v>Final</v>
      </c>
      <c r="F52" s="150" t="b">
        <v>0</v>
      </c>
      <c r="G52" s="191">
        <v>0</v>
      </c>
      <c r="H52" s="192">
        <v>0</v>
      </c>
      <c r="I52" s="192">
        <v>0</v>
      </c>
      <c r="J52" s="192">
        <v>1.2081789214484597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192">
        <v>0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0</v>
      </c>
      <c r="W52" s="192">
        <v>0</v>
      </c>
      <c r="X52" s="192">
        <v>0</v>
      </c>
      <c r="Y52" s="192">
        <v>0</v>
      </c>
      <c r="Z52" s="192">
        <v>0</v>
      </c>
      <c r="AA52" s="192">
        <v>0</v>
      </c>
      <c r="AB52" s="192">
        <v>0</v>
      </c>
      <c r="AC52" s="192">
        <v>0</v>
      </c>
      <c r="AD52" s="192">
        <v>0</v>
      </c>
      <c r="AE52" s="192">
        <v>0</v>
      </c>
      <c r="AF52" s="192">
        <v>0</v>
      </c>
      <c r="AG52" s="192">
        <v>0</v>
      </c>
      <c r="AH52" s="192">
        <v>0</v>
      </c>
      <c r="AI52" s="192">
        <v>0</v>
      </c>
      <c r="AJ52" s="192">
        <v>0</v>
      </c>
      <c r="AK52" s="192">
        <v>0</v>
      </c>
      <c r="AL52" s="192">
        <v>0</v>
      </c>
      <c r="AM52" s="192">
        <v>0</v>
      </c>
      <c r="AN52" s="192">
        <v>0</v>
      </c>
      <c r="AO52" s="192">
        <v>0</v>
      </c>
      <c r="AP52" s="192">
        <v>0</v>
      </c>
      <c r="AQ52" s="192">
        <v>0</v>
      </c>
      <c r="AR52" s="192">
        <v>0</v>
      </c>
      <c r="AS52" s="192">
        <v>0</v>
      </c>
      <c r="AT52" s="192">
        <v>0</v>
      </c>
      <c r="AU52" s="192">
        <v>0</v>
      </c>
      <c r="AV52" s="192">
        <v>0</v>
      </c>
      <c r="AW52" s="192">
        <v>0</v>
      </c>
      <c r="AX52" s="192">
        <v>0</v>
      </c>
      <c r="AY52" s="193">
        <v>0</v>
      </c>
    </row>
    <row r="53" spans="1:51" s="173" customFormat="1" ht="12.75">
      <c r="A53" s="194">
        <f>'[1]Allocation Methodology'!A49</f>
        <v>45</v>
      </c>
      <c r="B53" s="195" t="str">
        <f>'[1]Allocation Methodology'!B49</f>
        <v>Demand Response 2</v>
      </c>
      <c r="C53" s="195" t="str">
        <f>'[1]Allocation Methodology'!C49</f>
        <v>Business, Industrial</v>
      </c>
      <c r="D53" s="195">
        <f>'[1]Allocation Methodology'!D49</f>
        <v>2009</v>
      </c>
      <c r="E53" s="196" t="str">
        <f>'[1]Allocation Methodology'!E49</f>
        <v>Final</v>
      </c>
      <c r="F53" s="150" t="b">
        <v>0</v>
      </c>
      <c r="G53" s="197">
        <v>0</v>
      </c>
      <c r="H53" s="198">
        <v>0</v>
      </c>
      <c r="I53" s="198">
        <v>0</v>
      </c>
      <c r="J53" s="198">
        <v>0.8203896813259155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0</v>
      </c>
      <c r="V53" s="198">
        <v>0</v>
      </c>
      <c r="W53" s="198">
        <v>0</v>
      </c>
      <c r="X53" s="198">
        <v>0</v>
      </c>
      <c r="Y53" s="198">
        <v>0</v>
      </c>
      <c r="Z53" s="198">
        <v>0</v>
      </c>
      <c r="AA53" s="198">
        <v>0</v>
      </c>
      <c r="AB53" s="198">
        <v>0</v>
      </c>
      <c r="AC53" s="198">
        <v>0</v>
      </c>
      <c r="AD53" s="198">
        <v>0</v>
      </c>
      <c r="AE53" s="198">
        <v>0</v>
      </c>
      <c r="AF53" s="198">
        <v>0</v>
      </c>
      <c r="AG53" s="198">
        <v>0</v>
      </c>
      <c r="AH53" s="198">
        <v>0</v>
      </c>
      <c r="AI53" s="198">
        <v>0</v>
      </c>
      <c r="AJ53" s="198">
        <v>0</v>
      </c>
      <c r="AK53" s="198">
        <v>0</v>
      </c>
      <c r="AL53" s="198">
        <v>0</v>
      </c>
      <c r="AM53" s="198">
        <v>0</v>
      </c>
      <c r="AN53" s="198">
        <v>0</v>
      </c>
      <c r="AO53" s="198">
        <v>0</v>
      </c>
      <c r="AP53" s="198">
        <v>0</v>
      </c>
      <c r="AQ53" s="198">
        <v>0</v>
      </c>
      <c r="AR53" s="198">
        <v>0</v>
      </c>
      <c r="AS53" s="198">
        <v>0</v>
      </c>
      <c r="AT53" s="198">
        <v>0</v>
      </c>
      <c r="AU53" s="198">
        <v>0</v>
      </c>
      <c r="AV53" s="198">
        <v>0</v>
      </c>
      <c r="AW53" s="198">
        <v>0</v>
      </c>
      <c r="AX53" s="198">
        <v>0</v>
      </c>
      <c r="AY53" s="200">
        <v>0</v>
      </c>
    </row>
    <row r="54" spans="1:51" s="173" customFormat="1" ht="12.75">
      <c r="A54" s="188">
        <f>'[1]Allocation Methodology'!A50</f>
        <v>46</v>
      </c>
      <c r="B54" s="189" t="str">
        <f>'[1]Allocation Methodology'!B50</f>
        <v>Demand Response 3</v>
      </c>
      <c r="C54" s="189" t="str">
        <f>'[1]Allocation Methodology'!C50</f>
        <v>Business, Industrial</v>
      </c>
      <c r="D54" s="189">
        <f>'[1]Allocation Methodology'!D50</f>
        <v>2009</v>
      </c>
      <c r="E54" s="190" t="str">
        <f>'[1]Allocation Methodology'!E50</f>
        <v>Final</v>
      </c>
      <c r="F54" s="150" t="b">
        <v>0</v>
      </c>
      <c r="G54" s="191">
        <v>0</v>
      </c>
      <c r="H54" s="192">
        <v>0</v>
      </c>
      <c r="I54" s="192">
        <v>0</v>
      </c>
      <c r="J54" s="192">
        <v>1.171985259037022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v>0</v>
      </c>
      <c r="S54" s="192">
        <v>0</v>
      </c>
      <c r="T54" s="192">
        <v>0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0</v>
      </c>
      <c r="AC54" s="192">
        <v>0</v>
      </c>
      <c r="AD54" s="192">
        <v>0</v>
      </c>
      <c r="AE54" s="192">
        <v>0</v>
      </c>
      <c r="AF54" s="192">
        <v>0</v>
      </c>
      <c r="AG54" s="192">
        <v>0</v>
      </c>
      <c r="AH54" s="192">
        <v>0</v>
      </c>
      <c r="AI54" s="192">
        <v>0</v>
      </c>
      <c r="AJ54" s="192">
        <v>0</v>
      </c>
      <c r="AK54" s="192">
        <v>0</v>
      </c>
      <c r="AL54" s="192">
        <v>0</v>
      </c>
      <c r="AM54" s="192">
        <v>0</v>
      </c>
      <c r="AN54" s="192">
        <v>0</v>
      </c>
      <c r="AO54" s="192">
        <v>0</v>
      </c>
      <c r="AP54" s="192">
        <v>0</v>
      </c>
      <c r="AQ54" s="192">
        <v>0</v>
      </c>
      <c r="AR54" s="192">
        <v>0</v>
      </c>
      <c r="AS54" s="192">
        <v>0</v>
      </c>
      <c r="AT54" s="192">
        <v>0</v>
      </c>
      <c r="AU54" s="192">
        <v>0</v>
      </c>
      <c r="AV54" s="192">
        <v>0</v>
      </c>
      <c r="AW54" s="192">
        <v>0</v>
      </c>
      <c r="AX54" s="192">
        <v>0</v>
      </c>
      <c r="AY54" s="193">
        <v>0</v>
      </c>
    </row>
    <row r="55" spans="1:51" s="173" customFormat="1" ht="12.75">
      <c r="A55" s="194">
        <f>'[1]Allocation Methodology'!A51</f>
        <v>47</v>
      </c>
      <c r="B55" s="195" t="str">
        <f>'[1]Allocation Methodology'!B51</f>
        <v>Loblaw &amp; York Region Demand Response</v>
      </c>
      <c r="C55" s="195" t="str">
        <f>'[1]Allocation Methodology'!C51</f>
        <v>Business, Industrial</v>
      </c>
      <c r="D55" s="195">
        <f>'[1]Allocation Methodology'!D51</f>
        <v>2009</v>
      </c>
      <c r="E55" s="196" t="str">
        <f>'[1]Allocation Methodology'!E51</f>
        <v>Final</v>
      </c>
      <c r="F55" s="150" t="b">
        <v>0</v>
      </c>
      <c r="G55" s="197">
        <v>0</v>
      </c>
      <c r="H55" s="198">
        <v>0</v>
      </c>
      <c r="I55" s="198">
        <v>0</v>
      </c>
      <c r="J55" s="198">
        <v>0.20137464362630245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198">
        <v>0</v>
      </c>
      <c r="U55" s="198">
        <v>0</v>
      </c>
      <c r="V55" s="198">
        <v>0</v>
      </c>
      <c r="W55" s="198">
        <v>0</v>
      </c>
      <c r="X55" s="198">
        <v>0</v>
      </c>
      <c r="Y55" s="198">
        <v>0</v>
      </c>
      <c r="Z55" s="198">
        <v>0</v>
      </c>
      <c r="AA55" s="198">
        <v>0</v>
      </c>
      <c r="AB55" s="198">
        <v>0</v>
      </c>
      <c r="AC55" s="198">
        <v>0</v>
      </c>
      <c r="AD55" s="198">
        <v>0</v>
      </c>
      <c r="AE55" s="198">
        <v>0</v>
      </c>
      <c r="AF55" s="198">
        <v>0</v>
      </c>
      <c r="AG55" s="198">
        <v>0</v>
      </c>
      <c r="AH55" s="198">
        <v>0</v>
      </c>
      <c r="AI55" s="198">
        <v>0</v>
      </c>
      <c r="AJ55" s="198">
        <v>0</v>
      </c>
      <c r="AK55" s="198">
        <v>0</v>
      </c>
      <c r="AL55" s="198">
        <v>0</v>
      </c>
      <c r="AM55" s="198">
        <v>0</v>
      </c>
      <c r="AN55" s="198">
        <v>0</v>
      </c>
      <c r="AO55" s="198">
        <v>0</v>
      </c>
      <c r="AP55" s="198">
        <v>0</v>
      </c>
      <c r="AQ55" s="198">
        <v>0</v>
      </c>
      <c r="AR55" s="198">
        <v>0</v>
      </c>
      <c r="AS55" s="198">
        <v>0</v>
      </c>
      <c r="AT55" s="198">
        <v>0</v>
      </c>
      <c r="AU55" s="198">
        <v>0</v>
      </c>
      <c r="AV55" s="198">
        <v>0</v>
      </c>
      <c r="AW55" s="198">
        <v>0</v>
      </c>
      <c r="AX55" s="198">
        <v>0</v>
      </c>
      <c r="AY55" s="200">
        <v>0</v>
      </c>
    </row>
    <row r="56" spans="1:51" s="173" customFormat="1" ht="12.75">
      <c r="A56" s="188">
        <f>'[1]Allocation Methodology'!A52</f>
        <v>48</v>
      </c>
      <c r="B56" s="189" t="str">
        <f>'[1]Allocation Methodology'!B52</f>
        <v>LDC Custom - Thunder Bay Hydro - Phantom Load</v>
      </c>
      <c r="C56" s="189" t="str">
        <f>'[1]Allocation Methodology'!C52</f>
        <v>Consumer</v>
      </c>
      <c r="D56" s="189">
        <f>'[1]Allocation Methodology'!D52</f>
        <v>2009</v>
      </c>
      <c r="E56" s="190" t="str">
        <f>'[1]Allocation Methodology'!E52</f>
        <v>Final</v>
      </c>
      <c r="F56" s="150" t="b">
        <v>0</v>
      </c>
      <c r="G56" s="191">
        <v>0</v>
      </c>
      <c r="H56" s="192">
        <v>0</v>
      </c>
      <c r="I56" s="192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v>0</v>
      </c>
      <c r="S56" s="192">
        <v>0</v>
      </c>
      <c r="T56" s="192">
        <v>0</v>
      </c>
      <c r="U56" s="192">
        <v>0</v>
      </c>
      <c r="V56" s="192">
        <v>0</v>
      </c>
      <c r="W56" s="192">
        <v>0</v>
      </c>
      <c r="X56" s="192">
        <v>0</v>
      </c>
      <c r="Y56" s="192">
        <v>0</v>
      </c>
      <c r="Z56" s="192">
        <v>0</v>
      </c>
      <c r="AA56" s="192">
        <v>0</v>
      </c>
      <c r="AB56" s="192">
        <v>0</v>
      </c>
      <c r="AC56" s="192">
        <v>0</v>
      </c>
      <c r="AD56" s="192">
        <v>0</v>
      </c>
      <c r="AE56" s="192">
        <v>0</v>
      </c>
      <c r="AF56" s="192">
        <v>0</v>
      </c>
      <c r="AG56" s="192">
        <v>0</v>
      </c>
      <c r="AH56" s="192">
        <v>0</v>
      </c>
      <c r="AI56" s="192">
        <v>0</v>
      </c>
      <c r="AJ56" s="192">
        <v>0</v>
      </c>
      <c r="AK56" s="192">
        <v>0</v>
      </c>
      <c r="AL56" s="192">
        <v>0</v>
      </c>
      <c r="AM56" s="192">
        <v>0</v>
      </c>
      <c r="AN56" s="192">
        <v>0</v>
      </c>
      <c r="AO56" s="192">
        <v>0</v>
      </c>
      <c r="AP56" s="192">
        <v>0</v>
      </c>
      <c r="AQ56" s="192">
        <v>0</v>
      </c>
      <c r="AR56" s="192">
        <v>0</v>
      </c>
      <c r="AS56" s="192">
        <v>0</v>
      </c>
      <c r="AT56" s="192">
        <v>0</v>
      </c>
      <c r="AU56" s="192">
        <v>0</v>
      </c>
      <c r="AV56" s="192">
        <v>0</v>
      </c>
      <c r="AW56" s="192">
        <v>0</v>
      </c>
      <c r="AX56" s="192">
        <v>0</v>
      </c>
      <c r="AY56" s="193">
        <v>0</v>
      </c>
    </row>
    <row r="57" spans="1:51" s="173" customFormat="1" ht="12.75">
      <c r="A57" s="221">
        <f>'[1]Allocation Methodology'!A53</f>
        <v>49</v>
      </c>
      <c r="B57" s="222" t="str">
        <f>'[1]Allocation Methodology'!B53</f>
        <v>LDC Custom - Toronto Hydro - Summer Challenge</v>
      </c>
      <c r="C57" s="222" t="str">
        <f>'[1]Allocation Methodology'!C53</f>
        <v>Consumer</v>
      </c>
      <c r="D57" s="222">
        <f>'[1]Allocation Methodology'!D53</f>
        <v>2009</v>
      </c>
      <c r="E57" s="223" t="str">
        <f>'[1]Allocation Methodology'!E53</f>
        <v>Final</v>
      </c>
      <c r="F57" s="150" t="b">
        <v>0</v>
      </c>
      <c r="G57" s="224">
        <v>0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25">
        <v>0</v>
      </c>
      <c r="Q57" s="225">
        <v>0</v>
      </c>
      <c r="R57" s="225">
        <v>0</v>
      </c>
      <c r="S57" s="225">
        <v>0</v>
      </c>
      <c r="T57" s="225">
        <v>0</v>
      </c>
      <c r="U57" s="225">
        <v>0</v>
      </c>
      <c r="V57" s="225">
        <v>0</v>
      </c>
      <c r="W57" s="225">
        <v>0</v>
      </c>
      <c r="X57" s="225">
        <v>0</v>
      </c>
      <c r="Y57" s="225">
        <v>0</v>
      </c>
      <c r="Z57" s="225">
        <v>0</v>
      </c>
      <c r="AA57" s="225">
        <v>0</v>
      </c>
      <c r="AB57" s="225">
        <v>0</v>
      </c>
      <c r="AC57" s="225">
        <v>0</v>
      </c>
      <c r="AD57" s="225">
        <v>0</v>
      </c>
      <c r="AE57" s="225">
        <v>0</v>
      </c>
      <c r="AF57" s="225">
        <v>0</v>
      </c>
      <c r="AG57" s="225">
        <v>0</v>
      </c>
      <c r="AH57" s="225">
        <v>0</v>
      </c>
      <c r="AI57" s="225">
        <v>0</v>
      </c>
      <c r="AJ57" s="225">
        <v>0</v>
      </c>
      <c r="AK57" s="225">
        <v>0</v>
      </c>
      <c r="AL57" s="225">
        <v>0</v>
      </c>
      <c r="AM57" s="225">
        <v>0</v>
      </c>
      <c r="AN57" s="225">
        <v>0</v>
      </c>
      <c r="AO57" s="225">
        <v>0</v>
      </c>
      <c r="AP57" s="225">
        <v>0</v>
      </c>
      <c r="AQ57" s="225">
        <v>0</v>
      </c>
      <c r="AR57" s="225">
        <v>0</v>
      </c>
      <c r="AS57" s="225">
        <v>0</v>
      </c>
      <c r="AT57" s="225">
        <v>0</v>
      </c>
      <c r="AU57" s="225">
        <v>0</v>
      </c>
      <c r="AV57" s="225">
        <v>0</v>
      </c>
      <c r="AW57" s="225">
        <v>0</v>
      </c>
      <c r="AX57" s="225">
        <v>0</v>
      </c>
      <c r="AY57" s="226">
        <v>0</v>
      </c>
    </row>
    <row r="58" spans="1:51" s="173" customFormat="1" ht="12.75">
      <c r="A58" s="214">
        <f>'[1]Allocation Methodology'!A54</f>
        <v>50</v>
      </c>
      <c r="B58" s="215" t="str">
        <f>'[1]Allocation Methodology'!B54</f>
        <v>LDC Custom - PowerStream - Data Centers</v>
      </c>
      <c r="C58" s="215" t="str">
        <f>'[1]Allocation Methodology'!C54</f>
        <v>Business</v>
      </c>
      <c r="D58" s="215">
        <f>'[1]Allocation Methodology'!D54</f>
        <v>2009</v>
      </c>
      <c r="E58" s="216" t="str">
        <f>'[1]Allocation Methodology'!E54</f>
        <v>Final</v>
      </c>
      <c r="F58" s="150"/>
      <c r="G58" s="217">
        <v>0</v>
      </c>
      <c r="H58" s="218">
        <v>0</v>
      </c>
      <c r="I58" s="218">
        <v>0</v>
      </c>
      <c r="J58" s="218">
        <v>0</v>
      </c>
      <c r="K58" s="218">
        <v>0</v>
      </c>
      <c r="L58" s="218">
        <v>0</v>
      </c>
      <c r="M58" s="218">
        <v>0</v>
      </c>
      <c r="N58" s="218">
        <v>0</v>
      </c>
      <c r="O58" s="218">
        <v>0</v>
      </c>
      <c r="P58" s="218">
        <v>0</v>
      </c>
      <c r="Q58" s="218">
        <v>0</v>
      </c>
      <c r="R58" s="218">
        <v>0</v>
      </c>
      <c r="S58" s="218">
        <v>0</v>
      </c>
      <c r="T58" s="218">
        <v>0</v>
      </c>
      <c r="U58" s="218">
        <v>0</v>
      </c>
      <c r="V58" s="218">
        <v>0</v>
      </c>
      <c r="W58" s="218">
        <v>0</v>
      </c>
      <c r="X58" s="218">
        <v>0</v>
      </c>
      <c r="Y58" s="218">
        <v>0</v>
      </c>
      <c r="Z58" s="218">
        <v>0</v>
      </c>
      <c r="AA58" s="218">
        <v>0</v>
      </c>
      <c r="AB58" s="218">
        <v>0</v>
      </c>
      <c r="AC58" s="218">
        <v>0</v>
      </c>
      <c r="AD58" s="218">
        <v>0</v>
      </c>
      <c r="AE58" s="218">
        <v>0</v>
      </c>
      <c r="AF58" s="218">
        <v>0</v>
      </c>
      <c r="AG58" s="218">
        <v>0</v>
      </c>
      <c r="AH58" s="218">
        <v>0</v>
      </c>
      <c r="AI58" s="218">
        <v>0</v>
      </c>
      <c r="AJ58" s="218">
        <v>0</v>
      </c>
      <c r="AK58" s="218">
        <v>0</v>
      </c>
      <c r="AL58" s="218">
        <v>0</v>
      </c>
      <c r="AM58" s="218">
        <v>0</v>
      </c>
      <c r="AN58" s="218">
        <v>0</v>
      </c>
      <c r="AO58" s="218">
        <v>0</v>
      </c>
      <c r="AP58" s="218">
        <v>0</v>
      </c>
      <c r="AQ58" s="218">
        <v>0</v>
      </c>
      <c r="AR58" s="218">
        <v>0</v>
      </c>
      <c r="AS58" s="218">
        <v>0</v>
      </c>
      <c r="AT58" s="218">
        <v>0</v>
      </c>
      <c r="AU58" s="218">
        <v>0</v>
      </c>
      <c r="AV58" s="218">
        <v>0</v>
      </c>
      <c r="AW58" s="218">
        <v>0</v>
      </c>
      <c r="AX58" s="218">
        <v>0</v>
      </c>
      <c r="AY58" s="219">
        <v>0</v>
      </c>
    </row>
    <row r="59" spans="1:51" s="173" customFormat="1" ht="12.75">
      <c r="A59" s="181">
        <f>'[1]Allocation Methodology'!A55</f>
        <v>51</v>
      </c>
      <c r="B59" s="182" t="str">
        <f>'[1]Allocation Methodology'!B55</f>
        <v>Toronto Comprehensive Adjustment</v>
      </c>
      <c r="C59" s="182" t="str">
        <f>'[1]Allocation Methodology'!C55</f>
        <v>Consumer, Business</v>
      </c>
      <c r="D59" s="182">
        <f>'[1]Allocation Methodology'!D55</f>
        <v>2008</v>
      </c>
      <c r="E59" s="183" t="str">
        <f>'[1]Allocation Methodology'!E55</f>
        <v>Final</v>
      </c>
      <c r="F59" s="150"/>
      <c r="G59" s="184">
        <v>0</v>
      </c>
      <c r="H59" s="186">
        <v>0</v>
      </c>
      <c r="I59" s="186">
        <v>0</v>
      </c>
      <c r="J59" s="186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86">
        <v>0</v>
      </c>
      <c r="Q59" s="186">
        <v>0</v>
      </c>
      <c r="R59" s="186">
        <v>0</v>
      </c>
      <c r="S59" s="186">
        <v>0</v>
      </c>
      <c r="T59" s="186">
        <v>0</v>
      </c>
      <c r="U59" s="186">
        <v>0</v>
      </c>
      <c r="V59" s="186">
        <v>0</v>
      </c>
      <c r="W59" s="186">
        <v>0</v>
      </c>
      <c r="X59" s="186">
        <v>0</v>
      </c>
      <c r="Y59" s="186">
        <v>0</v>
      </c>
      <c r="Z59" s="186">
        <v>0</v>
      </c>
      <c r="AA59" s="186">
        <v>0</v>
      </c>
      <c r="AB59" s="186">
        <v>0</v>
      </c>
      <c r="AC59" s="186">
        <v>0</v>
      </c>
      <c r="AD59" s="186">
        <v>0</v>
      </c>
      <c r="AE59" s="186">
        <v>0</v>
      </c>
      <c r="AF59" s="186">
        <v>0</v>
      </c>
      <c r="AG59" s="186">
        <v>0</v>
      </c>
      <c r="AH59" s="186">
        <v>0</v>
      </c>
      <c r="AI59" s="186">
        <v>0</v>
      </c>
      <c r="AJ59" s="186">
        <v>0</v>
      </c>
      <c r="AK59" s="186">
        <v>0</v>
      </c>
      <c r="AL59" s="186">
        <v>0</v>
      </c>
      <c r="AM59" s="186">
        <v>0</v>
      </c>
      <c r="AN59" s="186">
        <v>0</v>
      </c>
      <c r="AO59" s="186">
        <v>0</v>
      </c>
      <c r="AP59" s="186">
        <v>0</v>
      </c>
      <c r="AQ59" s="186">
        <v>0</v>
      </c>
      <c r="AR59" s="186">
        <v>0</v>
      </c>
      <c r="AS59" s="186">
        <v>0</v>
      </c>
      <c r="AT59" s="186">
        <v>0</v>
      </c>
      <c r="AU59" s="186">
        <v>0</v>
      </c>
      <c r="AV59" s="186">
        <v>0</v>
      </c>
      <c r="AW59" s="186">
        <v>0</v>
      </c>
      <c r="AX59" s="186">
        <v>0</v>
      </c>
      <c r="AY59" s="187">
        <v>0</v>
      </c>
    </row>
    <row r="60" spans="1:51" s="173" customFormat="1" ht="12.75">
      <c r="A60" s="214">
        <f>'[1]Allocation Methodology'!A56</f>
        <v>52</v>
      </c>
      <c r="B60" s="215" t="str">
        <f>'[1]Allocation Methodology'!B56</f>
        <v>LDC Custom - Hydro One Networks Inc. - Double Return Adjustment</v>
      </c>
      <c r="C60" s="215" t="str">
        <f>'[1]Allocation Methodology'!C56</f>
        <v>Business, Industrial</v>
      </c>
      <c r="D60" s="215">
        <f>'[1]Allocation Methodology'!D56</f>
        <v>2008</v>
      </c>
      <c r="E60" s="216" t="str">
        <f>'[1]Allocation Methodology'!E56</f>
        <v>Final</v>
      </c>
      <c r="F60" s="150"/>
      <c r="G60" s="217">
        <v>0</v>
      </c>
      <c r="H60" s="218">
        <v>0</v>
      </c>
      <c r="I60" s="218">
        <v>0</v>
      </c>
      <c r="J60" s="218">
        <v>0</v>
      </c>
      <c r="K60" s="218">
        <v>0</v>
      </c>
      <c r="L60" s="218">
        <v>0</v>
      </c>
      <c r="M60" s="218">
        <v>0</v>
      </c>
      <c r="N60" s="218">
        <v>0</v>
      </c>
      <c r="O60" s="218">
        <v>0</v>
      </c>
      <c r="P60" s="218">
        <v>0</v>
      </c>
      <c r="Q60" s="218">
        <v>0</v>
      </c>
      <c r="R60" s="218">
        <v>0</v>
      </c>
      <c r="S60" s="218">
        <v>0</v>
      </c>
      <c r="T60" s="218">
        <v>0</v>
      </c>
      <c r="U60" s="218">
        <v>0</v>
      </c>
      <c r="V60" s="218">
        <v>0</v>
      </c>
      <c r="W60" s="218">
        <v>0</v>
      </c>
      <c r="X60" s="218">
        <v>0</v>
      </c>
      <c r="Y60" s="218">
        <v>0</v>
      </c>
      <c r="Z60" s="218">
        <v>0</v>
      </c>
      <c r="AA60" s="218">
        <v>0</v>
      </c>
      <c r="AB60" s="218">
        <v>0</v>
      </c>
      <c r="AC60" s="218">
        <v>0</v>
      </c>
      <c r="AD60" s="218">
        <v>0</v>
      </c>
      <c r="AE60" s="218">
        <v>0</v>
      </c>
      <c r="AF60" s="218">
        <v>0</v>
      </c>
      <c r="AG60" s="218">
        <v>0</v>
      </c>
      <c r="AH60" s="218">
        <v>0</v>
      </c>
      <c r="AI60" s="218">
        <v>0</v>
      </c>
      <c r="AJ60" s="218">
        <v>0</v>
      </c>
      <c r="AK60" s="218">
        <v>0</v>
      </c>
      <c r="AL60" s="218">
        <v>0</v>
      </c>
      <c r="AM60" s="218">
        <v>0</v>
      </c>
      <c r="AN60" s="218">
        <v>0</v>
      </c>
      <c r="AO60" s="218">
        <v>0</v>
      </c>
      <c r="AP60" s="218">
        <v>0</v>
      </c>
      <c r="AQ60" s="218">
        <v>0</v>
      </c>
      <c r="AR60" s="218">
        <v>0</v>
      </c>
      <c r="AS60" s="218">
        <v>0</v>
      </c>
      <c r="AT60" s="218">
        <v>0</v>
      </c>
      <c r="AU60" s="218">
        <v>0</v>
      </c>
      <c r="AV60" s="218">
        <v>0</v>
      </c>
      <c r="AW60" s="218">
        <v>0</v>
      </c>
      <c r="AX60" s="218">
        <v>0</v>
      </c>
      <c r="AY60" s="219">
        <v>0</v>
      </c>
    </row>
    <row r="61" spans="1:51" s="173" customFormat="1" ht="4.5" customHeight="1">
      <c r="A61" s="180"/>
      <c r="B61" s="180"/>
      <c r="C61" s="180"/>
      <c r="D61" s="180"/>
      <c r="E61" s="180"/>
      <c r="F61" s="171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</row>
    <row r="62" spans="1:51" s="173" customFormat="1" ht="12.75">
      <c r="A62" s="227" t="s">
        <v>45</v>
      </c>
      <c r="B62" s="228"/>
      <c r="C62" s="228"/>
      <c r="D62" s="228"/>
      <c r="E62" s="229"/>
      <c r="F62" s="171"/>
      <c r="G62" s="230">
        <f>SUM(G9:G13)</f>
        <v>2.088861893737612</v>
      </c>
      <c r="H62" s="230">
        <f aca="true" t="shared" si="1" ref="H62:AY62">SUM(H9:H13)</f>
        <v>0.18047430755896682</v>
      </c>
      <c r="I62" s="230">
        <f t="shared" si="1"/>
        <v>0.18047430755896682</v>
      </c>
      <c r="J62" s="230">
        <f t="shared" si="1"/>
        <v>0.18047430755896682</v>
      </c>
      <c r="K62" s="230">
        <f t="shared" si="1"/>
        <v>0.18047430755896682</v>
      </c>
      <c r="L62" s="230">
        <f t="shared" si="1"/>
        <v>0.18047430755896682</v>
      </c>
      <c r="M62" s="230">
        <f t="shared" si="1"/>
        <v>0.1679640881930355</v>
      </c>
      <c r="N62" s="230">
        <f t="shared" si="1"/>
        <v>0.1679640881930355</v>
      </c>
      <c r="O62" s="230">
        <f t="shared" si="1"/>
        <v>0.13136798988572923</v>
      </c>
      <c r="P62" s="230">
        <f t="shared" si="1"/>
        <v>0.13136798988572923</v>
      </c>
      <c r="Q62" s="230">
        <f t="shared" si="1"/>
        <v>0.13136798988572923</v>
      </c>
      <c r="R62" s="230">
        <f t="shared" si="1"/>
        <v>0.13136798988572923</v>
      </c>
      <c r="S62" s="230">
        <f t="shared" si="1"/>
        <v>0.13136798988572923</v>
      </c>
      <c r="T62" s="230">
        <f t="shared" si="1"/>
        <v>0.13136798988572923</v>
      </c>
      <c r="U62" s="230">
        <f t="shared" si="1"/>
        <v>0.08039978504641618</v>
      </c>
      <c r="V62" s="230">
        <f t="shared" si="1"/>
        <v>0.054880365638665295</v>
      </c>
      <c r="W62" s="230">
        <f t="shared" si="1"/>
        <v>0.054880365638665295</v>
      </c>
      <c r="X62" s="230">
        <f t="shared" si="1"/>
        <v>0.054880365638665295</v>
      </c>
      <c r="Y62" s="230">
        <f t="shared" si="1"/>
        <v>0.0015430434129686283</v>
      </c>
      <c r="Z62" s="230">
        <f t="shared" si="1"/>
        <v>0.0015430434129686283</v>
      </c>
      <c r="AA62" s="230">
        <f t="shared" si="1"/>
        <v>0</v>
      </c>
      <c r="AB62" s="230">
        <f t="shared" si="1"/>
        <v>0</v>
      </c>
      <c r="AC62" s="230">
        <f t="shared" si="1"/>
        <v>0</v>
      </c>
      <c r="AD62" s="230">
        <f t="shared" si="1"/>
        <v>0</v>
      </c>
      <c r="AE62" s="230">
        <f t="shared" si="1"/>
        <v>0</v>
      </c>
      <c r="AF62" s="230">
        <f t="shared" si="1"/>
        <v>0</v>
      </c>
      <c r="AG62" s="230">
        <f t="shared" si="1"/>
        <v>0</v>
      </c>
      <c r="AH62" s="230">
        <f t="shared" si="1"/>
        <v>0</v>
      </c>
      <c r="AI62" s="230">
        <f t="shared" si="1"/>
        <v>0</v>
      </c>
      <c r="AJ62" s="230">
        <f t="shared" si="1"/>
        <v>0</v>
      </c>
      <c r="AK62" s="230">
        <f t="shared" si="1"/>
        <v>0</v>
      </c>
      <c r="AL62" s="230">
        <f t="shared" si="1"/>
        <v>0</v>
      </c>
      <c r="AM62" s="230">
        <f t="shared" si="1"/>
        <v>0</v>
      </c>
      <c r="AN62" s="230">
        <f t="shared" si="1"/>
        <v>0</v>
      </c>
      <c r="AO62" s="230">
        <f t="shared" si="1"/>
        <v>0</v>
      </c>
      <c r="AP62" s="230">
        <f t="shared" si="1"/>
        <v>0</v>
      </c>
      <c r="AQ62" s="230">
        <f t="shared" si="1"/>
        <v>0</v>
      </c>
      <c r="AR62" s="230">
        <f t="shared" si="1"/>
        <v>0</v>
      </c>
      <c r="AS62" s="230">
        <f t="shared" si="1"/>
        <v>0</v>
      </c>
      <c r="AT62" s="230">
        <f t="shared" si="1"/>
        <v>0</v>
      </c>
      <c r="AU62" s="230">
        <f t="shared" si="1"/>
        <v>0</v>
      </c>
      <c r="AV62" s="230">
        <f t="shared" si="1"/>
        <v>0</v>
      </c>
      <c r="AW62" s="230">
        <f t="shared" si="1"/>
        <v>0</v>
      </c>
      <c r="AX62" s="230">
        <f t="shared" si="1"/>
        <v>0</v>
      </c>
      <c r="AY62" s="230">
        <f t="shared" si="1"/>
        <v>0</v>
      </c>
    </row>
    <row r="63" spans="1:51" s="173" customFormat="1" ht="4.5" customHeight="1">
      <c r="A63" s="180"/>
      <c r="B63" s="180"/>
      <c r="C63" s="180"/>
      <c r="D63" s="180"/>
      <c r="E63" s="180"/>
      <c r="F63" s="171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</row>
    <row r="64" spans="1:51" s="173" customFormat="1" ht="12.75">
      <c r="A64" s="227" t="s">
        <v>46</v>
      </c>
      <c r="B64" s="228"/>
      <c r="C64" s="228"/>
      <c r="D64" s="228"/>
      <c r="E64" s="229"/>
      <c r="F64" s="171"/>
      <c r="G64" s="230">
        <f>SUM(G14:G27)</f>
        <v>0</v>
      </c>
      <c r="H64" s="230">
        <f aca="true" t="shared" si="2" ref="H64:AY64">SUM(H14:H27)</f>
        <v>2.499384375689137</v>
      </c>
      <c r="I64" s="230">
        <f t="shared" si="2"/>
        <v>0.23122863107753366</v>
      </c>
      <c r="J64" s="230">
        <f t="shared" si="2"/>
        <v>0.23122863107753366</v>
      </c>
      <c r="K64" s="230">
        <f t="shared" si="2"/>
        <v>0.23122863107753366</v>
      </c>
      <c r="L64" s="230">
        <f t="shared" si="2"/>
        <v>0.21460848071859684</v>
      </c>
      <c r="M64" s="230">
        <f t="shared" si="2"/>
        <v>0.20343787695011178</v>
      </c>
      <c r="N64" s="230">
        <f t="shared" si="2"/>
        <v>0.20343787695011178</v>
      </c>
      <c r="O64" s="230">
        <f t="shared" si="2"/>
        <v>0.20343787695011178</v>
      </c>
      <c r="P64" s="230">
        <f t="shared" si="2"/>
        <v>0.1668549635871622</v>
      </c>
      <c r="Q64" s="230">
        <f t="shared" si="2"/>
        <v>0.15742816041826688</v>
      </c>
      <c r="R64" s="230">
        <f t="shared" si="2"/>
        <v>0.13303744901345382</v>
      </c>
      <c r="S64" s="230">
        <f t="shared" si="2"/>
        <v>0.13303744901345382</v>
      </c>
      <c r="T64" s="230">
        <f t="shared" si="2"/>
        <v>0.13303744901345382</v>
      </c>
      <c r="U64" s="230">
        <f t="shared" si="2"/>
        <v>0.13303744901345382</v>
      </c>
      <c r="V64" s="230">
        <f t="shared" si="2"/>
        <v>0.13303744901345382</v>
      </c>
      <c r="W64" s="230">
        <f t="shared" si="2"/>
        <v>0.02505801074397215</v>
      </c>
      <c r="X64" s="230">
        <f t="shared" si="2"/>
        <v>0.024777595934968363</v>
      </c>
      <c r="Y64" s="230">
        <f t="shared" si="2"/>
        <v>0.024777595934968363</v>
      </c>
      <c r="Z64" s="230">
        <f t="shared" si="2"/>
        <v>0</v>
      </c>
      <c r="AA64" s="230">
        <f t="shared" si="2"/>
        <v>0</v>
      </c>
      <c r="AB64" s="230">
        <f t="shared" si="2"/>
        <v>0</v>
      </c>
      <c r="AC64" s="230">
        <f t="shared" si="2"/>
        <v>0</v>
      </c>
      <c r="AD64" s="230">
        <f t="shared" si="2"/>
        <v>0</v>
      </c>
      <c r="AE64" s="230">
        <f t="shared" si="2"/>
        <v>0</v>
      </c>
      <c r="AF64" s="230">
        <f t="shared" si="2"/>
        <v>0</v>
      </c>
      <c r="AG64" s="230">
        <f t="shared" si="2"/>
        <v>0</v>
      </c>
      <c r="AH64" s="230">
        <f t="shared" si="2"/>
        <v>0</v>
      </c>
      <c r="AI64" s="230">
        <f t="shared" si="2"/>
        <v>0</v>
      </c>
      <c r="AJ64" s="230">
        <f t="shared" si="2"/>
        <v>0</v>
      </c>
      <c r="AK64" s="230">
        <f t="shared" si="2"/>
        <v>0</v>
      </c>
      <c r="AL64" s="230">
        <f t="shared" si="2"/>
        <v>0</v>
      </c>
      <c r="AM64" s="230">
        <f t="shared" si="2"/>
        <v>0</v>
      </c>
      <c r="AN64" s="230">
        <f t="shared" si="2"/>
        <v>0</v>
      </c>
      <c r="AO64" s="230">
        <f t="shared" si="2"/>
        <v>0</v>
      </c>
      <c r="AP64" s="230">
        <f t="shared" si="2"/>
        <v>0</v>
      </c>
      <c r="AQ64" s="230">
        <f t="shared" si="2"/>
        <v>0</v>
      </c>
      <c r="AR64" s="230">
        <f t="shared" si="2"/>
        <v>0</v>
      </c>
      <c r="AS64" s="230">
        <f t="shared" si="2"/>
        <v>0</v>
      </c>
      <c r="AT64" s="230">
        <f t="shared" si="2"/>
        <v>0</v>
      </c>
      <c r="AU64" s="230">
        <f t="shared" si="2"/>
        <v>0</v>
      </c>
      <c r="AV64" s="230">
        <f t="shared" si="2"/>
        <v>0</v>
      </c>
      <c r="AW64" s="230">
        <f t="shared" si="2"/>
        <v>0</v>
      </c>
      <c r="AX64" s="230">
        <f t="shared" si="2"/>
        <v>0</v>
      </c>
      <c r="AY64" s="230">
        <f t="shared" si="2"/>
        <v>0</v>
      </c>
    </row>
    <row r="65" spans="1:51" s="173" customFormat="1" ht="4.5" customHeight="1">
      <c r="A65" s="180"/>
      <c r="B65" s="180"/>
      <c r="C65" s="180"/>
      <c r="D65" s="180"/>
      <c r="E65" s="180"/>
      <c r="F65" s="171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</row>
    <row r="66" spans="1:51" s="173" customFormat="1" ht="12.75">
      <c r="A66" s="227" t="s">
        <v>47</v>
      </c>
      <c r="B66" s="228"/>
      <c r="C66" s="228"/>
      <c r="D66" s="228"/>
      <c r="E66" s="229"/>
      <c r="F66" s="171"/>
      <c r="G66" s="230">
        <f>SUM(G28:G42,G59:G60)</f>
        <v>0</v>
      </c>
      <c r="H66" s="230">
        <f aca="true" t="shared" si="3" ref="H66:AY66">SUM(H28:H42,H59:H60)</f>
        <v>0</v>
      </c>
      <c r="I66" s="230">
        <f t="shared" si="3"/>
        <v>4.268286203395367</v>
      </c>
      <c r="J66" s="230">
        <f t="shared" si="3"/>
        <v>0.511103008832336</v>
      </c>
      <c r="K66" s="230">
        <f t="shared" si="3"/>
        <v>0.510039088832336</v>
      </c>
      <c r="L66" s="230">
        <f t="shared" si="3"/>
        <v>0.510039088832336</v>
      </c>
      <c r="M66" s="230">
        <f t="shared" si="3"/>
        <v>0.5040530863924466</v>
      </c>
      <c r="N66" s="230">
        <f t="shared" si="3"/>
        <v>0.5040530863924466</v>
      </c>
      <c r="O66" s="230">
        <f t="shared" si="3"/>
        <v>0.4909253899362034</v>
      </c>
      <c r="P66" s="230">
        <f t="shared" si="3"/>
        <v>0.4864914593972819</v>
      </c>
      <c r="Q66" s="230">
        <f t="shared" si="3"/>
        <v>0.46910710136406064</v>
      </c>
      <c r="R66" s="230">
        <f t="shared" si="3"/>
        <v>0.44773026418248296</v>
      </c>
      <c r="S66" s="230">
        <f t="shared" si="3"/>
        <v>0.44479190702162463</v>
      </c>
      <c r="T66" s="230">
        <f t="shared" si="3"/>
        <v>0.44479190702162463</v>
      </c>
      <c r="U66" s="230">
        <f t="shared" si="3"/>
        <v>0.43433142906159916</v>
      </c>
      <c r="V66" s="230">
        <f t="shared" si="3"/>
        <v>0.37572753601439157</v>
      </c>
      <c r="W66" s="230">
        <f t="shared" si="3"/>
        <v>0.3733493450066325</v>
      </c>
      <c r="X66" s="230">
        <f t="shared" si="3"/>
        <v>0.33225008455234195</v>
      </c>
      <c r="Y66" s="230">
        <f t="shared" si="3"/>
        <v>0.1374285362855446</v>
      </c>
      <c r="Z66" s="230">
        <f t="shared" si="3"/>
        <v>0.1374285362855446</v>
      </c>
      <c r="AA66" s="230">
        <f t="shared" si="3"/>
        <v>0.015895243356673784</v>
      </c>
      <c r="AB66" s="230">
        <f t="shared" si="3"/>
        <v>0.015895243356673784</v>
      </c>
      <c r="AC66" s="230">
        <f t="shared" si="3"/>
        <v>0</v>
      </c>
      <c r="AD66" s="230">
        <f t="shared" si="3"/>
        <v>0</v>
      </c>
      <c r="AE66" s="230">
        <f t="shared" si="3"/>
        <v>0</v>
      </c>
      <c r="AF66" s="230">
        <f t="shared" si="3"/>
        <v>0</v>
      </c>
      <c r="AG66" s="230">
        <f t="shared" si="3"/>
        <v>0</v>
      </c>
      <c r="AH66" s="230">
        <f t="shared" si="3"/>
        <v>0</v>
      </c>
      <c r="AI66" s="230">
        <f t="shared" si="3"/>
        <v>0</v>
      </c>
      <c r="AJ66" s="230">
        <f t="shared" si="3"/>
        <v>0</v>
      </c>
      <c r="AK66" s="230">
        <f t="shared" si="3"/>
        <v>0</v>
      </c>
      <c r="AL66" s="230">
        <f t="shared" si="3"/>
        <v>0</v>
      </c>
      <c r="AM66" s="230">
        <f t="shared" si="3"/>
        <v>0</v>
      </c>
      <c r="AN66" s="230">
        <f t="shared" si="3"/>
        <v>0</v>
      </c>
      <c r="AO66" s="230">
        <f t="shared" si="3"/>
        <v>0</v>
      </c>
      <c r="AP66" s="230">
        <f t="shared" si="3"/>
        <v>0</v>
      </c>
      <c r="AQ66" s="230">
        <f t="shared" si="3"/>
        <v>0</v>
      </c>
      <c r="AR66" s="230">
        <f t="shared" si="3"/>
        <v>0</v>
      </c>
      <c r="AS66" s="230">
        <f t="shared" si="3"/>
        <v>0</v>
      </c>
      <c r="AT66" s="230">
        <f t="shared" si="3"/>
        <v>0</v>
      </c>
      <c r="AU66" s="230">
        <f t="shared" si="3"/>
        <v>0</v>
      </c>
      <c r="AV66" s="230">
        <f t="shared" si="3"/>
        <v>0</v>
      </c>
      <c r="AW66" s="230">
        <f t="shared" si="3"/>
        <v>0</v>
      </c>
      <c r="AX66" s="230">
        <f t="shared" si="3"/>
        <v>0</v>
      </c>
      <c r="AY66" s="230">
        <f t="shared" si="3"/>
        <v>0</v>
      </c>
    </row>
    <row r="67" spans="1:51" s="173" customFormat="1" ht="4.5" customHeight="1">
      <c r="A67" s="180"/>
      <c r="B67" s="180"/>
      <c r="C67" s="180"/>
      <c r="D67" s="180"/>
      <c r="E67" s="180"/>
      <c r="F67" s="171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</row>
    <row r="68" spans="1:51" s="173" customFormat="1" ht="12.75">
      <c r="A68" s="227" t="s">
        <v>48</v>
      </c>
      <c r="B68" s="228"/>
      <c r="C68" s="228"/>
      <c r="D68" s="228"/>
      <c r="E68" s="229"/>
      <c r="F68" s="171"/>
      <c r="G68" s="230">
        <f>SUM(G43:G58)</f>
        <v>0</v>
      </c>
      <c r="H68" s="230">
        <f aca="true" t="shared" si="4" ref="H68:AY68">SUM(H43:H58)</f>
        <v>0</v>
      </c>
      <c r="I68" s="230">
        <f t="shared" si="4"/>
        <v>0</v>
      </c>
      <c r="J68" s="230">
        <f t="shared" si="4"/>
        <v>4.429342353125705</v>
      </c>
      <c r="K68" s="230">
        <f t="shared" si="4"/>
        <v>1.0265196251133817</v>
      </c>
      <c r="L68" s="230">
        <f t="shared" si="4"/>
        <v>1.0265196251133817</v>
      </c>
      <c r="M68" s="230">
        <f t="shared" si="4"/>
        <v>1.0253898420767014</v>
      </c>
      <c r="N68" s="230">
        <f t="shared" si="4"/>
        <v>1.0158556639097622</v>
      </c>
      <c r="O68" s="230">
        <f t="shared" si="4"/>
        <v>0.9906778555399391</v>
      </c>
      <c r="P68" s="230">
        <f t="shared" si="4"/>
        <v>0.9868888512459218</v>
      </c>
      <c r="Q68" s="230">
        <f t="shared" si="4"/>
        <v>0.8479414828248693</v>
      </c>
      <c r="R68" s="230">
        <f t="shared" si="4"/>
        <v>0.836652783305678</v>
      </c>
      <c r="S68" s="230">
        <f t="shared" si="4"/>
        <v>0.667045030369192</v>
      </c>
      <c r="T68" s="230">
        <f t="shared" si="4"/>
        <v>0.6599242226966776</v>
      </c>
      <c r="U68" s="230">
        <f t="shared" si="4"/>
        <v>0.3984333985085357</v>
      </c>
      <c r="V68" s="230">
        <f t="shared" si="4"/>
        <v>0.38243330687413696</v>
      </c>
      <c r="W68" s="230">
        <f t="shared" si="4"/>
        <v>0.23686796144387792</v>
      </c>
      <c r="X68" s="230">
        <f t="shared" si="4"/>
        <v>0.23609820442358254</v>
      </c>
      <c r="Y68" s="230">
        <f t="shared" si="4"/>
        <v>0.2183381704574891</v>
      </c>
      <c r="Z68" s="230">
        <f t="shared" si="4"/>
        <v>0.21683619601137516</v>
      </c>
      <c r="AA68" s="230">
        <f t="shared" si="4"/>
        <v>0.21683619601137516</v>
      </c>
      <c r="AB68" s="230">
        <f t="shared" si="4"/>
        <v>0.16637019782149642</v>
      </c>
      <c r="AC68" s="230">
        <f t="shared" si="4"/>
        <v>0.027521599951291095</v>
      </c>
      <c r="AD68" s="230">
        <f t="shared" si="4"/>
        <v>0</v>
      </c>
      <c r="AE68" s="230">
        <f t="shared" si="4"/>
        <v>0</v>
      </c>
      <c r="AF68" s="230">
        <f t="shared" si="4"/>
        <v>0</v>
      </c>
      <c r="AG68" s="230">
        <f t="shared" si="4"/>
        <v>0</v>
      </c>
      <c r="AH68" s="230">
        <f t="shared" si="4"/>
        <v>0</v>
      </c>
      <c r="AI68" s="230">
        <f t="shared" si="4"/>
        <v>0</v>
      </c>
      <c r="AJ68" s="230">
        <f t="shared" si="4"/>
        <v>0</v>
      </c>
      <c r="AK68" s="230">
        <f t="shared" si="4"/>
        <v>0</v>
      </c>
      <c r="AL68" s="230">
        <f t="shared" si="4"/>
        <v>0</v>
      </c>
      <c r="AM68" s="230">
        <f t="shared" si="4"/>
        <v>0</v>
      </c>
      <c r="AN68" s="230">
        <f t="shared" si="4"/>
        <v>0</v>
      </c>
      <c r="AO68" s="230">
        <f t="shared" si="4"/>
        <v>0</v>
      </c>
      <c r="AP68" s="230">
        <f t="shared" si="4"/>
        <v>0</v>
      </c>
      <c r="AQ68" s="230">
        <f t="shared" si="4"/>
        <v>0</v>
      </c>
      <c r="AR68" s="230">
        <f t="shared" si="4"/>
        <v>0</v>
      </c>
      <c r="AS68" s="230">
        <f t="shared" si="4"/>
        <v>0</v>
      </c>
      <c r="AT68" s="230">
        <f t="shared" si="4"/>
        <v>0</v>
      </c>
      <c r="AU68" s="230">
        <f t="shared" si="4"/>
        <v>0</v>
      </c>
      <c r="AV68" s="230">
        <f t="shared" si="4"/>
        <v>0</v>
      </c>
      <c r="AW68" s="230">
        <f t="shared" si="4"/>
        <v>0</v>
      </c>
      <c r="AX68" s="230">
        <f t="shared" si="4"/>
        <v>0</v>
      </c>
      <c r="AY68" s="230">
        <f t="shared" si="4"/>
        <v>0</v>
      </c>
    </row>
    <row r="69" spans="1:51" s="173" customFormat="1" ht="4.5" customHeight="1">
      <c r="A69" s="180"/>
      <c r="B69" s="180"/>
      <c r="C69" s="180"/>
      <c r="D69" s="180"/>
      <c r="E69" s="180"/>
      <c r="F69" s="171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</row>
    <row r="70" spans="1:51" s="173" customFormat="1" ht="12.75">
      <c r="A70" s="227" t="s">
        <v>49</v>
      </c>
      <c r="B70" s="231"/>
      <c r="C70" s="231"/>
      <c r="D70" s="231"/>
      <c r="E70" s="232"/>
      <c r="F70" s="171"/>
      <c r="G70" s="230">
        <f>SUM(G9:G59)</f>
        <v>2.088861893737612</v>
      </c>
      <c r="H70" s="230">
        <f aca="true" t="shared" si="5" ref="H70:AY70">SUM(H9:H59)</f>
        <v>2.679858683248104</v>
      </c>
      <c r="I70" s="230">
        <f t="shared" si="5"/>
        <v>4.679989142031868</v>
      </c>
      <c r="J70" s="230">
        <f t="shared" si="5"/>
        <v>5.352148300594542</v>
      </c>
      <c r="K70" s="230">
        <f t="shared" si="5"/>
        <v>1.948261652582218</v>
      </c>
      <c r="L70" s="230">
        <f t="shared" si="5"/>
        <v>1.9316415022232816</v>
      </c>
      <c r="M70" s="230">
        <f t="shared" si="5"/>
        <v>1.9008448936122955</v>
      </c>
      <c r="N70" s="230">
        <f t="shared" si="5"/>
        <v>1.8913107154453561</v>
      </c>
      <c r="O70" s="230">
        <f t="shared" si="5"/>
        <v>1.8164091123119834</v>
      </c>
      <c r="P70" s="230">
        <f t="shared" si="5"/>
        <v>1.7716032641160955</v>
      </c>
      <c r="Q70" s="230">
        <f t="shared" si="5"/>
        <v>1.6058447344929259</v>
      </c>
      <c r="R70" s="230">
        <f t="shared" si="5"/>
        <v>1.548788486387344</v>
      </c>
      <c r="S70" s="230">
        <f t="shared" si="5"/>
        <v>1.3762423762899996</v>
      </c>
      <c r="T70" s="230">
        <f t="shared" si="5"/>
        <v>1.3691215686174851</v>
      </c>
      <c r="U70" s="230">
        <f t="shared" si="5"/>
        <v>1.0462020616300047</v>
      </c>
      <c r="V70" s="230">
        <f t="shared" si="5"/>
        <v>0.9460786575406478</v>
      </c>
      <c r="W70" s="230">
        <f t="shared" si="5"/>
        <v>0.690155682833148</v>
      </c>
      <c r="X70" s="230">
        <f t="shared" si="5"/>
        <v>0.6480062505495582</v>
      </c>
      <c r="Y70" s="230">
        <f t="shared" si="5"/>
        <v>0.38208734609097067</v>
      </c>
      <c r="Z70" s="230">
        <f t="shared" si="5"/>
        <v>0.35580777570988836</v>
      </c>
      <c r="AA70" s="230">
        <f t="shared" si="5"/>
        <v>0.23273143936804894</v>
      </c>
      <c r="AB70" s="230">
        <f t="shared" si="5"/>
        <v>0.1822654411781702</v>
      </c>
      <c r="AC70" s="230">
        <f t="shared" si="5"/>
        <v>0.027521599951291095</v>
      </c>
      <c r="AD70" s="230">
        <f t="shared" si="5"/>
        <v>0</v>
      </c>
      <c r="AE70" s="230">
        <f t="shared" si="5"/>
        <v>0</v>
      </c>
      <c r="AF70" s="230">
        <f t="shared" si="5"/>
        <v>0</v>
      </c>
      <c r="AG70" s="230">
        <f t="shared" si="5"/>
        <v>0</v>
      </c>
      <c r="AH70" s="230">
        <f t="shared" si="5"/>
        <v>0</v>
      </c>
      <c r="AI70" s="230">
        <f t="shared" si="5"/>
        <v>0</v>
      </c>
      <c r="AJ70" s="230">
        <f t="shared" si="5"/>
        <v>0</v>
      </c>
      <c r="AK70" s="230">
        <f t="shared" si="5"/>
        <v>0</v>
      </c>
      <c r="AL70" s="230">
        <f t="shared" si="5"/>
        <v>0</v>
      </c>
      <c r="AM70" s="230">
        <f t="shared" si="5"/>
        <v>0</v>
      </c>
      <c r="AN70" s="230">
        <f t="shared" si="5"/>
        <v>0</v>
      </c>
      <c r="AO70" s="230">
        <f t="shared" si="5"/>
        <v>0</v>
      </c>
      <c r="AP70" s="230">
        <f t="shared" si="5"/>
        <v>0</v>
      </c>
      <c r="AQ70" s="230">
        <f t="shared" si="5"/>
        <v>0</v>
      </c>
      <c r="AR70" s="230">
        <f t="shared" si="5"/>
        <v>0</v>
      </c>
      <c r="AS70" s="230">
        <f t="shared" si="5"/>
        <v>0</v>
      </c>
      <c r="AT70" s="230">
        <f t="shared" si="5"/>
        <v>0</v>
      </c>
      <c r="AU70" s="230">
        <f t="shared" si="5"/>
        <v>0</v>
      </c>
      <c r="AV70" s="230">
        <f t="shared" si="5"/>
        <v>0</v>
      </c>
      <c r="AW70" s="230">
        <f t="shared" si="5"/>
        <v>0</v>
      </c>
      <c r="AX70" s="230">
        <f t="shared" si="5"/>
        <v>0</v>
      </c>
      <c r="AY70" s="230">
        <f t="shared" si="5"/>
        <v>0</v>
      </c>
    </row>
    <row r="71" spans="1:51" s="173" customFormat="1" ht="12.75">
      <c r="A71" s="170"/>
      <c r="B71" s="170"/>
      <c r="C71" s="170"/>
      <c r="D71" s="170"/>
      <c r="E71" s="170"/>
      <c r="F71" s="171"/>
      <c r="G71" s="233">
        <v>65</v>
      </c>
      <c r="H71" s="233">
        <f>G71+1</f>
        <v>66</v>
      </c>
      <c r="I71" s="233">
        <f aca="true" t="shared" si="6" ref="I71:AY71">H71+1</f>
        <v>67</v>
      </c>
      <c r="J71" s="233">
        <f t="shared" si="6"/>
        <v>68</v>
      </c>
      <c r="K71" s="233">
        <f t="shared" si="6"/>
        <v>69</v>
      </c>
      <c r="L71" s="233">
        <f t="shared" si="6"/>
        <v>70</v>
      </c>
      <c r="M71" s="233">
        <f t="shared" si="6"/>
        <v>71</v>
      </c>
      <c r="N71" s="233">
        <f t="shared" si="6"/>
        <v>72</v>
      </c>
      <c r="O71" s="233">
        <f t="shared" si="6"/>
        <v>73</v>
      </c>
      <c r="P71" s="233">
        <f t="shared" si="6"/>
        <v>74</v>
      </c>
      <c r="Q71" s="233">
        <f t="shared" si="6"/>
        <v>75</v>
      </c>
      <c r="R71" s="233">
        <f t="shared" si="6"/>
        <v>76</v>
      </c>
      <c r="S71" s="233">
        <f t="shared" si="6"/>
        <v>77</v>
      </c>
      <c r="T71" s="233">
        <f t="shared" si="6"/>
        <v>78</v>
      </c>
      <c r="U71" s="233">
        <f t="shared" si="6"/>
        <v>79</v>
      </c>
      <c r="V71" s="233">
        <f t="shared" si="6"/>
        <v>80</v>
      </c>
      <c r="W71" s="233">
        <f t="shared" si="6"/>
        <v>81</v>
      </c>
      <c r="X71" s="233">
        <f t="shared" si="6"/>
        <v>82</v>
      </c>
      <c r="Y71" s="233">
        <f t="shared" si="6"/>
        <v>83</v>
      </c>
      <c r="Z71" s="233">
        <f t="shared" si="6"/>
        <v>84</v>
      </c>
      <c r="AA71" s="233">
        <f t="shared" si="6"/>
        <v>85</v>
      </c>
      <c r="AB71" s="233">
        <f t="shared" si="6"/>
        <v>86</v>
      </c>
      <c r="AC71" s="233">
        <f t="shared" si="6"/>
        <v>87</v>
      </c>
      <c r="AD71" s="233">
        <f t="shared" si="6"/>
        <v>88</v>
      </c>
      <c r="AE71" s="233">
        <f t="shared" si="6"/>
        <v>89</v>
      </c>
      <c r="AF71" s="233">
        <f t="shared" si="6"/>
        <v>90</v>
      </c>
      <c r="AG71" s="233">
        <f t="shared" si="6"/>
        <v>91</v>
      </c>
      <c r="AH71" s="233">
        <f t="shared" si="6"/>
        <v>92</v>
      </c>
      <c r="AI71" s="233">
        <f t="shared" si="6"/>
        <v>93</v>
      </c>
      <c r="AJ71" s="233">
        <f t="shared" si="6"/>
        <v>94</v>
      </c>
      <c r="AK71" s="233">
        <f t="shared" si="6"/>
        <v>95</v>
      </c>
      <c r="AL71" s="233">
        <f t="shared" si="6"/>
        <v>96</v>
      </c>
      <c r="AM71" s="233">
        <f t="shared" si="6"/>
        <v>97</v>
      </c>
      <c r="AN71" s="233">
        <f t="shared" si="6"/>
        <v>98</v>
      </c>
      <c r="AO71" s="233">
        <f t="shared" si="6"/>
        <v>99</v>
      </c>
      <c r="AP71" s="233">
        <f t="shared" si="6"/>
        <v>100</v>
      </c>
      <c r="AQ71" s="233">
        <f t="shared" si="6"/>
        <v>101</v>
      </c>
      <c r="AR71" s="233">
        <f t="shared" si="6"/>
        <v>102</v>
      </c>
      <c r="AS71" s="233">
        <f t="shared" si="6"/>
        <v>103</v>
      </c>
      <c r="AT71" s="233">
        <f t="shared" si="6"/>
        <v>104</v>
      </c>
      <c r="AU71" s="233">
        <f t="shared" si="6"/>
        <v>105</v>
      </c>
      <c r="AV71" s="233">
        <f t="shared" si="6"/>
        <v>106</v>
      </c>
      <c r="AW71" s="233">
        <f t="shared" si="6"/>
        <v>107</v>
      </c>
      <c r="AX71" s="233">
        <f t="shared" si="6"/>
        <v>108</v>
      </c>
      <c r="AY71" s="233">
        <f t="shared" si="6"/>
        <v>109</v>
      </c>
    </row>
  </sheetData>
  <sheetProtection/>
  <printOptions/>
  <pageMargins left="0.5" right="0.5" top="0.5" bottom="0.5" header="0.35" footer="0.35"/>
  <pageSetup orientation="portrait" paperSize="9"/>
  <headerFooter alignWithMargins="0">
    <oddFooter>&amp;L&amp;D &amp;T&amp;RPage &amp;P of &amp;N</oddFooter>
  </headerFooter>
  <colBreaks count="1" manualBreakCount="1">
    <brk id="36" max="2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SeeLine Group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Clarke</dc:creator>
  <cp:keywords/>
  <dc:description/>
  <cp:lastModifiedBy>catherineh</cp:lastModifiedBy>
  <cp:lastPrinted>2012-04-24T12:53:52Z</cp:lastPrinted>
  <dcterms:created xsi:type="dcterms:W3CDTF">2006-02-09T16:27:17Z</dcterms:created>
  <dcterms:modified xsi:type="dcterms:W3CDTF">2012-04-26T17:09:08Z</dcterms:modified>
  <cp:category/>
  <cp:version/>
  <cp:contentType/>
  <cp:contentStatus/>
</cp:coreProperties>
</file>