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24915" windowHeight="11580" activeTab="0"/>
  </bookViews>
  <sheets>
    <sheet name="App.2-T_1592_Defer_PILs" sheetId="1" r:id="rId1"/>
  </sheets>
  <definedNames>
    <definedName name="_xlnm.Print_Area" localSheetId="0">'App.2-T_1592_Defer_PILs'!$A$1:$F$155</definedName>
  </definedNames>
  <calcPr fullCalcOnLoad="1"/>
</workbook>
</file>

<file path=xl/sharedStrings.xml><?xml version="1.0" encoding="utf-8"?>
<sst xmlns="http://schemas.openxmlformats.org/spreadsheetml/2006/main" count="123" uniqueCount="92">
  <si>
    <t>Appendix 2-T</t>
  </si>
  <si>
    <t>Deferred PILs Account 1592 Balances</t>
  </si>
  <si>
    <t>The following table should be completed based on the information requested below, in accordance with the notes following the table. An explanation should be provided for any blank entries.</t>
  </si>
  <si>
    <t>Tax Item</t>
  </si>
  <si>
    <t>Principal as of</t>
  </si>
  <si>
    <t>December 31,</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</si>
  <si>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</si>
  <si>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</si>
  <si>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</si>
  <si>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</si>
  <si>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</si>
  <si>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</si>
  <si>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</si>
  <si>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any prior application not recorded above.  Please provide details and explanation separately.</t>
  </si>
  <si>
    <t>Total</t>
  </si>
  <si>
    <t>Notes:</t>
  </si>
  <si>
    <t>Revise the deferral and variance account continuity schedule to include account 1592 as a group 2 account and enter all relevant information for transactions, adjustments, etc., for all relevant years.</t>
  </si>
  <si>
    <t>Describe each type of tax item that has been recorded in account 1592.</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</si>
  <si>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</si>
  <si>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</si>
  <si>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Complete the above table based on the answers to the previous.  Add rows as required to complete the analysis in an informative manner.  Please provide the completed table as a working Excel spreadsheet.</t>
  </si>
  <si>
    <t>n/a</t>
  </si>
  <si>
    <r>
      <t xml:space="preserve">Large Corporation Tax grossed-up proxy from 2006 EDR application PILs model for the period from May 1, 2006 to April 30, 2007
</t>
    </r>
    <r>
      <rPr>
        <b/>
        <sz val="10"/>
        <color indexed="12"/>
        <rFont val="Arial"/>
        <family val="2"/>
      </rPr>
      <t xml:space="preserve">Enersource: The item was cleared in EB-2007-0706.
</t>
    </r>
  </si>
  <si>
    <r>
      <t xml:space="preserve">Large Corporation Tax grossed-up proxy from 2006 EDR application PILs model for the period from January 1, 2006 to April 30, 2006 (4/12ths of the approved grossed-up proxy), if not recorded in PILs account 1562
</t>
    </r>
    <r>
      <rPr>
        <b/>
        <sz val="10"/>
        <color indexed="12"/>
        <rFont val="Arial"/>
        <family val="2"/>
      </rPr>
      <t xml:space="preserve">Enersource: The item was recorded in PILs account 1562.
</t>
    </r>
  </si>
  <si>
    <r>
      <t xml:space="preserve">Ontario Capital Tax rate decrease and increase in capital deduction for 2007
</t>
    </r>
    <r>
      <rPr>
        <b/>
        <sz val="10"/>
        <color indexed="12"/>
        <rFont val="Arial"/>
        <family val="2"/>
      </rPr>
      <t xml:space="preserve">Enersource: Refer to Note (7).
</t>
    </r>
  </si>
  <si>
    <t>Ontario Capital Tax rate decrease and increase in capital deduction for 2007:</t>
  </si>
  <si>
    <t>Net Taxable Capital per 2006 EDR Capital Model</t>
  </si>
  <si>
    <t>Decrease in Ontario capital tax rate (0.300% - 0.225%)</t>
  </si>
  <si>
    <r>
      <t xml:space="preserve">Ontario Capital Tax rate decrease and increase in capital deduction for 2008
</t>
    </r>
    <r>
      <rPr>
        <b/>
        <sz val="10"/>
        <color indexed="12"/>
        <rFont val="Arial"/>
        <family val="2"/>
      </rPr>
      <t xml:space="preserve">Enersource: Refer to Note (8).
</t>
    </r>
  </si>
  <si>
    <t>Ontario Capital Tax rate decrease and increase in capital deduction for 2008:</t>
  </si>
  <si>
    <t>Credit entry to 1592 PILs variance account (not grossed-up) for the year</t>
  </si>
  <si>
    <t>Capital tax variance for 12 months</t>
  </si>
  <si>
    <t>Capital tax variance per month</t>
  </si>
  <si>
    <t>Divided by 12 months</t>
  </si>
  <si>
    <t>Capital tax variance from 1/1/2008 to 4/30/2008</t>
  </si>
  <si>
    <t>[A]</t>
  </si>
  <si>
    <t>[A] * 4</t>
  </si>
  <si>
    <t>Amount recorded in 1592 based on billed/unbilled amounts</t>
  </si>
  <si>
    <t>Before Change</t>
  </si>
  <si>
    <t>After Change</t>
  </si>
  <si>
    <t>Opening UCC Balance - Jan 1, 2007</t>
  </si>
  <si>
    <t>UCC Purchases /  Additions to March 18, 2007</t>
  </si>
  <si>
    <t>UCC Purchases /  Additions on or after March 19, 2007</t>
  </si>
  <si>
    <t>Closinging UCC Balance - Dec 31, 2007</t>
  </si>
  <si>
    <t>UCC Purchases /  Additions in Test Year 2008</t>
  </si>
  <si>
    <t>UCC Before 1/2 Yr Adjustment</t>
  </si>
  <si>
    <t>1/2 Year Rule {1/2 Additions Less Disposals}</t>
  </si>
  <si>
    <t>Reduced UCC</t>
  </si>
  <si>
    <t>CCA Test Year</t>
  </si>
  <si>
    <t>CCA Rate</t>
  </si>
  <si>
    <t>Total CCA Test Year - Computer Equipment (Class 45)</t>
  </si>
  <si>
    <t>Computer Equipment (Class 45)</t>
  </si>
  <si>
    <t>Computer Equipment (Class 50)</t>
  </si>
  <si>
    <t xml:space="preserve">CCA Rate </t>
  </si>
  <si>
    <t>Total CCA Test Year - Computer Equipment</t>
  </si>
  <si>
    <t>Difference in CCA</t>
  </si>
  <si>
    <t>Tax impact</t>
  </si>
  <si>
    <t>Corporate income tax rate (2009)</t>
  </si>
  <si>
    <t>Income tax rate decrease from 36.12% to 33.5% for 2008:</t>
  </si>
  <si>
    <t>Regulatory taxable income per 2006 EDR Model</t>
  </si>
  <si>
    <t>Income tax variance for 12 months</t>
  </si>
  <si>
    <t>Corporate Income Tax Rate</t>
  </si>
  <si>
    <t>Income tax (grossed-up) variance for 12 months</t>
  </si>
  <si>
    <t>Income tax (grossed-up) variance per month</t>
  </si>
  <si>
    <t>Amount recorded in 1592 from 1/1/2008 to 4/30/2008</t>
  </si>
  <si>
    <t>[B]</t>
  </si>
  <si>
    <t>[B] * 4</t>
  </si>
  <si>
    <r>
      <t xml:space="preserve">Income tax rate decrease from 36.12% to 33.5% for 2008
</t>
    </r>
    <r>
      <rPr>
        <b/>
        <sz val="10"/>
        <color indexed="12"/>
        <rFont val="Arial"/>
        <family val="2"/>
      </rPr>
      <t xml:space="preserve">Enersource: Refer to Note (9)
</t>
    </r>
  </si>
  <si>
    <t>Difference in corporate income tax rate from 2008 to 2009 (33.5% - 33%)</t>
  </si>
  <si>
    <t>Income tax rate decrease from 33.5% to 33% from 2008 COS application for 2009:</t>
  </si>
  <si>
    <t>Regulatory taxable income per 2008 COS</t>
  </si>
  <si>
    <t>Income tax (grossed-up) for 12 months</t>
  </si>
  <si>
    <t>[C]</t>
  </si>
  <si>
    <t>Income tax (grossed-up) for 12 months (2008)</t>
  </si>
  <si>
    <t>Income tax (grossed-up) for 12 months (2009)</t>
  </si>
  <si>
    <t>[D]</t>
  </si>
  <si>
    <t>[E]</t>
  </si>
  <si>
    <t>Total income tax (grossed-up) variance for 12 months</t>
  </si>
  <si>
    <t>[F] = [E] - [D]</t>
  </si>
  <si>
    <t>[C] + [F]</t>
  </si>
  <si>
    <t>Sharing of tax savings (50%)</t>
  </si>
  <si>
    <t>Divide by 12 months</t>
  </si>
  <si>
    <r>
      <t xml:space="preserve">Income tax rate decrease from 33.5% to 33% from 2008 COS application for 2009
</t>
    </r>
    <r>
      <rPr>
        <b/>
        <sz val="10"/>
        <color indexed="12"/>
        <rFont val="Arial"/>
        <family val="2"/>
      </rPr>
      <t xml:space="preserve">Enersource: Refer to Note (10)
</t>
    </r>
  </si>
  <si>
    <t>Response: Enersource has consistently treated account 1592 as a group 2 account since its inception, as such no changes to the deferral and variance account continuity are required.</t>
  </si>
  <si>
    <t>Response: Refer to Notes (7) to (11)</t>
  </si>
  <si>
    <t>Response: Enersource has followed the guidance provided in the FAQ of July 2007.</t>
  </si>
  <si>
    <t>Identify the account balance as of December 31, 2011 as per the 2011 Audited Financial Statements.  Identify the account balance as of December 31, 2011 as per the April 2012 2.1.7 RRR filing to the Board.  Provide a reconciliation if the balances provided are not identical to each other and to the total shown on the continuity schedule.</t>
  </si>
  <si>
    <t>Response: The account balance as of December 31, 2011 as per the 2011 Audit Financial Statements agrees to the balance reported in the April 2012 2.1.7 RRR filing to the Board.</t>
  </si>
  <si>
    <t>Principal balance at December 31, 2011</t>
  </si>
  <si>
    <t>Carrying charges balance at December 31, 2011</t>
  </si>
  <si>
    <t>Total 1592 balance at December 31, 2011</t>
  </si>
  <si>
    <t>Response: Completed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</si>
</sst>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0.000%"/>
    <numFmt numFmtId="168" formatCode="0.0%"/>
  </numFmts>
  <fonts count="41">
    <font>
      <sz val="10"/>
      <name val="Arial"/>
      <family val="0"/>
    </font>
    <font>
      <sz val="11"/>
      <color indexed="8"/>
      <name val="Calibri"/>
      <family val="2"/>
    </font>
    <font>
      <b/>
      <sz val="10"/>
      <name val="Arial"/>
      <family val="2"/>
    </font>
    <font>
      <b/>
      <sz val="14"/>
      <name val="Arial"/>
      <family val="2"/>
    </font>
    <font>
      <b/>
      <sz val="10"/>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66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style="medium"/>
      <top style="medium"/>
      <bottom/>
    </border>
    <border>
      <left/>
      <right style="thin"/>
      <top/>
      <bottom/>
    </border>
    <border>
      <left style="thin"/>
      <right style="medium"/>
      <top/>
      <bottom/>
    </border>
    <border>
      <left style="thin"/>
      <right style="medium"/>
      <top/>
      <bottom style="thin"/>
    </border>
    <border>
      <left style="thin"/>
      <right style="thin"/>
      <top/>
      <bottom/>
    </border>
    <border>
      <left style="medium"/>
      <right/>
      <top style="thin"/>
      <bottom style="thin"/>
    </border>
    <border>
      <left/>
      <right/>
      <top style="thin"/>
      <bottom style="thin"/>
    </border>
    <border>
      <left/>
      <right style="thin"/>
      <top style="thin"/>
      <bottom style="thin"/>
    </border>
    <border>
      <left style="thin"/>
      <right style="thin"/>
      <top/>
      <bottom style="medium"/>
    </border>
    <border>
      <left style="thin"/>
      <right style="medium"/>
      <top style="double"/>
      <bottom style="medium"/>
    </border>
    <border>
      <left style="medium"/>
      <right/>
      <top/>
      <bottom style="double"/>
    </border>
    <border>
      <left/>
      <right/>
      <top/>
      <bottom style="double"/>
    </border>
    <border>
      <left/>
      <right style="thin"/>
      <top/>
      <bottom style="double"/>
    </border>
    <border>
      <left style="thin"/>
      <right style="medium"/>
      <top style="thin"/>
      <bottom style="thin"/>
    </border>
    <border>
      <left/>
      <right/>
      <top style="thin"/>
      <bottom style="double"/>
    </border>
    <border>
      <left/>
      <right/>
      <top/>
      <bottom style="thin"/>
    </border>
    <border>
      <left/>
      <right/>
      <top style="thin"/>
      <bottom/>
    </border>
    <border>
      <left style="medium"/>
      <right/>
      <top style="medium"/>
      <bottom/>
    </border>
    <border>
      <left/>
      <right/>
      <top style="medium"/>
      <bottom/>
    </border>
    <border>
      <left style="medium"/>
      <right/>
      <top/>
      <bottom/>
    </border>
    <border>
      <left style="medium"/>
      <right/>
      <top/>
      <bottom style="thin"/>
    </border>
    <border>
      <left style="medium"/>
      <right/>
      <top/>
      <bottom style="medium"/>
    </border>
    <border>
      <left/>
      <right/>
      <top/>
      <bottom style="medium"/>
    </border>
    <border>
      <left/>
      <right style="thin"/>
      <top/>
      <bottom style="medium"/>
    </border>
    <border>
      <left style="medium"/>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10" xfId="0" applyBorder="1" applyAlignment="1">
      <alignment/>
    </xf>
    <xf numFmtId="0" fontId="2" fillId="0" borderId="11" xfId="0" applyFont="1" applyFill="1" applyBorder="1" applyAlignment="1">
      <alignment horizontal="center"/>
    </xf>
    <xf numFmtId="0" fontId="0" fillId="0" borderId="12" xfId="0" applyBorder="1" applyAlignment="1">
      <alignment/>
    </xf>
    <xf numFmtId="0" fontId="2" fillId="0" borderId="13" xfId="0" applyFont="1" applyFill="1" applyBorder="1" applyAlignment="1">
      <alignment horizontal="center"/>
    </xf>
    <xf numFmtId="0" fontId="2" fillId="33" borderId="14" xfId="0" applyFont="1" applyFill="1" applyBorder="1" applyAlignment="1">
      <alignment horizontal="center"/>
    </xf>
    <xf numFmtId="0" fontId="0" fillId="0" borderId="15" xfId="0" applyBorder="1" applyAlignment="1">
      <alignment/>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xf>
    <xf numFmtId="165" fontId="0" fillId="0" borderId="20" xfId="44" applyNumberFormat="1" applyFont="1" applyBorder="1" applyAlignment="1">
      <alignment/>
    </xf>
    <xf numFmtId="0" fontId="0" fillId="0" borderId="0" xfId="0" applyFont="1" applyAlignment="1">
      <alignment/>
    </xf>
    <xf numFmtId="0" fontId="2" fillId="0" borderId="0" xfId="0" applyFont="1" applyAlignment="1">
      <alignment horizontal="center" vertical="top"/>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left"/>
    </xf>
    <xf numFmtId="0" fontId="0" fillId="0" borderId="0" xfId="0" applyFont="1" applyAlignment="1">
      <alignment wrapText="1"/>
    </xf>
    <xf numFmtId="165" fontId="0" fillId="33" borderId="13" xfId="44" applyNumberFormat="1" applyFont="1" applyFill="1" applyBorder="1" applyAlignment="1">
      <alignment/>
    </xf>
    <xf numFmtId="0" fontId="0" fillId="33" borderId="21" xfId="0" applyFill="1" applyBorder="1" applyAlignment="1">
      <alignment horizontal="left" wrapText="1"/>
    </xf>
    <xf numFmtId="0" fontId="0" fillId="33" borderId="22" xfId="0" applyFill="1" applyBorder="1" applyAlignment="1">
      <alignment horizontal="left" wrapText="1"/>
    </xf>
    <xf numFmtId="0" fontId="0" fillId="33" borderId="23" xfId="0" applyFill="1" applyBorder="1" applyAlignment="1">
      <alignment horizontal="left" wrapText="1"/>
    </xf>
    <xf numFmtId="165" fontId="0" fillId="33" borderId="24" xfId="44" applyNumberFormat="1" applyFont="1" applyFill="1" applyBorder="1" applyAlignment="1">
      <alignment horizontal="center" vertical="center"/>
    </xf>
    <xf numFmtId="165" fontId="0" fillId="33" borderId="24" xfId="44" applyNumberFormat="1" applyFont="1" applyFill="1" applyBorder="1" applyAlignment="1">
      <alignment vertical="center"/>
    </xf>
    <xf numFmtId="0" fontId="0" fillId="0" borderId="0" xfId="0" applyFont="1" applyAlignment="1">
      <alignment/>
    </xf>
    <xf numFmtId="166" fontId="0" fillId="0" borderId="0" xfId="42" applyNumberFormat="1" applyFont="1" applyAlignment="1">
      <alignment/>
    </xf>
    <xf numFmtId="167" fontId="0" fillId="0" borderId="0" xfId="57" applyNumberFormat="1" applyFont="1" applyAlignment="1">
      <alignment/>
    </xf>
    <xf numFmtId="166" fontId="0" fillId="0" borderId="25" xfId="42" applyNumberFormat="1" applyFont="1" applyBorder="1" applyAlignment="1">
      <alignment/>
    </xf>
    <xf numFmtId="0" fontId="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Alignment="1">
      <alignment horizontal="center" vertical="top"/>
    </xf>
    <xf numFmtId="0" fontId="0" fillId="0" borderId="0" xfId="0" applyAlignment="1">
      <alignment wrapText="1"/>
    </xf>
    <xf numFmtId="166" fontId="0" fillId="0" borderId="0" xfId="42" applyNumberFormat="1" applyFont="1" applyBorder="1" applyAlignment="1">
      <alignment/>
    </xf>
    <xf numFmtId="167" fontId="0" fillId="0" borderId="26" xfId="57" applyNumberFormat="1" applyFont="1" applyBorder="1" applyAlignment="1">
      <alignment/>
    </xf>
    <xf numFmtId="0" fontId="0" fillId="0" borderId="26" xfId="0" applyBorder="1" applyAlignment="1">
      <alignment/>
    </xf>
    <xf numFmtId="0" fontId="39" fillId="0" borderId="0" xfId="0" applyFont="1" applyAlignment="1">
      <alignment horizontal="right"/>
    </xf>
    <xf numFmtId="166" fontId="0" fillId="0" borderId="26" xfId="42" applyNumberFormat="1" applyFont="1" applyBorder="1" applyAlignment="1">
      <alignment/>
    </xf>
    <xf numFmtId="165" fontId="0" fillId="0" borderId="0" xfId="44" applyNumberFormat="1" applyFont="1" applyAlignment="1">
      <alignment/>
    </xf>
    <xf numFmtId="165" fontId="0" fillId="0" borderId="25" xfId="44" applyNumberFormat="1" applyFont="1" applyBorder="1" applyAlignment="1">
      <alignment/>
    </xf>
    <xf numFmtId="165" fontId="0" fillId="0" borderId="0" xfId="44" applyNumberFormat="1" applyFont="1" applyBorder="1" applyAlignment="1">
      <alignment/>
    </xf>
    <xf numFmtId="166" fontId="0" fillId="0" borderId="17" xfId="42" applyNumberFormat="1" applyFont="1" applyBorder="1" applyAlignment="1">
      <alignment/>
    </xf>
    <xf numFmtId="166" fontId="0" fillId="0" borderId="0" xfId="0" applyNumberFormat="1" applyAlignment="1">
      <alignment/>
    </xf>
    <xf numFmtId="166" fontId="0" fillId="0" borderId="27" xfId="42" applyNumberFormat="1" applyFont="1" applyBorder="1" applyAlignment="1">
      <alignment/>
    </xf>
    <xf numFmtId="9" fontId="0" fillId="0" borderId="0" xfId="57" applyFont="1" applyAlignment="1">
      <alignment/>
    </xf>
    <xf numFmtId="9" fontId="0" fillId="0" borderId="0" xfId="57" applyNumberFormat="1" applyFont="1" applyAlignment="1">
      <alignment/>
    </xf>
    <xf numFmtId="0" fontId="0" fillId="0" borderId="0" xfId="0" applyFont="1" applyAlignment="1">
      <alignment horizontal="center"/>
    </xf>
    <xf numFmtId="0" fontId="0" fillId="0" borderId="0" xfId="0" applyAlignment="1">
      <alignment horizontal="center"/>
    </xf>
    <xf numFmtId="165" fontId="0" fillId="0" borderId="0" xfId="0" applyNumberFormat="1" applyAlignment="1">
      <alignment/>
    </xf>
    <xf numFmtId="166" fontId="0" fillId="0" borderId="26" xfId="0" applyNumberFormat="1" applyBorder="1" applyAlignment="1">
      <alignment/>
    </xf>
    <xf numFmtId="166" fontId="0" fillId="0" borderId="25" xfId="0" applyNumberFormat="1" applyBorder="1" applyAlignment="1">
      <alignment/>
    </xf>
    <xf numFmtId="168" fontId="0" fillId="0" borderId="26" xfId="57" applyNumberFormat="1" applyFont="1" applyBorder="1" applyAlignment="1">
      <alignment/>
    </xf>
    <xf numFmtId="165" fontId="0" fillId="0" borderId="22" xfId="44" applyNumberFormat="1" applyFont="1" applyBorder="1" applyAlignment="1">
      <alignment/>
    </xf>
    <xf numFmtId="165" fontId="0" fillId="0" borderId="22" xfId="0" applyNumberFormat="1" applyBorder="1" applyAlignment="1">
      <alignment/>
    </xf>
    <xf numFmtId="165" fontId="0" fillId="0" borderId="0" xfId="0" applyNumberFormat="1" applyFont="1" applyAlignment="1">
      <alignment/>
    </xf>
    <xf numFmtId="10" fontId="0" fillId="0" borderId="26" xfId="57" applyNumberFormat="1" applyFont="1" applyBorder="1" applyAlignment="1">
      <alignment/>
    </xf>
    <xf numFmtId="0" fontId="0" fillId="0" borderId="0" xfId="0" applyFont="1" applyFill="1" applyAlignment="1">
      <alignment/>
    </xf>
    <xf numFmtId="165" fontId="0" fillId="0" borderId="0" xfId="44" applyNumberFormat="1" applyFont="1" applyFill="1" applyAlignment="1">
      <alignment/>
    </xf>
    <xf numFmtId="168" fontId="0" fillId="0" borderId="26" xfId="57" applyNumberFormat="1" applyFont="1" applyFill="1" applyBorder="1" applyAlignment="1">
      <alignment/>
    </xf>
    <xf numFmtId="166" fontId="0" fillId="0" borderId="17" xfId="42" applyNumberFormat="1" applyFont="1" applyFill="1" applyBorder="1" applyAlignment="1">
      <alignment/>
    </xf>
    <xf numFmtId="166" fontId="0" fillId="0" borderId="0" xfId="42" applyNumberFormat="1" applyFont="1" applyFill="1" applyBorder="1" applyAlignment="1">
      <alignment/>
    </xf>
    <xf numFmtId="165" fontId="0" fillId="0" borderId="22" xfId="44" applyNumberFormat="1" applyFont="1" applyFill="1" applyBorder="1" applyAlignment="1">
      <alignment/>
    </xf>
    <xf numFmtId="165" fontId="0" fillId="0" borderId="0" xfId="0" applyNumberFormat="1" applyFill="1" applyAlignment="1">
      <alignment/>
    </xf>
    <xf numFmtId="9" fontId="0" fillId="0" borderId="26" xfId="57"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wrapText="1"/>
    </xf>
    <xf numFmtId="0" fontId="40" fillId="0" borderId="0" xfId="0" applyFont="1" applyFill="1" applyAlignment="1">
      <alignment wrapText="1"/>
    </xf>
    <xf numFmtId="0" fontId="40" fillId="0" borderId="0" xfId="0" applyFont="1" applyAlignment="1">
      <alignment horizontal="left" vertical="center" wrapText="1"/>
    </xf>
    <xf numFmtId="165" fontId="40" fillId="0" borderId="0" xfId="44" applyNumberFormat="1" applyFont="1" applyAlignment="1">
      <alignment horizontal="left" vertical="center" wrapText="1"/>
    </xf>
    <xf numFmtId="165" fontId="40" fillId="0" borderId="25" xfId="44" applyNumberFormat="1" applyFont="1" applyBorder="1" applyAlignment="1">
      <alignment horizontal="left" vertical="center" wrapText="1"/>
    </xf>
    <xf numFmtId="0" fontId="40" fillId="0" borderId="0" xfId="0" applyFont="1" applyAlignment="1">
      <alignment vertical="top" wrapText="1"/>
    </xf>
    <xf numFmtId="0" fontId="0" fillId="0" borderId="0" xfId="0" applyFont="1" applyBorder="1" applyAlignment="1">
      <alignment/>
    </xf>
    <xf numFmtId="0" fontId="0" fillId="0" borderId="0" xfId="0" applyBorder="1" applyAlignment="1">
      <alignment/>
    </xf>
    <xf numFmtId="165" fontId="0" fillId="0" borderId="0" xfId="0" applyNumberFormat="1" applyFill="1" applyBorder="1" applyAlignment="1">
      <alignment/>
    </xf>
    <xf numFmtId="0" fontId="2" fillId="0" borderId="0" xfId="0" applyFont="1" applyAlignment="1">
      <alignment horizontal="center" vertical="top"/>
    </xf>
    <xf numFmtId="0" fontId="0" fillId="0" borderId="16" xfId="0" applyFont="1"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40" fillId="0" borderId="0" xfId="0" applyFont="1" applyAlignment="1">
      <alignment horizontal="left" wrapText="1"/>
    </xf>
    <xf numFmtId="0" fontId="0" fillId="0" borderId="0" xfId="0" applyFont="1" applyAlignment="1">
      <alignment wrapText="1"/>
    </xf>
    <xf numFmtId="0" fontId="3" fillId="0" borderId="0" xfId="0" applyFont="1" applyAlignment="1">
      <alignment horizontal="center"/>
    </xf>
    <xf numFmtId="0" fontId="0" fillId="0" borderId="0" xfId="0" applyAlignment="1">
      <alignment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pplyAlignment="1">
      <alignment vertical="center" wrapText="1"/>
    </xf>
    <xf numFmtId="0" fontId="2" fillId="0" borderId="26" xfId="0" applyFont="1" applyFill="1" applyBorder="1" applyAlignment="1">
      <alignment vertical="center" wrapText="1"/>
    </xf>
    <xf numFmtId="0" fontId="0" fillId="0" borderId="30" xfId="0" applyFont="1"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0" fillId="0" borderId="35" xfId="0" applyFont="1" applyBorder="1" applyAlignment="1">
      <alignment horizontal="left" wrapText="1"/>
    </xf>
    <xf numFmtId="0" fontId="0" fillId="0" borderId="27" xfId="0" applyBorder="1" applyAlignment="1">
      <alignment horizontal="left" wrapText="1"/>
    </xf>
    <xf numFmtId="0" fontId="0" fillId="0" borderId="36" xfId="0" applyBorder="1" applyAlignment="1">
      <alignment horizontal="left" wrapText="1"/>
    </xf>
    <xf numFmtId="0" fontId="0" fillId="0" borderId="16" xfId="0" applyBorder="1" applyAlignment="1">
      <alignment horizontal="left" wrapText="1"/>
    </xf>
    <xf numFmtId="0" fontId="0" fillId="0" borderId="30" xfId="0" applyBorder="1" applyAlignment="1">
      <alignment horizontal="left" wrapText="1"/>
    </xf>
    <xf numFmtId="0" fontId="0" fillId="0" borderId="35" xfId="0"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vertical="top" wrapText="1"/>
    </xf>
    <xf numFmtId="0" fontId="2" fillId="0" borderId="0" xfId="0" applyFont="1" applyBorder="1" applyAlignment="1">
      <alignment horizontal="center" vertical="top"/>
    </xf>
    <xf numFmtId="0" fontId="40" fillId="0" borderId="0" xfId="0" applyFont="1" applyFill="1" applyAlignment="1">
      <alignment horizontal="left" wrapText="1"/>
    </xf>
    <xf numFmtId="0" fontId="40" fillId="0" borderId="0" xfId="0" applyFont="1" applyAlignment="1">
      <alignment horizontal="left" vertical="center" wrapText="1"/>
    </xf>
    <xf numFmtId="0" fontId="0" fillId="0" borderId="0" xfId="0" applyFont="1" applyAlignment="1">
      <alignment vertical="top" wrapText="1"/>
    </xf>
    <xf numFmtId="0" fontId="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9:H174"/>
  <sheetViews>
    <sheetView showGridLines="0" tabSelected="1" zoomScalePageLayoutView="0" workbookViewId="0" topLeftCell="A1">
      <selection activeCell="I12" sqref="I12"/>
    </sheetView>
  </sheetViews>
  <sheetFormatPr defaultColWidth="9.140625" defaultRowHeight="12.75"/>
  <cols>
    <col min="1" max="1" width="2.8515625" style="0" customWidth="1"/>
    <col min="2" max="2" width="5.00390625" style="0" customWidth="1"/>
    <col min="3" max="3" width="62.00390625" style="0" customWidth="1"/>
    <col min="4" max="4" width="15.00390625" style="0" bestFit="1" customWidth="1"/>
    <col min="5" max="5" width="1.7109375" style="0" customWidth="1"/>
    <col min="6" max="6" width="16.7109375" style="0" customWidth="1"/>
    <col min="7" max="7" width="13.7109375" style="0" customWidth="1"/>
  </cols>
  <sheetData>
    <row r="9" spans="2:6" ht="18">
      <c r="B9" s="84" t="s">
        <v>0</v>
      </c>
      <c r="C9" s="84"/>
      <c r="D9" s="84"/>
      <c r="E9" s="84"/>
      <c r="F9" s="84"/>
    </row>
    <row r="10" spans="2:6" ht="18">
      <c r="B10" s="84" t="s">
        <v>1</v>
      </c>
      <c r="C10" s="84"/>
      <c r="D10" s="84"/>
      <c r="E10" s="84"/>
      <c r="F10" s="84"/>
    </row>
    <row r="12" spans="2:6" ht="27" customHeight="1">
      <c r="B12" s="85" t="s">
        <v>2</v>
      </c>
      <c r="C12" s="85"/>
      <c r="D12" s="85"/>
      <c r="E12" s="85"/>
      <c r="F12" s="85"/>
    </row>
    <row r="13" ht="13.5" thickBot="1"/>
    <row r="14" spans="2:6" ht="12.75">
      <c r="B14" s="86" t="s">
        <v>3</v>
      </c>
      <c r="C14" s="87"/>
      <c r="D14" s="87"/>
      <c r="E14" s="3"/>
      <c r="F14" s="4" t="s">
        <v>4</v>
      </c>
    </row>
    <row r="15" spans="2:6" ht="12.75">
      <c r="B15" s="88"/>
      <c r="C15" s="89"/>
      <c r="D15" s="89"/>
      <c r="E15" s="5"/>
      <c r="F15" s="6" t="s">
        <v>5</v>
      </c>
    </row>
    <row r="16" spans="2:6" ht="12.75">
      <c r="B16" s="90"/>
      <c r="C16" s="91"/>
      <c r="D16" s="91"/>
      <c r="E16" s="5"/>
      <c r="F16" s="7">
        <v>2011</v>
      </c>
    </row>
    <row r="17" spans="2:6" ht="51" customHeight="1">
      <c r="B17" s="92" t="s">
        <v>22</v>
      </c>
      <c r="C17" s="93"/>
      <c r="D17" s="94"/>
      <c r="E17" s="8"/>
      <c r="F17" s="25" t="s">
        <v>21</v>
      </c>
    </row>
    <row r="18" spans="2:6" ht="64.5" customHeight="1">
      <c r="B18" s="79" t="s">
        <v>23</v>
      </c>
      <c r="C18" s="80"/>
      <c r="D18" s="81"/>
      <c r="E18" s="8"/>
      <c r="F18" s="25" t="s">
        <v>21</v>
      </c>
    </row>
    <row r="19" spans="2:6" ht="42.75" customHeight="1">
      <c r="B19" s="92" t="s">
        <v>24</v>
      </c>
      <c r="C19" s="93"/>
      <c r="D19" s="94"/>
      <c r="E19" s="8"/>
      <c r="F19" s="26">
        <v>-352994</v>
      </c>
    </row>
    <row r="20" spans="2:6" ht="39" customHeight="1">
      <c r="B20" s="98" t="s">
        <v>28</v>
      </c>
      <c r="C20" s="99"/>
      <c r="D20" s="100"/>
      <c r="E20" s="8"/>
      <c r="F20" s="26">
        <v>-133828</v>
      </c>
    </row>
    <row r="21" spans="2:6" ht="13.5" customHeight="1">
      <c r="B21" s="101" t="s">
        <v>6</v>
      </c>
      <c r="C21" s="80"/>
      <c r="D21" s="81"/>
      <c r="E21" s="8"/>
      <c r="F21" s="25" t="s">
        <v>21</v>
      </c>
    </row>
    <row r="22" spans="2:6" ht="13.5" customHeight="1">
      <c r="B22" s="102" t="s">
        <v>7</v>
      </c>
      <c r="C22" s="93"/>
      <c r="D22" s="94"/>
      <c r="E22" s="8"/>
      <c r="F22" s="25" t="s">
        <v>21</v>
      </c>
    </row>
    <row r="23" spans="2:6" ht="13.5" customHeight="1">
      <c r="B23" s="103" t="s">
        <v>8</v>
      </c>
      <c r="C23" s="99"/>
      <c r="D23" s="100"/>
      <c r="E23" s="8"/>
      <c r="F23" s="25" t="s">
        <v>21</v>
      </c>
    </row>
    <row r="24" spans="2:6" ht="13.5" customHeight="1">
      <c r="B24" s="103" t="s">
        <v>9</v>
      </c>
      <c r="C24" s="99"/>
      <c r="D24" s="100"/>
      <c r="E24" s="8"/>
      <c r="F24" s="25" t="s">
        <v>21</v>
      </c>
    </row>
    <row r="25" spans="2:6" ht="13.5" customHeight="1">
      <c r="B25" s="101" t="s">
        <v>10</v>
      </c>
      <c r="C25" s="80"/>
      <c r="D25" s="81"/>
      <c r="E25" s="8"/>
      <c r="F25" s="25" t="s">
        <v>21</v>
      </c>
    </row>
    <row r="26" spans="2:6" ht="13.5" customHeight="1">
      <c r="B26" s="92" t="s">
        <v>11</v>
      </c>
      <c r="C26" s="93"/>
      <c r="D26" s="94"/>
      <c r="E26" s="8"/>
      <c r="F26" s="25" t="s">
        <v>21</v>
      </c>
    </row>
    <row r="27" spans="2:6" ht="13.5" customHeight="1">
      <c r="B27" s="101" t="s">
        <v>12</v>
      </c>
      <c r="C27" s="80"/>
      <c r="D27" s="81"/>
      <c r="E27" s="8"/>
      <c r="F27" s="25" t="s">
        <v>21</v>
      </c>
    </row>
    <row r="28" spans="2:6" ht="27" customHeight="1">
      <c r="B28" s="101" t="s">
        <v>13</v>
      </c>
      <c r="C28" s="80"/>
      <c r="D28" s="81"/>
      <c r="E28" s="8"/>
      <c r="F28" s="25" t="s">
        <v>21</v>
      </c>
    </row>
    <row r="29" spans="2:6" ht="38.25" customHeight="1">
      <c r="B29" s="79" t="s">
        <v>67</v>
      </c>
      <c r="C29" s="80"/>
      <c r="D29" s="81"/>
      <c r="E29" s="8"/>
      <c r="F29" s="26">
        <v>-416599</v>
      </c>
    </row>
    <row r="30" spans="2:6" ht="39.75" customHeight="1">
      <c r="B30" s="79" t="s">
        <v>82</v>
      </c>
      <c r="C30" s="80"/>
      <c r="D30" s="81"/>
      <c r="E30" s="8"/>
      <c r="F30" s="26">
        <v>-24235</v>
      </c>
    </row>
    <row r="31" spans="2:6" ht="39" customHeight="1">
      <c r="B31" s="79"/>
      <c r="C31" s="80"/>
      <c r="D31" s="81"/>
      <c r="E31" s="8"/>
      <c r="F31" s="26"/>
    </row>
    <row r="32" spans="2:6" ht="12.75" customHeight="1">
      <c r="B32" s="9"/>
      <c r="C32" s="10"/>
      <c r="D32" s="11"/>
      <c r="E32" s="8"/>
      <c r="F32" s="26"/>
    </row>
    <row r="33" spans="2:6" ht="13.5" thickBot="1">
      <c r="B33" s="22"/>
      <c r="C33" s="23"/>
      <c r="D33" s="24"/>
      <c r="E33" s="8"/>
      <c r="F33" s="21"/>
    </row>
    <row r="34" spans="2:6" ht="14.25" thickBot="1" thickTop="1">
      <c r="B34" s="95" t="s">
        <v>14</v>
      </c>
      <c r="C34" s="96"/>
      <c r="D34" s="97"/>
      <c r="E34" s="12"/>
      <c r="F34" s="13">
        <f>SUM(F17:F33)</f>
        <v>-927656</v>
      </c>
    </row>
    <row r="36" spans="2:6" ht="12.75">
      <c r="B36" s="1" t="s">
        <v>15</v>
      </c>
      <c r="C36" s="1"/>
      <c r="D36" s="1"/>
      <c r="E36" s="14"/>
      <c r="F36" s="57"/>
    </row>
    <row r="37" spans="2:6" ht="12.75">
      <c r="B37" s="14"/>
      <c r="C37" s="14"/>
      <c r="D37" s="14"/>
      <c r="E37" s="14"/>
      <c r="F37" s="14"/>
    </row>
    <row r="38" spans="2:7" ht="13.5" customHeight="1">
      <c r="B38" s="78" t="str">
        <f>"(1)"</f>
        <v>(1)</v>
      </c>
      <c r="C38" s="112" t="s">
        <v>16</v>
      </c>
      <c r="D38" s="83"/>
      <c r="E38" s="83"/>
      <c r="F38" s="83"/>
      <c r="G38" s="16"/>
    </row>
    <row r="39" spans="2:7" ht="12.75">
      <c r="B39" s="78"/>
      <c r="C39" s="83"/>
      <c r="D39" s="83"/>
      <c r="E39" s="83"/>
      <c r="F39" s="83"/>
      <c r="G39" s="17"/>
    </row>
    <row r="40" spans="2:7" ht="12.75">
      <c r="B40" s="15"/>
      <c r="C40" s="20"/>
      <c r="D40" s="20"/>
      <c r="E40" s="20"/>
      <c r="F40" s="20"/>
      <c r="G40" s="17"/>
    </row>
    <row r="41" spans="2:7" ht="12.75">
      <c r="B41" s="15"/>
      <c r="C41" s="82" t="s">
        <v>83</v>
      </c>
      <c r="D41" s="83"/>
      <c r="E41" s="83"/>
      <c r="F41" s="83"/>
      <c r="G41" s="17"/>
    </row>
    <row r="42" spans="2:7" ht="12.75">
      <c r="B42" s="15"/>
      <c r="C42" s="83"/>
      <c r="D42" s="83"/>
      <c r="E42" s="83"/>
      <c r="F42" s="83"/>
      <c r="G42" s="17"/>
    </row>
    <row r="43" spans="2:6" ht="12.75">
      <c r="B43" s="18"/>
      <c r="C43" s="14"/>
      <c r="D43" s="14"/>
      <c r="E43" s="14"/>
      <c r="F43" s="14"/>
    </row>
    <row r="44" spans="2:7" ht="12.75">
      <c r="B44" s="78" t="str">
        <f>"(2)"</f>
        <v>(2)</v>
      </c>
      <c r="C44" s="104" t="s">
        <v>17</v>
      </c>
      <c r="D44" s="104"/>
      <c r="E44" s="104"/>
      <c r="F44" s="104"/>
      <c r="G44" s="19"/>
    </row>
    <row r="45" spans="2:6" ht="12.75">
      <c r="B45" s="78"/>
      <c r="C45" s="67"/>
      <c r="D45" s="67"/>
      <c r="E45" s="67"/>
      <c r="F45" s="67"/>
    </row>
    <row r="46" spans="2:6" ht="12.75">
      <c r="B46" s="15"/>
      <c r="C46" s="70" t="s">
        <v>84</v>
      </c>
      <c r="D46" s="68"/>
      <c r="E46" s="68"/>
      <c r="F46" s="68"/>
    </row>
    <row r="47" spans="2:6" ht="12.75">
      <c r="B47" s="15"/>
      <c r="C47" s="68"/>
      <c r="D47" s="68"/>
      <c r="E47" s="68"/>
      <c r="F47" s="68"/>
    </row>
    <row r="48" spans="2:7" ht="12.75" customHeight="1">
      <c r="B48" s="78" t="str">
        <f>"(3)"</f>
        <v>(3)</v>
      </c>
      <c r="C48" s="105" t="s">
        <v>18</v>
      </c>
      <c r="D48" s="105"/>
      <c r="E48" s="105"/>
      <c r="F48" s="105"/>
      <c r="G48" s="17"/>
    </row>
    <row r="49" spans="2:7" ht="12.75">
      <c r="B49" s="78"/>
      <c r="C49" s="105"/>
      <c r="D49" s="105"/>
      <c r="E49" s="105"/>
      <c r="F49" s="105"/>
      <c r="G49" s="17"/>
    </row>
    <row r="50" spans="2:7" ht="12.75">
      <c r="B50" s="15"/>
      <c r="C50" s="69"/>
      <c r="D50" s="69"/>
      <c r="E50" s="69"/>
      <c r="F50" s="69"/>
      <c r="G50" s="17"/>
    </row>
    <row r="51" spans="2:7" ht="12.75">
      <c r="B51" s="15"/>
      <c r="C51" s="70" t="s">
        <v>84</v>
      </c>
      <c r="D51" s="69"/>
      <c r="E51" s="69"/>
      <c r="F51" s="69"/>
      <c r="G51" s="17"/>
    </row>
    <row r="52" spans="2:6" ht="12.75">
      <c r="B52" s="18"/>
      <c r="C52" s="67"/>
      <c r="D52" s="67"/>
      <c r="E52" s="67"/>
      <c r="F52" s="67"/>
    </row>
    <row r="53" spans="2:8" ht="12.75" customHeight="1">
      <c r="B53" s="78" t="str">
        <f>"(4)"</f>
        <v>(4)</v>
      </c>
      <c r="C53" s="109" t="s">
        <v>19</v>
      </c>
      <c r="D53" s="109"/>
      <c r="E53" s="109"/>
      <c r="F53" s="109"/>
      <c r="G53" s="17"/>
      <c r="H53" s="17"/>
    </row>
    <row r="54" spans="2:8" ht="12.75">
      <c r="B54" s="78"/>
      <c r="C54" s="83"/>
      <c r="D54" s="83"/>
      <c r="E54" s="83"/>
      <c r="F54" s="83"/>
      <c r="G54" s="17"/>
      <c r="H54" s="17"/>
    </row>
    <row r="55" spans="2:8" ht="12.75">
      <c r="B55" s="34"/>
      <c r="C55" s="33"/>
      <c r="D55" s="33"/>
      <c r="E55" s="33"/>
      <c r="F55" s="33"/>
      <c r="G55" s="35"/>
      <c r="H55" s="35"/>
    </row>
    <row r="56" spans="2:8" ht="12.75">
      <c r="B56" s="34"/>
      <c r="C56" s="107" t="s">
        <v>85</v>
      </c>
      <c r="D56" s="107"/>
      <c r="E56" s="107"/>
      <c r="F56" s="107"/>
      <c r="G56" s="35"/>
      <c r="H56" s="35"/>
    </row>
    <row r="57" spans="2:8" ht="12.75">
      <c r="B57" s="34"/>
      <c r="C57" s="33"/>
      <c r="D57" s="33"/>
      <c r="E57" s="33"/>
      <c r="F57" s="33"/>
      <c r="G57" s="35"/>
      <c r="H57" s="35"/>
    </row>
    <row r="58" spans="2:8" ht="12.75">
      <c r="B58" s="110" t="str">
        <f>"(5)"</f>
        <v>(5)</v>
      </c>
      <c r="C58" s="111" t="s">
        <v>86</v>
      </c>
      <c r="D58" s="109"/>
      <c r="E58" s="109"/>
      <c r="F58" s="109"/>
      <c r="G58" s="17"/>
      <c r="H58" s="17"/>
    </row>
    <row r="59" spans="2:8" ht="12.75">
      <c r="B59" s="110"/>
      <c r="C59" s="109"/>
      <c r="D59" s="109"/>
      <c r="E59" s="109"/>
      <c r="F59" s="109"/>
      <c r="G59" s="17"/>
      <c r="H59" s="17"/>
    </row>
    <row r="60" spans="2:8" ht="12.75">
      <c r="B60" s="110"/>
      <c r="C60" s="83"/>
      <c r="D60" s="83"/>
      <c r="E60" s="83"/>
      <c r="F60" s="83"/>
      <c r="G60" s="17"/>
      <c r="H60" s="17"/>
    </row>
    <row r="61" spans="2:8" ht="12.75">
      <c r="B61" s="110"/>
      <c r="C61" s="83"/>
      <c r="D61" s="83"/>
      <c r="E61" s="83"/>
      <c r="F61" s="83"/>
      <c r="G61" s="17"/>
      <c r="H61" s="17"/>
    </row>
    <row r="62" spans="2:8" ht="12.75">
      <c r="B62" s="31"/>
      <c r="C62" s="33"/>
      <c r="D62" s="33"/>
      <c r="E62" s="33"/>
      <c r="F62" s="33"/>
      <c r="G62" s="35"/>
      <c r="H62" s="35"/>
    </row>
    <row r="63" spans="2:8" ht="38.25" customHeight="1">
      <c r="B63" s="31"/>
      <c r="C63" s="108" t="s">
        <v>87</v>
      </c>
      <c r="D63" s="108"/>
      <c r="E63" s="108"/>
      <c r="F63" s="108"/>
      <c r="G63" s="35"/>
      <c r="H63" s="35"/>
    </row>
    <row r="64" spans="2:8" ht="12.75">
      <c r="B64" s="31"/>
      <c r="C64" s="71" t="s">
        <v>88</v>
      </c>
      <c r="D64" s="72">
        <v>75431.02</v>
      </c>
      <c r="E64" s="71"/>
      <c r="F64" s="71"/>
      <c r="G64" s="35"/>
      <c r="H64" s="35"/>
    </row>
    <row r="65" spans="2:8" ht="12.75">
      <c r="B65" s="31"/>
      <c r="C65" s="71" t="s">
        <v>89</v>
      </c>
      <c r="D65" s="72">
        <v>-27868.03</v>
      </c>
      <c r="E65" s="71"/>
      <c r="F65" s="71"/>
      <c r="G65" s="35"/>
      <c r="H65" s="35"/>
    </row>
    <row r="66" spans="2:8" ht="13.5" thickBot="1">
      <c r="B66" s="31"/>
      <c r="C66" s="71" t="s">
        <v>90</v>
      </c>
      <c r="D66" s="73">
        <f>SUM(D64:D65)</f>
        <v>47562.990000000005</v>
      </c>
      <c r="E66" s="71"/>
      <c r="F66" s="71"/>
      <c r="G66" s="35"/>
      <c r="H66" s="35"/>
    </row>
    <row r="67" spans="2:8" ht="13.5" thickTop="1">
      <c r="B67" s="31"/>
      <c r="C67" s="33"/>
      <c r="D67" s="33"/>
      <c r="E67" s="33"/>
      <c r="F67" s="33"/>
      <c r="G67" s="35"/>
      <c r="H67" s="35"/>
    </row>
    <row r="68" spans="2:8" ht="12.75" customHeight="1">
      <c r="B68" s="78" t="str">
        <f>"(6)"</f>
        <v>(6)</v>
      </c>
      <c r="C68" s="109" t="s">
        <v>20</v>
      </c>
      <c r="D68" s="109"/>
      <c r="E68" s="109"/>
      <c r="F68" s="109"/>
      <c r="G68" s="17"/>
      <c r="H68" s="17"/>
    </row>
    <row r="69" spans="2:8" ht="12.75">
      <c r="B69" s="78"/>
      <c r="C69" s="109"/>
      <c r="D69" s="109"/>
      <c r="E69" s="109"/>
      <c r="F69" s="109"/>
      <c r="G69" s="17"/>
      <c r="H69" s="17"/>
    </row>
    <row r="70" spans="2:8" ht="12.75">
      <c r="B70" s="34"/>
      <c r="C70" s="32"/>
      <c r="D70" s="32"/>
      <c r="E70" s="32"/>
      <c r="F70" s="32"/>
      <c r="G70" s="35"/>
      <c r="H70" s="35"/>
    </row>
    <row r="71" spans="2:8" ht="12.75">
      <c r="B71" s="34"/>
      <c r="C71" s="74" t="s">
        <v>91</v>
      </c>
      <c r="D71" s="32"/>
      <c r="E71" s="32"/>
      <c r="F71" s="32"/>
      <c r="G71" s="35"/>
      <c r="H71" s="35"/>
    </row>
    <row r="73" spans="2:3" ht="12.75" customHeight="1">
      <c r="B73" s="78" t="str">
        <f>"(7)"</f>
        <v>(7)</v>
      </c>
      <c r="C73" s="27" t="s">
        <v>25</v>
      </c>
    </row>
    <row r="74" ht="12.75">
      <c r="B74" s="78"/>
    </row>
    <row r="75" spans="3:6" ht="12.75">
      <c r="C75" s="27" t="s">
        <v>26</v>
      </c>
      <c r="F75" s="41">
        <v>470658648</v>
      </c>
    </row>
    <row r="76" spans="3:6" ht="12.75">
      <c r="C76" s="27" t="s">
        <v>27</v>
      </c>
      <c r="F76" s="29">
        <f>0.3%-0.225%</f>
        <v>0.0007499999999999998</v>
      </c>
    </row>
    <row r="77" spans="3:6" ht="13.5" thickBot="1">
      <c r="C77" s="27" t="s">
        <v>30</v>
      </c>
      <c r="F77" s="42">
        <f>+F75*F76</f>
        <v>352993.9859999999</v>
      </c>
    </row>
    <row r="78" spans="3:6" ht="13.5" thickTop="1">
      <c r="C78" s="27"/>
      <c r="F78" s="43"/>
    </row>
    <row r="80" spans="2:3" ht="12.75">
      <c r="B80" s="78" t="str">
        <f>"(8)"</f>
        <v>(8)</v>
      </c>
      <c r="C80" s="27" t="s">
        <v>29</v>
      </c>
    </row>
    <row r="81" ht="12.75">
      <c r="B81" s="78"/>
    </row>
    <row r="82" spans="3:6" ht="12.75">
      <c r="C82" s="27" t="s">
        <v>26</v>
      </c>
      <c r="F82" s="41">
        <v>470658648</v>
      </c>
    </row>
    <row r="83" spans="3:6" ht="12.75">
      <c r="C83" s="27" t="s">
        <v>27</v>
      </c>
      <c r="F83" s="37">
        <f>0.3%-0.225%</f>
        <v>0.0007499999999999998</v>
      </c>
    </row>
    <row r="84" spans="3:6" ht="12.75">
      <c r="C84" s="27" t="s">
        <v>31</v>
      </c>
      <c r="F84" s="43">
        <f>+F82*F83</f>
        <v>352993.9859999999</v>
      </c>
    </row>
    <row r="85" spans="3:6" ht="12.75">
      <c r="C85" s="27" t="s">
        <v>33</v>
      </c>
      <c r="F85" s="38">
        <v>12</v>
      </c>
    </row>
    <row r="86" spans="3:6" ht="13.5" thickBot="1">
      <c r="C86" s="27" t="s">
        <v>32</v>
      </c>
      <c r="D86" s="39" t="s">
        <v>35</v>
      </c>
      <c r="F86" s="42">
        <f>+F84/F85</f>
        <v>29416.165499999992</v>
      </c>
    </row>
    <row r="87" ht="13.5" thickTop="1"/>
    <row r="88" spans="3:6" ht="12.75">
      <c r="C88" s="27" t="s">
        <v>34</v>
      </c>
      <c r="D88" s="39" t="s">
        <v>36</v>
      </c>
      <c r="F88" s="41">
        <f>+-F86*4</f>
        <v>-117664.66199999997</v>
      </c>
    </row>
    <row r="89" spans="3:6" ht="12.75">
      <c r="C89" s="27" t="s">
        <v>37</v>
      </c>
      <c r="F89" s="41">
        <v>-133828</v>
      </c>
    </row>
    <row r="90" spans="3:6" ht="12.75">
      <c r="C90" s="27"/>
      <c r="F90" s="41"/>
    </row>
    <row r="92" spans="2:6" ht="12.75">
      <c r="B92" s="78" t="str">
        <f>"(9)"</f>
        <v>(9)</v>
      </c>
      <c r="C92" t="s">
        <v>58</v>
      </c>
      <c r="D92" s="49" t="s">
        <v>38</v>
      </c>
      <c r="E92" s="50"/>
      <c r="F92" s="49" t="s">
        <v>39</v>
      </c>
    </row>
    <row r="93" ht="12.75">
      <c r="B93" s="78"/>
    </row>
    <row r="94" spans="3:6" ht="12.75">
      <c r="C94" t="s">
        <v>59</v>
      </c>
      <c r="D94" s="41">
        <v>20263997</v>
      </c>
      <c r="F94" s="41">
        <v>20263997</v>
      </c>
    </row>
    <row r="95" spans="3:6" ht="12.75">
      <c r="C95" t="s">
        <v>61</v>
      </c>
      <c r="D95" s="58">
        <v>0.3612</v>
      </c>
      <c r="F95" s="58">
        <v>0.335</v>
      </c>
    </row>
    <row r="96" spans="3:6" ht="13.5" thickBot="1">
      <c r="C96" t="s">
        <v>60</v>
      </c>
      <c r="D96" s="42">
        <f>+D94*D95</f>
        <v>7319355.7164</v>
      </c>
      <c r="F96" s="42">
        <f>+F94*F95</f>
        <v>6788438.995</v>
      </c>
    </row>
    <row r="97" spans="4:6" ht="13.5" thickTop="1">
      <c r="D97" s="28"/>
      <c r="F97" s="28"/>
    </row>
    <row r="98" spans="3:6" ht="13.5" thickBot="1">
      <c r="C98" s="27" t="s">
        <v>71</v>
      </c>
      <c r="D98" s="55">
        <f>+D96*(1/(1-D95))</f>
        <v>11457977.01377583</v>
      </c>
      <c r="F98" s="55">
        <f>+F96*(1/(1-F95))</f>
        <v>10208178.939849624</v>
      </c>
    </row>
    <row r="99" ht="13.5" thickTop="1"/>
    <row r="100" spans="3:6" ht="12.75">
      <c r="C100" t="s">
        <v>62</v>
      </c>
      <c r="F100" s="41">
        <f>+F98-D98</f>
        <v>-1249798.0739262048</v>
      </c>
    </row>
    <row r="101" spans="3:6" ht="12.75">
      <c r="C101" t="s">
        <v>33</v>
      </c>
      <c r="F101" s="38">
        <v>12</v>
      </c>
    </row>
    <row r="102" spans="3:6" ht="13.5" thickBot="1">
      <c r="C102" t="s">
        <v>63</v>
      </c>
      <c r="D102" s="39" t="s">
        <v>65</v>
      </c>
      <c r="F102" s="42">
        <f>+F100/F101</f>
        <v>-104149.8394938504</v>
      </c>
    </row>
    <row r="103" ht="13.5" thickTop="1"/>
    <row r="104" spans="3:6" ht="13.5" thickBot="1">
      <c r="C104" t="s">
        <v>64</v>
      </c>
      <c r="D104" s="39" t="s">
        <v>66</v>
      </c>
      <c r="F104" s="55">
        <f>+F102*4</f>
        <v>-416599.3579754016</v>
      </c>
    </row>
    <row r="105" spans="4:6" ht="13.5" thickTop="1">
      <c r="D105" s="39"/>
      <c r="F105" s="43"/>
    </row>
    <row r="107" spans="2:3" ht="12.75">
      <c r="B107" s="78" t="str">
        <f>"(10)"</f>
        <v>(10)</v>
      </c>
      <c r="C107" s="27" t="s">
        <v>69</v>
      </c>
    </row>
    <row r="108" ht="12.75">
      <c r="B108" s="78"/>
    </row>
    <row r="109" spans="2:6" ht="12.75">
      <c r="B109" s="34"/>
      <c r="D109" s="49" t="s">
        <v>38</v>
      </c>
      <c r="E109" s="50"/>
      <c r="F109" s="49" t="s">
        <v>39</v>
      </c>
    </row>
    <row r="110" ht="12.75">
      <c r="B110" s="34"/>
    </row>
    <row r="111" spans="2:6" ht="12.75">
      <c r="B111" s="34"/>
      <c r="C111" s="27" t="s">
        <v>70</v>
      </c>
      <c r="D111" s="41">
        <v>12750000</v>
      </c>
      <c r="F111" s="41">
        <f>+D111</f>
        <v>12750000</v>
      </c>
    </row>
    <row r="112" spans="2:6" ht="12.75">
      <c r="B112" s="34"/>
      <c r="C112" t="s">
        <v>61</v>
      </c>
      <c r="D112" s="58">
        <v>0.335</v>
      </c>
      <c r="F112" s="58">
        <v>0.33</v>
      </c>
    </row>
    <row r="113" spans="2:6" ht="13.5" thickBot="1">
      <c r="B113" s="34"/>
      <c r="C113" t="s">
        <v>60</v>
      </c>
      <c r="D113" s="42">
        <f>+D111*D112</f>
        <v>4271250</v>
      </c>
      <c r="F113" s="42">
        <f>+F111*F112</f>
        <v>4207500</v>
      </c>
    </row>
    <row r="114" ht="13.5" thickTop="1">
      <c r="B114" s="34"/>
    </row>
    <row r="115" spans="2:6" ht="13.5" thickBot="1">
      <c r="B115" s="34"/>
      <c r="C115" s="27" t="s">
        <v>71</v>
      </c>
      <c r="D115" s="55">
        <f>+D113*(1/(1-D112))</f>
        <v>6422932.330827068</v>
      </c>
      <c r="F115" s="55">
        <f>+F113*(1/(1-F112))</f>
        <v>6279850.746268657</v>
      </c>
    </row>
    <row r="116" ht="13.5" thickTop="1">
      <c r="B116" s="34"/>
    </row>
    <row r="117" spans="2:6" ht="13.5" thickBot="1">
      <c r="B117" s="34"/>
      <c r="C117" t="s">
        <v>62</v>
      </c>
      <c r="D117" s="39" t="s">
        <v>72</v>
      </c>
      <c r="F117" s="56">
        <f>+F115-D115</f>
        <v>-143081.58455841057</v>
      </c>
    </row>
    <row r="118" ht="13.5" thickTop="1">
      <c r="B118" s="34"/>
    </row>
    <row r="119" ht="12.75">
      <c r="B119" s="34"/>
    </row>
    <row r="120" spans="4:6" ht="12.75">
      <c r="D120" s="49" t="s">
        <v>38</v>
      </c>
      <c r="E120" s="50"/>
      <c r="F120" s="49" t="s">
        <v>39</v>
      </c>
    </row>
    <row r="122" ht="12.75">
      <c r="C122" s="27" t="s">
        <v>51</v>
      </c>
    </row>
    <row r="123" spans="3:6" ht="12.75">
      <c r="C123" t="s">
        <v>40</v>
      </c>
      <c r="D123" s="41">
        <v>908875</v>
      </c>
      <c r="F123" s="51">
        <f>+D123</f>
        <v>908875</v>
      </c>
    </row>
    <row r="124" spans="3:6" ht="12.75">
      <c r="C124" t="s">
        <v>41</v>
      </c>
      <c r="D124" s="28">
        <v>433806</v>
      </c>
      <c r="F124" s="45">
        <f>+D124</f>
        <v>433806</v>
      </c>
    </row>
    <row r="125" spans="3:6" ht="12.75">
      <c r="C125" t="s">
        <v>42</v>
      </c>
      <c r="D125" s="40">
        <v>1302281</v>
      </c>
      <c r="F125" s="40">
        <v>0</v>
      </c>
    </row>
    <row r="126" spans="3:6" ht="12.75">
      <c r="C126" t="s">
        <v>43</v>
      </c>
      <c r="D126" s="46">
        <f>SUM(D123:D125)</f>
        <v>2644962</v>
      </c>
      <c r="F126" s="46">
        <f>SUM(F123:F125)</f>
        <v>1342681</v>
      </c>
    </row>
    <row r="127" spans="3:6" ht="12.75">
      <c r="C127" t="s">
        <v>44</v>
      </c>
      <c r="D127" s="40">
        <v>1545000</v>
      </c>
      <c r="F127" s="40">
        <v>0</v>
      </c>
    </row>
    <row r="128" spans="3:6" ht="12.75">
      <c r="C128" t="s">
        <v>45</v>
      </c>
      <c r="D128" s="46">
        <f>+D126+D127</f>
        <v>4189962</v>
      </c>
      <c r="F128" s="46">
        <f>+F126+F127</f>
        <v>1342681</v>
      </c>
    </row>
    <row r="129" spans="3:6" ht="12.75">
      <c r="C129" t="s">
        <v>46</v>
      </c>
      <c r="D129" s="40">
        <f>-+D127*0.5</f>
        <v>-772500</v>
      </c>
      <c r="F129" s="40">
        <f>-+F127*0.5</f>
        <v>0</v>
      </c>
    </row>
    <row r="130" spans="3:6" ht="12.75">
      <c r="C130" t="s">
        <v>47</v>
      </c>
      <c r="D130" s="28">
        <f>+D128+D129</f>
        <v>3417462</v>
      </c>
      <c r="F130" s="28">
        <f>+F128+F129</f>
        <v>1342681</v>
      </c>
    </row>
    <row r="131" spans="3:6" ht="12.75">
      <c r="C131" s="27" t="s">
        <v>49</v>
      </c>
      <c r="D131" s="48">
        <v>0.45</v>
      </c>
      <c r="F131" s="48">
        <v>0.45</v>
      </c>
    </row>
    <row r="132" spans="3:6" ht="13.5" thickBot="1">
      <c r="C132" s="27" t="s">
        <v>50</v>
      </c>
      <c r="D132" s="30">
        <f>+D130*D131</f>
        <v>1537857.9000000001</v>
      </c>
      <c r="F132" s="30">
        <f>+F130*F131</f>
        <v>604206.4500000001</v>
      </c>
    </row>
    <row r="133" ht="13.5" thickTop="1">
      <c r="F133" s="45"/>
    </row>
    <row r="134" spans="3:6" ht="12.75">
      <c r="C134" s="27" t="s">
        <v>52</v>
      </c>
      <c r="F134" s="45"/>
    </row>
    <row r="135" spans="3:6" ht="12.75">
      <c r="C135" t="s">
        <v>42</v>
      </c>
      <c r="F135" s="52">
        <f>+D125</f>
        <v>1302281</v>
      </c>
    </row>
    <row r="136" spans="3:6" ht="12.75">
      <c r="C136" t="s">
        <v>43</v>
      </c>
      <c r="F136" s="45">
        <f>+F135</f>
        <v>1302281</v>
      </c>
    </row>
    <row r="137" spans="3:6" ht="12.75">
      <c r="C137" t="s">
        <v>44</v>
      </c>
      <c r="F137" s="52">
        <f>+D127</f>
        <v>1545000</v>
      </c>
    </row>
    <row r="138" spans="3:6" ht="12.75">
      <c r="C138" t="s">
        <v>45</v>
      </c>
      <c r="F138" s="45">
        <f>+F136+F137</f>
        <v>2847281</v>
      </c>
    </row>
    <row r="139" spans="3:6" ht="12.75">
      <c r="C139" t="s">
        <v>46</v>
      </c>
      <c r="F139" s="52">
        <f>-F137*0.5</f>
        <v>-772500</v>
      </c>
    </row>
    <row r="140" spans="3:6" ht="12.75">
      <c r="C140" t="s">
        <v>47</v>
      </c>
      <c r="F140" s="45">
        <f>+F138+F139</f>
        <v>2074781</v>
      </c>
    </row>
    <row r="141" spans="3:6" ht="12.75">
      <c r="C141" s="27" t="s">
        <v>53</v>
      </c>
      <c r="F141" s="47">
        <v>0.55</v>
      </c>
    </row>
    <row r="142" spans="3:6" ht="13.5" thickBot="1">
      <c r="C142" t="s">
        <v>48</v>
      </c>
      <c r="F142" s="53">
        <f>+F140*F141</f>
        <v>1141129.55</v>
      </c>
    </row>
    <row r="143" ht="13.5" thickTop="1">
      <c r="F143" s="45"/>
    </row>
    <row r="144" spans="3:6" ht="13.5" thickBot="1">
      <c r="C144" s="27" t="s">
        <v>54</v>
      </c>
      <c r="D144" s="55">
        <f>+D132</f>
        <v>1537857.9000000001</v>
      </c>
      <c r="F144" s="55">
        <f>+F132+F142</f>
        <v>1745336</v>
      </c>
    </row>
    <row r="145" spans="3:6" ht="13.5" thickTop="1">
      <c r="C145" s="27"/>
      <c r="D145" s="41"/>
      <c r="F145" s="41"/>
    </row>
    <row r="146" spans="3:6" ht="12.75">
      <c r="C146" s="27" t="s">
        <v>55</v>
      </c>
      <c r="F146" s="41">
        <f>+F144-D144</f>
        <v>207478.09999999986</v>
      </c>
    </row>
    <row r="147" spans="3:6" ht="12.75">
      <c r="C147" s="27" t="s">
        <v>68</v>
      </c>
      <c r="F147" s="54">
        <v>0.335</v>
      </c>
    </row>
    <row r="148" spans="3:6" ht="12.75">
      <c r="C148" s="27" t="s">
        <v>56</v>
      </c>
      <c r="F148" s="44">
        <f>+F146*F147</f>
        <v>69505.16349999995</v>
      </c>
    </row>
    <row r="149" spans="3:6" ht="12.75">
      <c r="C149" s="27"/>
      <c r="F149" s="36"/>
    </row>
    <row r="150" spans="3:6" ht="13.5" thickBot="1">
      <c r="C150" s="27" t="s">
        <v>73</v>
      </c>
      <c r="D150" s="39" t="s">
        <v>75</v>
      </c>
      <c r="F150" s="55">
        <f>+F148*(1/(1-F147))</f>
        <v>104519.04285714278</v>
      </c>
    </row>
    <row r="151" ht="13.5" thickTop="1"/>
    <row r="153" spans="3:6" ht="12.75">
      <c r="C153" s="59" t="s">
        <v>55</v>
      </c>
      <c r="D153" s="2"/>
      <c r="E153" s="2"/>
      <c r="F153" s="60">
        <f>+F146</f>
        <v>207478.09999999986</v>
      </c>
    </row>
    <row r="154" spans="3:6" ht="12.75">
      <c r="C154" s="59" t="s">
        <v>57</v>
      </c>
      <c r="D154" s="2"/>
      <c r="E154" s="2"/>
      <c r="F154" s="61">
        <v>0.33</v>
      </c>
    </row>
    <row r="155" spans="3:6" ht="12.75">
      <c r="C155" s="59" t="s">
        <v>56</v>
      </c>
      <c r="D155" s="2"/>
      <c r="E155" s="2"/>
      <c r="F155" s="62">
        <f>+F153*F154</f>
        <v>68467.77299999996</v>
      </c>
    </row>
    <row r="156" spans="3:6" ht="12.75">
      <c r="C156" s="59"/>
      <c r="D156" s="2"/>
      <c r="E156" s="2"/>
      <c r="F156" s="63"/>
    </row>
    <row r="157" spans="3:6" ht="13.5" thickBot="1">
      <c r="C157" s="27" t="s">
        <v>74</v>
      </c>
      <c r="D157" s="39" t="s">
        <v>76</v>
      </c>
      <c r="E157" s="2"/>
      <c r="F157" s="64">
        <f>+F155*(1/(1-F154))</f>
        <v>102190.7059701492</v>
      </c>
    </row>
    <row r="158" spans="3:6" ht="13.5" thickTop="1">
      <c r="C158" s="2"/>
      <c r="D158" s="2"/>
      <c r="E158" s="2"/>
      <c r="F158" s="2"/>
    </row>
    <row r="159" spans="3:6" ht="12.75">
      <c r="C159" t="s">
        <v>62</v>
      </c>
      <c r="D159" s="39" t="s">
        <v>78</v>
      </c>
      <c r="E159" s="2"/>
      <c r="F159" s="65">
        <f>+F157-F150</f>
        <v>-2328.3368869935803</v>
      </c>
    </row>
    <row r="161" spans="3:6" ht="12.75">
      <c r="C161" s="27" t="s">
        <v>77</v>
      </c>
      <c r="D161" s="39" t="s">
        <v>79</v>
      </c>
      <c r="F161" s="51">
        <f>+F117+F159</f>
        <v>-145409.92144540415</v>
      </c>
    </row>
    <row r="162" spans="3:6" ht="12.75">
      <c r="C162" s="27" t="s">
        <v>80</v>
      </c>
      <c r="F162" s="66">
        <v>0.5</v>
      </c>
    </row>
    <row r="163" ht="12.75">
      <c r="F163" s="41">
        <f>+F161*F162</f>
        <v>-72704.96072270208</v>
      </c>
    </row>
    <row r="164" spans="3:6" ht="12.75">
      <c r="C164" s="27" t="s">
        <v>81</v>
      </c>
      <c r="F164" s="38">
        <v>12</v>
      </c>
    </row>
    <row r="165" ht="13.5" thickBot="1">
      <c r="F165" s="42">
        <f>+F163/F164</f>
        <v>-6058.74672689184</v>
      </c>
    </row>
    <row r="166" ht="13.5" thickTop="1"/>
    <row r="167" spans="3:6" ht="13.5" thickBot="1">
      <c r="C167" t="s">
        <v>64</v>
      </c>
      <c r="F167" s="55">
        <f>+F165*4</f>
        <v>-24234.98690756736</v>
      </c>
    </row>
    <row r="168" ht="13.5" thickTop="1"/>
    <row r="170" spans="2:7" ht="12.75">
      <c r="B170" s="106"/>
      <c r="C170" s="75"/>
      <c r="D170" s="76"/>
      <c r="E170" s="76"/>
      <c r="F170" s="77"/>
      <c r="G170" s="76"/>
    </row>
    <row r="171" spans="2:7" ht="12.75">
      <c r="B171" s="106"/>
      <c r="C171" s="75"/>
      <c r="D171" s="76"/>
      <c r="E171" s="76"/>
      <c r="F171" s="77"/>
      <c r="G171" s="76"/>
    </row>
    <row r="172" spans="2:7" ht="12.75">
      <c r="B172" s="76"/>
      <c r="C172" s="75"/>
      <c r="D172" s="76"/>
      <c r="E172" s="76"/>
      <c r="F172" s="77"/>
      <c r="G172" s="76"/>
    </row>
    <row r="173" spans="2:7" ht="12.75">
      <c r="B173" s="76"/>
      <c r="C173" s="75"/>
      <c r="D173" s="76"/>
      <c r="E173" s="76"/>
      <c r="F173" s="77"/>
      <c r="G173" s="76"/>
    </row>
    <row r="174" ht="12.75">
      <c r="F174" s="65"/>
    </row>
  </sheetData>
  <sheetProtection/>
  <mergeCells count="40">
    <mergeCell ref="B73:B74"/>
    <mergeCell ref="B92:B93"/>
    <mergeCell ref="B30:D30"/>
    <mergeCell ref="B170:B171"/>
    <mergeCell ref="B31:D31"/>
    <mergeCell ref="C56:F56"/>
    <mergeCell ref="C63:F63"/>
    <mergeCell ref="B53:B54"/>
    <mergeCell ref="C53:F54"/>
    <mergeCell ref="B58:B61"/>
    <mergeCell ref="C58:F61"/>
    <mergeCell ref="B68:B69"/>
    <mergeCell ref="C68:F69"/>
    <mergeCell ref="B38:B39"/>
    <mergeCell ref="C38:F39"/>
    <mergeCell ref="B44:B45"/>
    <mergeCell ref="C44:F44"/>
    <mergeCell ref="B48:B49"/>
    <mergeCell ref="C48:F49"/>
    <mergeCell ref="B25:D25"/>
    <mergeCell ref="B26:D26"/>
    <mergeCell ref="B27:D27"/>
    <mergeCell ref="B28:D28"/>
    <mergeCell ref="B29:D29"/>
    <mergeCell ref="B80:B81"/>
    <mergeCell ref="B107:B108"/>
    <mergeCell ref="B18:D18"/>
    <mergeCell ref="C41:F42"/>
    <mergeCell ref="B9:F9"/>
    <mergeCell ref="B10:F10"/>
    <mergeCell ref="B12:F12"/>
    <mergeCell ref="B14:D16"/>
    <mergeCell ref="B17:D17"/>
    <mergeCell ref="B34:D34"/>
    <mergeCell ref="B19:D19"/>
    <mergeCell ref="B20:D20"/>
    <mergeCell ref="B21:D21"/>
    <mergeCell ref="B22:D22"/>
    <mergeCell ref="B23:D23"/>
    <mergeCell ref="B24:D24"/>
  </mergeCells>
  <dataValidations count="1">
    <dataValidation allowBlank="1" showInputMessage="1" showErrorMessage="1" promptTitle="Date Format" prompt="E.g:  &quot;August 1, 2011&quot;" sqref="F8"/>
  </dataValidations>
  <printOptions/>
  <pageMargins left="0.7480314960629921" right="0.7480314960629921" top="0.984251968503937" bottom="0.984251968503937" header="0.5118110236220472" footer="0.5118110236220472"/>
  <pageSetup fitToHeight="2" fitToWidth="1" horizontalDpi="600" verticalDpi="600" orientation="portrait" scale="57" r:id="rId1"/>
  <headerFooter alignWithMargins="0">
    <oddHeader>&amp;REnersource Hydro Mississauga Inc.
EB-2012-0033
Filed:  April 27, 2012
Exhibit 9
Tab 1
Schedule 1
Appendix 2-T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Appendix_2-T_1592_Defer_PILs</dc:title>
  <dc:subject/>
  <dc:creator>Martin Sultana</dc:creator>
  <cp:keywords/>
  <dc:description/>
  <cp:lastModifiedBy>BKILLEEN</cp:lastModifiedBy>
  <cp:lastPrinted>2012-03-30T15:11:54Z</cp:lastPrinted>
  <dcterms:created xsi:type="dcterms:W3CDTF">2012-01-31T18:52:04Z</dcterms:created>
  <dcterms:modified xsi:type="dcterms:W3CDTF">2012-04-27T14:29:35Z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0x01010053875D851D23854E85B4BCB6360CDFD3</vt:lpwstr>
  </property>
  <property fmtid="{D5CDD505-2E9C-101B-9397-08002B2CF9AE}" pid="3" name="_AdHocReviewCycleID">
    <vt:i4>1394540915</vt:i4>
  </property>
  <property fmtid="{D5CDD505-2E9C-101B-9397-08002B2CF9AE}" pid="4" name="_NewReviewCycle">
    <vt:lpwstr/>
  </property>
  <property fmtid="{D5CDD505-2E9C-101B-9397-08002B2CF9AE}" pid="5" name="_EmailSubject">
    <vt:lpwstr>Appendix 2-T</vt:lpwstr>
  </property>
  <property fmtid="{D5CDD505-2E9C-101B-9397-08002B2CF9AE}" pid="6" name="_AuthorEmail">
    <vt:lpwstr>gdejulio@enersource.com</vt:lpwstr>
  </property>
  <property fmtid="{D5CDD505-2E9C-101B-9397-08002B2CF9AE}" pid="7" name="_AuthorEmailDisplayName">
    <vt:lpwstr>Gia DeJulio</vt:lpwstr>
  </property>
  <property fmtid="{D5CDD505-2E9C-101B-9397-08002B2CF9AE}" pid="8" name="_ReviewingToolsShownOnce">
    <vt:lpwstr/>
  </property>
</Properties>
</file>