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<sst xmlns="http://schemas.openxmlformats.org/spreadsheetml/2006/main" count="878" uniqueCount="504">
  <si>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</si>
  <si>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</si>
  <si>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</si>
  <si>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</si>
  <si>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</si>
  <si>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</si>
  <si>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</si>
  <si>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</si>
  <si>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</si>
  <si>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</si>
  <si>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</si>
  <si>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</si>
  <si>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</si>
  <si>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</si>
  <si>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</si>
  <si>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</si>
  <si>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</si>
  <si>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</si>
  <si>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</si>
  <si>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</si>
  <si>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</si>
  <si>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</si>
  <si>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</si>
  <si>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</si>
  <si>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</si>
  <si>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</si>
  <si>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</si>
  <si>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</si>
  <si>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</si>
  <si>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</si>
  <si>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</si>
  <si>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</si>
  <si>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</si>
  <si>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</si>
  <si>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</si>
  <si>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</si>
  <si>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</si>
  <si>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</si>
  <si>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</si>
  <si>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</si>
  <si>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</si>
  <si>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</si>
  <si>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</si>
  <si>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</si>
  <si>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</si>
  <si>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</si>
  <si>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</si>
  <si>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</si>
  <si>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</si>
  <si>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</si>
  <si>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</si>
  <si>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</si>
  <si>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</si>
  <si>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</si>
  <si>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</si>
  <si>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</si>
  <si>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</si>
  <si>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</si>
  <si>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</si>
  <si>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</si>
  <si>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</si>
  <si>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</si>
  <si>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</si>
  <si>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</si>
  <si>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</si>
  <si>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</si>
  <si>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</si>
  <si>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</si>
  <si>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</si>
  <si>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</si>
  <si>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</si>
  <si>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</si>
  <si>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</si>
  <si>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</si>
  <si>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</si>
  <si>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</si>
  <si>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</si>
  <si>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</si>
  <si>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</si>
  <si>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</si>
  <si>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</si>
  <si>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</si>
  <si>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</si>
  <si>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</si>
  <si>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</si>
  <si>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</si>
  <si>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</si>
  <si>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</si>
  <si>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</si>
  <si>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</si>
  <si>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</si>
  <si>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</si>
  <si>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</si>
  <si>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</si>
  <si>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</si>
  <si>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</si>
  <si>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</si>
  <si>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</si>
  <si>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</si>
  <si>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</si>
  <si>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</si>
  <si>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</si>
  <si>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</si>
  <si>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</si>
  <si>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</si>
  <si>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</si>
  <si>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</si>
  <si>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</si>
  <si>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</si>
  <si>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</si>
  <si>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</si>
  <si>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</si>
  <si>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</si>
  <si>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</si>
  <si>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</si>
  <si>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</si>
  <si>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</si>
  <si>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</si>
  <si>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</si>
  <si>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</si>
  <si>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</si>
  <si>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</si>
  <si>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</si>
  <si>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</si>
  <si>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</si>
  <si>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</si>
  <si>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</si>
  <si>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</si>
  <si>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</si>
  <si>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</si>
  <si>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</si>
  <si>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</si>
  <si>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</si>
  <si>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</si>
  <si>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</si>
  <si>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</si>
  <si>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</si>
  <si>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</si>
  <si>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</si>
  <si>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</si>
  <si>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</si>
  <si>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</si>
  <si>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</si>
  <si>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</si>
  <si>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</si>
  <si>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</si>
  <si>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</si>
  <si>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</si>
  <si>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</si>
  <si>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</si>
  <si>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</si>
  <si>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</si>
  <si>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</si>
  <si>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</si>
  <si>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</si>
  <si>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</si>
  <si>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</si>
  <si>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</si>
  <si>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</si>
  <si>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</si>
  <si>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</si>
  <si>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</si>
  <si>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</si>
  <si>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</si>
  <si>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</si>
  <si>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</si>
  <si>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</si>
  <si>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</si>
  <si>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</si>
  <si>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</si>
  <si>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</si>
  <si>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</si>
  <si>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</si>
  <si>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</si>
  <si>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</si>
  <si>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</si>
  <si>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</si>
  <si>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</si>
  <si>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</si>
  <si>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</si>
  <si>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</si>
  <si>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</si>
  <si>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</si>
  <si>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</si>
  <si>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</si>
  <si>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</si>
  <si>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</si>
  <si>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</si>
  <si>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</si>
  <si>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</si>
  <si>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</si>
  <si>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</si>
  <si>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</si>
  <si>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</si>
  <si>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</si>
  <si>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</si>
  <si>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</si>
  <si>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</si>
  <si>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</si>
  <si>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</si>
  <si>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</si>
  <si>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</si>
  <si>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</si>
  <si>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</si>
  <si>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</si>
  <si>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</si>
  <si>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</si>
  <si>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</si>
  <si>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</si>
  <si>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</si>
  <si>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</si>
  <si>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</si>
  <si>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</si>
  <si>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</si>
  <si>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</si>
  <si>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</si>
  <si>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</si>
  <si>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</si>
  <si>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</si>
  <si>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</si>
  <si>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</si>
  <si>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</si>
  <si>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</si>
  <si>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</si>
  <si>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</si>
  <si>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</si>
  <si>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</si>
  <si>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</si>
  <si>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</si>
  <si>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</si>
  <si>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</si>
  <si>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</si>
  <si>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</si>
  <si>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</si>
  <si>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</si>
  <si>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</si>
  <si>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</si>
  <si>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</si>
  <si>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</si>
  <si>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</si>
  <si>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</si>
  <si>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</si>
  <si>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</si>
  <si>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</si>
  <si>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</si>
  <si>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</si>
  <si>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</si>
  <si>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</si>
  <si>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</si>
  <si>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</si>
  <si>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</si>
  <si>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</si>
  <si>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</si>
  <si>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</si>
  <si>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</si>
  <si>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</si>
  <si>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</si>
  <si>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</si>
  <si>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</si>
  <si>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</si>
  <si>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</si>
  <si>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</si>
  <si>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</si>
  <si>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</si>
  <si>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</si>
  <si>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</si>
  <si>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</si>
  <si>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</si>
  <si>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</si>
  <si>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</si>
  <si>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</si>
  <si>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</si>
  <si>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</si>
  <si>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</si>
  <si>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</si>
  <si>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</si>
  <si>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</si>
  <si>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</si>
  <si>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</si>
  <si>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</si>
  <si>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</si>
  <si>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</si>
  <si>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</si>
  <si>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</si>
  <si>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</si>
  <si>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</si>
  <si>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</si>
  <si>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</si>
  <si>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</si>
  <si>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</si>
  <si>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</si>
  <si>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</si>
  <si>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</si>
  <si>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</si>
  <si>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</si>
  <si>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</si>
  <si>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</si>
  <si>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</si>
  <si>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</si>
  <si>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</si>
  <si>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</si>
  <si>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</si>
  <si>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</si>
  <si>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</si>
  <si>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</si>
  <si>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</si>
  <si>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</si>
  <si>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</si>
  <si>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</si>
  <si>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</si>
  <si>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</si>
  <si>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</si>
  <si>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</si>
  <si>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</si>
  <si>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</si>
  <si>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</si>
  <si>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</si>
  <si>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</si>
  <si>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</si>
  <si>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</si>
  <si>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</si>
  <si>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</si>
  <si>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</si>
  <si>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</si>
  <si>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</si>
  <si>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</si>
  <si>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</si>
  <si>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</si>
  <si>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</si>
  <si>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</si>
  <si>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</si>
  <si>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</si>
  <si>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</si>
  <si>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</si>
  <si>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</si>
  <si>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</si>
  <si>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</si>
  <si>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</si>
  <si>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</si>
  <si>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</si>
  <si>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</si>
  <si>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</si>
  <si>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</si>
  <si>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</si>
  <si>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</si>
  <si>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</si>
  <si>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</si>
  <si>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</si>
  <si>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</si>
  <si>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</si>
  <si>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</si>
  <si>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</si>
  <si>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</si>
  <si>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</si>
  <si>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</si>
  <si>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</si>
  <si>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</si>
  <si>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</si>
  <si>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</si>
  <si>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</si>
  <si>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</si>
  <si>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</si>
  <si>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</si>
  <si>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</si>
  <si>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</si>
  <si>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</si>
  <si>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</si>
  <si>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</si>
  <si>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</si>
  <si>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</si>
  <si>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</si>
  <si>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</si>
  <si>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</si>
  <si>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</si>
  <si>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</si>
  <si>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</si>
  <si>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</si>
  <si>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</si>
  <si>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</si>
  <si>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</si>
  <si>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</si>
  <si>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</si>
  <si>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</si>
  <si>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</si>
  <si>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</si>
  <si>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</si>
  <si>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</si>
  <si>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</si>
  <si>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</si>
  <si>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</si>
  <si>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</si>
  <si>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</si>
  <si>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</si>
  <si>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</si>
  <si>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</si>
  <si>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</si>
  <si>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</si>
  <si>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</si>
  <si>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</si>
  <si>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</si>
  <si>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</si>
  <si>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</si>
  <si>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</si>
  <si>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</si>
  <si>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</si>
  <si>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</si>
  <si>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</si>
  <si>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</si>
  <si>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</si>
  <si>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</si>
  <si>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</si>
  <si>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</si>
  <si>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</si>
  <si>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</si>
  <si>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</si>
  <si>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</si>
  <si>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</si>
  <si>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</si>
  <si>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</si>
  <si>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</si>
  <si>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</si>
  <si>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</si>
  <si>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</si>
  <si>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</si>
  <si>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</si>
  <si>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</si>
  <si>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</si>
  <si>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</si>
  <si>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</si>
  <si>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</si>
  <si>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</si>
  <si>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</si>
  <si>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</si>
  <si>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</si>
  <si>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</si>
  <si>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</si>
  <si>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</si>
  <si>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</si>
  <si>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</si>
  <si>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</si>
  <si>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</si>
  <si>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</si>
  <si>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</si>
  <si>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</si>
  <si>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</si>
  <si>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</si>
  <si>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</si>
  <si>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</si>
  <si>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</si>
  <si>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</si>
  <si>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</si>
  <si>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</si>
  <si>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</si>
  <si>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</si>
  <si>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</si>
  <si>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</si>
  <si>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</si>
  <si>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</si>
  <si>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</si>
  <si>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</si>
  <si>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</si>
  <si>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</si>
  <si>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</si>
  <si>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</si>
  <si>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</si>
  <si>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</si>
  <si>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</si>
  <si>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</si>
  <si>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</si>
  <si>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</si>
  <si>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</si>
  <si>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</si>
  <si>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</si>
  <si>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</si>
  <si>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</si>
  <si>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No entry on tax return</t>
  </si>
  <si>
    <t>Provision for bad debts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</si>
  <si>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</si>
  <si>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</si>
  <si>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</si>
  <si>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</si>
  <si>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</si>
  <si>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</si>
  <si>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</si>
  <si>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</si>
  <si>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</si>
  <si>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</si>
  <si>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</si>
  <si>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</si>
  <si>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</si>
  <si>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</si>
  <si>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</si>
  <si>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</si>
  <si>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 xml:space="preserve">     Reg Asset movement</t>
  </si>
  <si>
    <t>Actual Interest Paid</t>
  </si>
  <si>
    <t xml:space="preserve">PILs TAXES </t>
  </si>
  <si>
    <t>N/A</t>
  </si>
  <si>
    <t>N</t>
  </si>
  <si>
    <t>Y</t>
  </si>
  <si>
    <t>Deferred GST ITCS</t>
  </si>
  <si>
    <t>Deferred deregulation costs</t>
  </si>
  <si>
    <t>Utility Name: CNPI - Fort Erie</t>
  </si>
  <si>
    <t>Pension and post retirement</t>
  </si>
  <si>
    <t>Deferred financing costs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</si>
</sst>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3" fontId="3" fillId="40" borderId="53" xfId="42" applyNumberFormat="1" applyFont="1" applyFill="1" applyBorder="1" applyAlignment="1" applyProtection="1">
      <alignment horizontal="center" vertical="top"/>
      <protection locked="0"/>
    </xf>
    <xf numFmtId="3" fontId="0" fillId="0" borderId="14" xfId="0" applyNumberForma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 quotePrefix="1">
      <alignment/>
      <protection/>
    </xf>
    <xf numFmtId="10" fontId="0" fillId="0" borderId="14" xfId="0" applyNumberFormat="1" applyFill="1" applyBorder="1" applyAlignment="1" applyProtection="1" quotePrefix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42">
      <selection activeCell="A4" sqref="A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495</v>
      </c>
      <c r="C1" s="8"/>
      <c r="E1" s="2" t="s">
        <v>460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501</v>
      </c>
      <c r="C3" s="8"/>
      <c r="D3" s="455" t="s">
        <v>446</v>
      </c>
      <c r="E3" s="8"/>
      <c r="F3" s="8"/>
      <c r="G3" s="8"/>
      <c r="H3" s="8"/>
    </row>
    <row r="4" spans="1:8" ht="12.75">
      <c r="A4" s="2" t="s">
        <v>478</v>
      </c>
      <c r="C4" s="8"/>
      <c r="D4" s="454" t="s">
        <v>441</v>
      </c>
      <c r="E4" s="428"/>
      <c r="H4" s="8"/>
    </row>
    <row r="5" spans="1:8" ht="12.75">
      <c r="A5" s="52"/>
      <c r="C5" s="8"/>
      <c r="D5" s="453" t="s">
        <v>442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5" t="s">
        <v>496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5" t="s">
        <v>497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85" t="s">
        <v>497</v>
      </c>
    </row>
    <row r="18" spans="1:4" ht="15" customHeight="1">
      <c r="A18" s="389" t="s">
        <v>315</v>
      </c>
      <c r="C18" s="8"/>
      <c r="D18" s="8"/>
    </row>
    <row r="19" spans="1:4" ht="15" customHeight="1">
      <c r="A19" s="494" t="s">
        <v>316</v>
      </c>
      <c r="B19" s="8" t="s">
        <v>313</v>
      </c>
      <c r="C19" s="8" t="s">
        <v>64</v>
      </c>
      <c r="D19" s="486" t="s">
        <v>498</v>
      </c>
    </row>
    <row r="20" spans="1:4" ht="13.5" thickBot="1">
      <c r="A20" s="495"/>
      <c r="B20" s="8" t="s">
        <v>314</v>
      </c>
      <c r="C20" s="8" t="s">
        <v>64</v>
      </c>
      <c r="D20" s="485" t="s">
        <v>498</v>
      </c>
    </row>
    <row r="21" spans="1:4" ht="12.75">
      <c r="A21" s="494" t="s">
        <v>312</v>
      </c>
      <c r="B21" s="8" t="s">
        <v>313</v>
      </c>
      <c r="C21" s="8"/>
      <c r="D21" s="423">
        <v>0.57</v>
      </c>
    </row>
    <row r="22" spans="1:4" ht="12.75">
      <c r="A22" s="494"/>
      <c r="B22" s="8" t="s">
        <v>314</v>
      </c>
      <c r="C22" s="8"/>
      <c r="D22" s="423">
        <v>0.28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479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21170240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1813231.056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2036642</v>
      </c>
      <c r="E43" s="387">
        <f>D43</f>
        <v>2036642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-223410.9439999999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/>
      <c r="E47" s="387">
        <f aca="true" t="shared" si="0" ref="E47:E53">D47</f>
        <v>0</v>
      </c>
      <c r="H47" s="40"/>
      <c r="J47" s="5"/>
      <c r="K47" s="5"/>
    </row>
    <row r="48" spans="1:11" ht="12.75">
      <c r="A48" t="s">
        <v>290</v>
      </c>
      <c r="D48" s="426">
        <v>-223411</v>
      </c>
      <c r="E48" s="387">
        <f>D48</f>
        <v>-223411</v>
      </c>
      <c r="F48" s="22"/>
      <c r="H48" s="40"/>
      <c r="J48" s="5"/>
      <c r="K48" s="5"/>
    </row>
    <row r="49" spans="1:11" ht="12.75">
      <c r="A49" t="s">
        <v>291</v>
      </c>
      <c r="D49" s="427"/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438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461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1813231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10585120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1045809.856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10585120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767421.2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861976.3280793927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767421.1762988907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767421.1762988907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3">
        <f>D62</f>
        <v>767421.2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PageLayoutView="0" workbookViewId="0" topLeftCell="A170">
      <selection activeCell="A1" sqref="A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463</v>
      </c>
      <c r="H1" s="210"/>
    </row>
    <row r="2" spans="1:8" ht="12.75">
      <c r="A2" s="211" t="s">
        <v>462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464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CNPI - Fort Erie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1813231</v>
      </c>
      <c r="D16" s="17"/>
      <c r="E16" s="267">
        <f>G16-C16</f>
        <v>412769</v>
      </c>
      <c r="F16" s="3"/>
      <c r="G16" s="267">
        <f>TAXREC!E50</f>
        <v>2226000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942613</v>
      </c>
      <c r="D20" s="18"/>
      <c r="E20" s="267">
        <f>G20-C20</f>
        <v>990814</v>
      </c>
      <c r="F20" s="6"/>
      <c r="G20" s="267">
        <f>TAXREC!E61</f>
        <v>1933427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153599</v>
      </c>
      <c r="F22" s="6"/>
      <c r="G22" s="267">
        <f>TAXREC!E63</f>
        <v>153599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564693</v>
      </c>
      <c r="F23" s="6"/>
      <c r="G23" s="267">
        <f>TAXREC!E64</f>
        <v>564693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83445</v>
      </c>
      <c r="F28" s="6"/>
      <c r="G28" s="267">
        <f>TAXREC!E67</f>
        <v>83445</v>
      </c>
      <c r="H28" s="151"/>
    </row>
    <row r="29" spans="1:8" ht="12.75">
      <c r="A29" s="158" t="s">
        <v>157</v>
      </c>
      <c r="B29" s="127">
        <v>6</v>
      </c>
      <c r="C29" s="261">
        <v>24128</v>
      </c>
      <c r="D29" s="18"/>
      <c r="E29" s="267">
        <f>G29-C29</f>
        <v>-24128</v>
      </c>
      <c r="F29" s="6"/>
      <c r="G29" s="267">
        <f>TAXREC!E68</f>
        <v>0</v>
      </c>
      <c r="H29" s="151"/>
    </row>
    <row r="30" spans="1:8" ht="15.75">
      <c r="A30" s="477" t="s">
        <v>394</v>
      </c>
      <c r="B30" s="127"/>
      <c r="C30" s="259"/>
      <c r="D30" s="18"/>
      <c r="E30" s="267">
        <f>G30-C30</f>
        <v>421599</v>
      </c>
      <c r="F30" s="6"/>
      <c r="G30" s="267">
        <f>TAXREC!E66</f>
        <v>421599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877433</v>
      </c>
      <c r="D33" s="132"/>
      <c r="E33" s="267">
        <f aca="true" t="shared" si="0" ref="E33:E42">G33-C33</f>
        <v>770426</v>
      </c>
      <c r="F33" s="6"/>
      <c r="G33" s="267">
        <f>TAXREC!E97+TAXREC!E98</f>
        <v>1647859</v>
      </c>
      <c r="H33" s="151"/>
    </row>
    <row r="34" spans="1:8" ht="12.75">
      <c r="A34" s="158" t="s">
        <v>57</v>
      </c>
      <c r="B34" s="127">
        <v>8</v>
      </c>
      <c r="C34" s="261">
        <v>150000</v>
      </c>
      <c r="D34" s="132"/>
      <c r="E34" s="267">
        <f t="shared" si="0"/>
        <v>-150000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199750</v>
      </c>
      <c r="F35" s="6"/>
      <c r="G35" s="267">
        <f>TAXREC!E100</f>
        <v>199750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767421.1762988907</v>
      </c>
      <c r="D37" s="132"/>
      <c r="E37" s="267">
        <f t="shared" si="0"/>
        <v>-101055.17629889073</v>
      </c>
      <c r="F37" s="6"/>
      <c r="G37" s="267">
        <f>TAXREC!E51</f>
        <v>666366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203214</v>
      </c>
      <c r="F38" s="6"/>
      <c r="G38" s="267">
        <f>TAXREC!E104</f>
        <v>203214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198855</v>
      </c>
      <c r="F39" s="6"/>
      <c r="G39" s="267">
        <f>TAXREC!E105</f>
        <v>198855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10358</v>
      </c>
      <c r="F42" s="6"/>
      <c r="G42" s="267">
        <f>TAXREC!E109</f>
        <v>10358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56221</v>
      </c>
      <c r="F46" s="6"/>
      <c r="G46" s="251">
        <f>TAXREC!E110</f>
        <v>56221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77" t="s">
        <v>394</v>
      </c>
      <c r="B48" s="127"/>
      <c r="C48" s="259"/>
      <c r="D48" s="132"/>
      <c r="E48" s="267">
        <f>G48-C48</f>
        <v>52289</v>
      </c>
      <c r="F48" s="6"/>
      <c r="G48" s="251">
        <f>TAXREC!E108</f>
        <v>52289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985117.8237011093</v>
      </c>
      <c r="D50" s="102"/>
      <c r="E50" s="263">
        <f>E16+SUM(E20:E30)-SUM(E33:E48)</f>
        <v>1362733.1762988907</v>
      </c>
      <c r="F50" s="431"/>
      <c r="G50" s="263">
        <f>G16+SUM(G20:G30)-SUM(G33:G48)</f>
        <v>2347851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-0.020000000000000018</v>
      </c>
      <c r="F53" s="114"/>
      <c r="G53" s="262">
        <f>+'Tax Rates'!F34</f>
        <v>0.36619999999999997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380452.50351336837</v>
      </c>
      <c r="D55" s="102"/>
      <c r="E55" s="267">
        <f>G55-C55</f>
        <v>234861.49648663163</v>
      </c>
      <c r="F55" s="431" t="s">
        <v>367</v>
      </c>
      <c r="G55" s="264">
        <f>TAXREC!E144</f>
        <v>615314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1" t="s">
        <v>367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380452.50351336837</v>
      </c>
      <c r="D60" s="133"/>
      <c r="E60" s="269">
        <f>+E55-E58</f>
        <v>234861.49648663163</v>
      </c>
      <c r="F60" s="431" t="s">
        <v>367</v>
      </c>
      <c r="G60" s="269">
        <f>+G55-G58</f>
        <v>615314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+Ratebase</f>
        <v>21170240</v>
      </c>
      <c r="D66" s="102"/>
      <c r="E66" s="267">
        <f>G66-C66</f>
        <v>9121647</v>
      </c>
      <c r="F66" s="6"/>
      <c r="G66" s="470">
        <v>30291887</v>
      </c>
      <c r="H66" s="151"/>
      <c r="I66" s="471" t="s">
        <v>474</v>
      </c>
    </row>
    <row r="67" spans="1:10" ht="12.75">
      <c r="A67" s="152" t="s">
        <v>360</v>
      </c>
      <c r="B67" s="125">
        <v>16</v>
      </c>
      <c r="C67" s="260">
        <f>+'Tax Rates'!C39</f>
        <v>2848574</v>
      </c>
      <c r="D67" s="102"/>
      <c r="E67" s="267">
        <f>G67-C67</f>
        <v>-2503579</v>
      </c>
      <c r="F67" s="6"/>
      <c r="G67" s="267">
        <v>344995</v>
      </c>
      <c r="H67" s="151"/>
      <c r="I67" s="471" t="s">
        <v>474</v>
      </c>
      <c r="J67" s="472" t="s">
        <v>475</v>
      </c>
    </row>
    <row r="68" spans="1:8" ht="12.75">
      <c r="A68" s="152" t="s">
        <v>42</v>
      </c>
      <c r="B68" s="125"/>
      <c r="C68" s="264">
        <f>IF((C66-C67)&gt;0,C66-C67,0)</f>
        <v>18321666</v>
      </c>
      <c r="D68" s="102"/>
      <c r="E68" s="267">
        <f>SUM(E66:E67)</f>
        <v>6618068</v>
      </c>
      <c r="F68" s="114"/>
      <c r="G68" s="264">
        <f>G66-G67</f>
        <v>29946892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54964.998</v>
      </c>
      <c r="D72" s="101"/>
      <c r="E72" s="267">
        <f>+G72-C72</f>
        <v>34875.67800000001</v>
      </c>
      <c r="F72" s="473"/>
      <c r="G72" s="264">
        <f>IF(G68&gt;0,G68*G70,0)*REGINFO!$B$6/REGINFO!$B$7</f>
        <v>89840.676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21170240</v>
      </c>
      <c r="D75" s="102"/>
      <c r="E75" s="267">
        <f>+G75-C75</f>
        <v>11993544</v>
      </c>
      <c r="F75" s="6"/>
      <c r="G75" s="470">
        <v>33163784</v>
      </c>
      <c r="H75" s="151"/>
      <c r="I75" s="471" t="s">
        <v>474</v>
      </c>
    </row>
    <row r="76" spans="1:9" ht="12.75">
      <c r="A76" s="152" t="s">
        <v>360</v>
      </c>
      <c r="B76" s="125">
        <v>19</v>
      </c>
      <c r="C76" s="260">
        <f>+'Tax Rates'!C40</f>
        <v>2848574</v>
      </c>
      <c r="D76" s="18"/>
      <c r="E76" s="267">
        <f>+G76-C76</f>
        <v>-2848574</v>
      </c>
      <c r="F76" s="6"/>
      <c r="G76" s="267">
        <v>0</v>
      </c>
      <c r="H76" s="151"/>
      <c r="I76" s="471" t="s">
        <v>474</v>
      </c>
    </row>
    <row r="77" spans="1:8" ht="12.75">
      <c r="A77" s="152" t="s">
        <v>42</v>
      </c>
      <c r="B77" s="125"/>
      <c r="C77" s="264">
        <f>IF((C75-C76)&gt;0,C75-C76,0)</f>
        <v>18321666</v>
      </c>
      <c r="D77" s="19"/>
      <c r="E77" s="267">
        <f>SUM(E75:E76)</f>
        <v>9144970</v>
      </c>
      <c r="F77" s="114"/>
      <c r="G77" s="264">
        <f>G75-G76</f>
        <v>33163784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41223.748499999994</v>
      </c>
      <c r="D81" s="102"/>
      <c r="E81" s="267">
        <f>+G81-C81</f>
        <v>33394.7655</v>
      </c>
      <c r="F81" s="6"/>
      <c r="G81" s="264">
        <f>G77*G79*B9/B10</f>
        <v>74618.514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11033.319625452425</v>
      </c>
      <c r="D82" s="102"/>
      <c r="E82" s="267">
        <f>+G82-C82</f>
        <v>12077.680374547575</v>
      </c>
      <c r="F82" s="6"/>
      <c r="G82" s="300">
        <v>23111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30190.42887454757</v>
      </c>
      <c r="D84" s="16"/>
      <c r="E84" s="267">
        <f>E81-E82</f>
        <v>21317.085125452424</v>
      </c>
      <c r="F84" s="103"/>
      <c r="G84" s="264">
        <f>G81-G82</f>
        <v>51507.513999999996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368</v>
      </c>
      <c r="B90" s="127">
        <v>22</v>
      </c>
      <c r="C90" s="264">
        <f>C60/(1-C88)</f>
        <v>608724.0056213894</v>
      </c>
      <c r="D90" s="20"/>
      <c r="E90" s="139"/>
      <c r="F90" s="430" t="s">
        <v>480</v>
      </c>
      <c r="G90" s="270">
        <f>TAXREC!E156</f>
        <v>615314</v>
      </c>
      <c r="H90" s="151"/>
    </row>
    <row r="91" spans="1:8" ht="12.75">
      <c r="A91" s="158" t="s">
        <v>369</v>
      </c>
      <c r="B91" s="127">
        <v>23</v>
      </c>
      <c r="C91" s="264">
        <f>C84/(1-C88)</f>
        <v>48304.68619927611</v>
      </c>
      <c r="D91" s="20"/>
      <c r="E91" s="139"/>
      <c r="F91" s="430" t="s">
        <v>480</v>
      </c>
      <c r="G91" s="270">
        <f>TAXREC!E158</f>
        <v>51508</v>
      </c>
      <c r="H91" s="151"/>
    </row>
    <row r="92" spans="1:8" ht="12.75">
      <c r="A92" s="158" t="s">
        <v>348</v>
      </c>
      <c r="B92" s="127">
        <v>24</v>
      </c>
      <c r="C92" s="264">
        <f>C72</f>
        <v>54964.998</v>
      </c>
      <c r="D92" s="20"/>
      <c r="E92" s="139"/>
      <c r="F92" s="430" t="s">
        <v>480</v>
      </c>
      <c r="G92" s="270">
        <f>TAXREC!E157</f>
        <v>89840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481</v>
      </c>
      <c r="B95" s="125">
        <v>25</v>
      </c>
      <c r="C95" s="269">
        <f>SUM(C90:C93)</f>
        <v>711993.6898206655</v>
      </c>
      <c r="D95" s="6"/>
      <c r="E95" s="139"/>
      <c r="F95" s="430" t="s">
        <v>480</v>
      </c>
      <c r="G95" s="413">
        <f>SUM(G90:G94)</f>
        <v>756662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153599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564693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83445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-150000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199750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490</v>
      </c>
      <c r="B112" s="127">
        <v>11</v>
      </c>
      <c r="C112" s="112"/>
      <c r="D112" s="3"/>
      <c r="E112" s="493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203214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198855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56221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293697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482</v>
      </c>
      <c r="B122" s="127"/>
      <c r="C122" s="112"/>
      <c r="D122" s="3" t="s">
        <v>231</v>
      </c>
      <c r="E122" s="492">
        <f>+'Tax Rates'!F52</f>
        <v>0.36619999999999997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107551.84139999999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107551.84139999999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1">
        <f>E128/(1-E130)</f>
        <v>166747.04093023253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985117.8237011093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360750.14703934616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360750.14703934616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380452.50351336837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-19702.356474022206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21170240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2848574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18321666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54964.998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54964.998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14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21170240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2848574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18321666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41223.748499999994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11033.319625452425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30190.42887454757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347</v>
      </c>
      <c r="B172" s="130"/>
      <c r="C172" s="112"/>
      <c r="D172" s="118" t="s">
        <v>188</v>
      </c>
      <c r="E172" s="305">
        <f>C84</f>
        <v>30190.42887454757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14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92">
        <f>IF((E120+G50)&gt;'Tax Rates'!E47,'Tax Rates'!F52-1.12%,IF((E120+G50)&gt;'Tax Rates'!D47,'Tax Rates'!E52-1.12%,IF((E120+G50)&gt;'Tax Rates'!C47,'Tax Rates'!D52,'Tax Rates'!C52-1.12%)))</f>
        <v>0.355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-30546.289107011173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0">
        <f>SUM(E177:E179)</f>
        <v>-30546.289107011173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489</v>
      </c>
      <c r="B183" s="130"/>
      <c r="C183" s="112"/>
      <c r="D183" s="119" t="s">
        <v>187</v>
      </c>
      <c r="E183" s="480">
        <f>E132</f>
        <v>166747.04093023253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0">
        <f>E181+E183</f>
        <v>136200.75182322136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767421.2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767421.1762988907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0.023701109224930406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2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676724</v>
      </c>
      <c r="F201" s="3"/>
      <c r="G201" s="482"/>
      <c r="H201" s="164"/>
    </row>
    <row r="202" spans="1:8" ht="12.75">
      <c r="A202" s="155" t="s">
        <v>494</v>
      </c>
      <c r="B202" s="127"/>
      <c r="C202" s="112"/>
      <c r="D202" s="120"/>
      <c r="E202" s="490">
        <v>767421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491</v>
      </c>
      <c r="B206" s="127"/>
      <c r="C206" s="112"/>
      <c r="D206" s="120"/>
      <c r="E206" s="49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0.023701109224930406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2" fitToWidth="1" horizontalDpi="600" verticalDpi="600" orientation="portrait" scale="47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19">
      <selection activeCell="C151" sqref="C15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CNPI - Fort Erie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29411455</v>
      </c>
      <c r="D31" s="286"/>
      <c r="E31" s="284">
        <f>C31-D31</f>
        <v>29411455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/>
      <c r="D32" s="286"/>
      <c r="E32" s="284">
        <f>C32-D32</f>
        <v>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1254000</v>
      </c>
      <c r="D33" s="286"/>
      <c r="E33" s="284">
        <f>C33-D33</f>
        <v>1254000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21552713</v>
      </c>
      <c r="D39" s="286"/>
      <c r="E39" s="284">
        <f>C39-D39</f>
        <v>21552713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2762593</v>
      </c>
      <c r="D40" s="286"/>
      <c r="E40" s="284">
        <f aca="true" t="shared" si="0" ref="E40:E48">C40-D40</f>
        <v>2762593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569355</v>
      </c>
      <c r="D41" s="286"/>
      <c r="E41" s="284">
        <f t="shared" si="0"/>
        <v>569355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1574772</v>
      </c>
      <c r="D42" s="286"/>
      <c r="E42" s="284">
        <f t="shared" si="0"/>
        <v>1574772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1933427</v>
      </c>
      <c r="D43" s="286"/>
      <c r="E43" s="284">
        <f t="shared" si="0"/>
        <v>1933427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46595</v>
      </c>
      <c r="D44" s="286"/>
      <c r="E44" s="284">
        <f t="shared" si="0"/>
        <v>46595</v>
      </c>
      <c r="F44" s="11"/>
      <c r="G44" s="11"/>
      <c r="H44" s="6"/>
      <c r="I44" s="6"/>
    </row>
    <row r="45" spans="1:11" ht="12.75">
      <c r="A45" s="415" t="s">
        <v>493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2226000</v>
      </c>
      <c r="D50" s="281">
        <f>SUM(D31:D36)-SUM(D39:D49)</f>
        <v>0</v>
      </c>
      <c r="E50" s="281">
        <f>SUM(E31:E35)-SUM(E39:E48)</f>
        <v>2226000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666366</v>
      </c>
      <c r="D51" s="285"/>
      <c r="E51" s="282">
        <f>+C51-D51</f>
        <v>666366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343930</v>
      </c>
      <c r="D52" s="285"/>
      <c r="E52" s="283">
        <f>+C52-D52</f>
        <v>343930</v>
      </c>
      <c r="F52" s="8"/>
      <c r="G52" s="415"/>
    </row>
    <row r="53" spans="1:6" ht="12.75">
      <c r="A53" s="2" t="s">
        <v>131</v>
      </c>
      <c r="B53" s="8" t="s">
        <v>189</v>
      </c>
      <c r="C53" s="281">
        <f>C50-C51-C52</f>
        <v>1215704</v>
      </c>
      <c r="D53" s="281">
        <f>D50-D51-D52</f>
        <v>0</v>
      </c>
      <c r="E53" s="281">
        <f>E50-E51-E52</f>
        <v>1215704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343930</v>
      </c>
      <c r="D59" s="287">
        <f>D52</f>
        <v>0</v>
      </c>
      <c r="E59" s="272">
        <f>+C59-D59</f>
        <v>343930</v>
      </c>
      <c r="F59" s="8"/>
      <c r="G59" s="415"/>
    </row>
    <row r="60" spans="1:6" ht="12.75">
      <c r="A60" s="4" t="s">
        <v>327</v>
      </c>
      <c r="B60" s="8" t="s">
        <v>187</v>
      </c>
      <c r="C60" s="318">
        <v>56621</v>
      </c>
      <c r="D60" s="318"/>
      <c r="E60" s="272">
        <f>+C60-D60</f>
        <v>56621</v>
      </c>
      <c r="F60" s="8"/>
    </row>
    <row r="61" spans="1:7" ht="12.75">
      <c r="A61" t="s">
        <v>4</v>
      </c>
      <c r="B61" s="8" t="s">
        <v>187</v>
      </c>
      <c r="C61" s="287">
        <f>C43</f>
        <v>1933427</v>
      </c>
      <c r="D61" s="287">
        <f>D43</f>
        <v>0</v>
      </c>
      <c r="E61" s="272">
        <f>+C61-D61</f>
        <v>1933427</v>
      </c>
      <c r="F61" s="8"/>
      <c r="G61" s="415"/>
    </row>
    <row r="62" spans="1:6" ht="12.75">
      <c r="A62" t="s">
        <v>6</v>
      </c>
      <c r="B62" s="8" t="s">
        <v>187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153599</v>
      </c>
      <c r="D63" s="317">
        <f>'Tax Reserves'!D22</f>
        <v>0</v>
      </c>
      <c r="E63" s="272">
        <f>C63-D63</f>
        <v>153599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564693</v>
      </c>
      <c r="D64" s="317">
        <f>'Tax Reserves'!D63</f>
        <v>0</v>
      </c>
      <c r="E64" s="272">
        <f>+C64-D64</f>
        <v>564693</v>
      </c>
      <c r="F64" s="8"/>
    </row>
    <row r="65" spans="1:6" ht="12.75">
      <c r="A65" t="s">
        <v>443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394</v>
      </c>
      <c r="B66" s="8"/>
      <c r="C66" s="446">
        <f>'TAXREC 3 No True-up'!C47</f>
        <v>421599</v>
      </c>
      <c r="D66" s="446">
        <f>'TAXREC 3 No True-up'!D47</f>
        <v>0</v>
      </c>
      <c r="E66" s="272">
        <f>+C66-D66</f>
        <v>421599</v>
      </c>
      <c r="F66" s="8"/>
    </row>
    <row r="67" spans="1:6" ht="12.75">
      <c r="A67" t="s">
        <v>160</v>
      </c>
      <c r="B67" s="8" t="s">
        <v>187</v>
      </c>
      <c r="C67" s="251">
        <f>'TAXREC 2'!C77</f>
        <v>83445</v>
      </c>
      <c r="D67" s="251">
        <f>'TAXREC 2'!D77</f>
        <v>0</v>
      </c>
      <c r="E67" s="272">
        <f>+C67-D67</f>
        <v>83445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3557314</v>
      </c>
      <c r="D70" s="272">
        <f>SUM(D59:D68)</f>
        <v>0</v>
      </c>
      <c r="E70" s="272">
        <f>SUM(E59:E68)</f>
        <v>3557314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8">
        <v>0</v>
      </c>
      <c r="D76" s="294"/>
      <c r="E76" s="474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3557314</v>
      </c>
      <c r="D82" s="251">
        <f>D70+D80</f>
        <v>0</v>
      </c>
      <c r="E82" s="251">
        <f>E70+E80</f>
        <v>3557314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431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1646161</v>
      </c>
      <c r="D97" s="294"/>
      <c r="E97" s="272">
        <f>+C97-D97</f>
        <v>1646161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1698</v>
      </c>
      <c r="D98" s="294"/>
      <c r="E98" s="272">
        <f>+C98-D98</f>
        <v>1698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>
        <v>199750</v>
      </c>
      <c r="D100" s="294"/>
      <c r="E100" s="272">
        <f>+C100-D100</f>
        <v>199750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203214</v>
      </c>
      <c r="D104" s="319">
        <f>'Tax Reserves'!D35</f>
        <v>0</v>
      </c>
      <c r="E104" s="272">
        <f t="shared" si="5"/>
        <v>203214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198855</v>
      </c>
      <c r="D105" s="319">
        <f>'Tax Reserves'!D50</f>
        <v>0</v>
      </c>
      <c r="E105" s="282">
        <f t="shared" si="5"/>
        <v>198855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394</v>
      </c>
      <c r="B108" s="8"/>
      <c r="C108" s="254">
        <f>'TAXREC 3 No True-up'!C73</f>
        <v>52289</v>
      </c>
      <c r="D108" s="254">
        <f>'TAXREC 3 No True-up'!D73</f>
        <v>0</v>
      </c>
      <c r="E108" s="272">
        <f t="shared" si="5"/>
        <v>52289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>
        <v>10358</v>
      </c>
      <c r="D109" s="294"/>
      <c r="E109" s="283">
        <f t="shared" si="5"/>
        <v>10358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56221</v>
      </c>
      <c r="D110" s="251">
        <f>'TAXREC 2'!D119</f>
        <v>0</v>
      </c>
      <c r="E110" s="251">
        <f>'TAXREC 2'!E119</f>
        <v>56221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2368546</v>
      </c>
      <c r="D113" s="251">
        <f>SUM(D97:D111)</f>
        <v>0</v>
      </c>
      <c r="E113" s="251">
        <f>SUM(E97:E111)</f>
        <v>2368546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2368546</v>
      </c>
      <c r="D122" s="251">
        <f>D113+D120</f>
        <v>0</v>
      </c>
      <c r="E122" s="251">
        <f>+E113+E120</f>
        <v>2368546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2404472</v>
      </c>
      <c r="D134" s="251">
        <f>D53+D82-D122</f>
        <v>0</v>
      </c>
      <c r="E134" s="251">
        <f>E53+E82-E122</f>
        <v>2404472</v>
      </c>
      <c r="F134" s="8"/>
      <c r="G134" s="45"/>
      <c r="H134" s="45"/>
      <c r="I134" s="30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374</v>
      </c>
      <c r="B136" s="8" t="s">
        <v>188</v>
      </c>
      <c r="C136" s="294">
        <v>403009</v>
      </c>
      <c r="D136" s="294"/>
      <c r="E136" s="264">
        <f>C136-D136</f>
        <v>403009</v>
      </c>
      <c r="F136" s="8"/>
      <c r="G136" s="45"/>
      <c r="H136" s="45"/>
      <c r="I136" s="30"/>
      <c r="J136" s="45"/>
      <c r="K136" s="45"/>
    </row>
    <row r="137" spans="1:11" ht="12.75">
      <c r="A137" s="46" t="s">
        <v>375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2001463</v>
      </c>
      <c r="D139" s="252">
        <f>D134-D136-D137-D138</f>
        <v>0</v>
      </c>
      <c r="E139" s="252">
        <f>E134-E136-E137-E138</f>
        <v>2001463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451100</v>
      </c>
      <c r="D142" s="298"/>
      <c r="E142" s="252">
        <f>C142-D142</f>
        <v>451100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164214</v>
      </c>
      <c r="D143" s="298"/>
      <c r="E143" s="292">
        <f>C143-D143</f>
        <v>164214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615314</v>
      </c>
      <c r="D144" s="252">
        <f>D142+D143</f>
        <v>0</v>
      </c>
      <c r="E144" s="252">
        <f>E142+E143</f>
        <v>615314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615314</v>
      </c>
      <c r="D146" s="252">
        <f>D144-D145</f>
        <v>0</v>
      </c>
      <c r="E146" s="252">
        <f>E144-E145</f>
        <v>615314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f>C142/C139</f>
        <v>0.22538513077683675</v>
      </c>
      <c r="D149" s="5"/>
      <c r="E149" s="405">
        <f>C149</f>
        <v>0.22538513077683675</v>
      </c>
      <c r="F149" s="8"/>
      <c r="G149" s="479" t="s">
        <v>468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4">
        <f>+C143/C139</f>
        <v>0.08204698263220454</v>
      </c>
      <c r="D150" s="484"/>
      <c r="E150" s="405">
        <f>C150</f>
        <v>0.08204698263220454</v>
      </c>
      <c r="F150" s="8"/>
      <c r="G150" s="479" t="s">
        <v>469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5">
        <f>SUM(C149:C150)</f>
        <v>0.3074321134090413</v>
      </c>
      <c r="D151" s="5"/>
      <c r="E151" s="405">
        <f>SUM(E149:E150)</f>
        <v>0.3074321134090413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1">
        <f>C146</f>
        <v>615314</v>
      </c>
      <c r="D156" s="251">
        <f>D146</f>
        <v>0</v>
      </c>
      <c r="E156" s="251">
        <f>E146</f>
        <v>615314</v>
      </c>
    </row>
    <row r="157" spans="1:5" ht="12.75">
      <c r="A157" t="s">
        <v>20</v>
      </c>
      <c r="B157" s="86" t="s">
        <v>187</v>
      </c>
      <c r="C157" s="475">
        <v>89840</v>
      </c>
      <c r="D157" s="251"/>
      <c r="E157" s="251">
        <f>C157+D157</f>
        <v>89840</v>
      </c>
    </row>
    <row r="158" spans="1:5" ht="12.75">
      <c r="A158" t="s">
        <v>218</v>
      </c>
      <c r="B158" s="86" t="s">
        <v>187</v>
      </c>
      <c r="C158" s="475">
        <v>51508</v>
      </c>
      <c r="D158" s="251"/>
      <c r="E158" s="251">
        <f>C158+D158</f>
        <v>51508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756662</v>
      </c>
      <c r="D160" s="251">
        <f>D156+D157+D158</f>
        <v>0</v>
      </c>
      <c r="E160" s="251">
        <f>E156+E157+E158</f>
        <v>756662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086614173228347" bottom="0.35433070866141736" header="0.1968503937007874" footer="0"/>
  <pageSetup fitToHeight="2" fitToWidth="1" horizontalDpi="600" verticalDpi="600" orientation="portrait" scale="65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9">
      <selection activeCell="C28" sqref="C2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CNPI - Fort Erie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>
        <v>153599</v>
      </c>
      <c r="D15" s="294"/>
      <c r="E15" s="251">
        <f t="shared" si="0"/>
        <v>153599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448</v>
      </c>
      <c r="B18" s="61"/>
      <c r="C18" s="294"/>
      <c r="D18" s="294"/>
      <c r="E18" s="251">
        <f t="shared" si="0"/>
        <v>0</v>
      </c>
    </row>
    <row r="19" spans="1:5" ht="12.75">
      <c r="A19" s="61" t="s">
        <v>448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153599</v>
      </c>
      <c r="D22" s="251">
        <f>SUM(D13:D21)</f>
        <v>0</v>
      </c>
      <c r="E22" s="251">
        <f>SUM(E13:E21)</f>
        <v>153599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>
        <v>203214</v>
      </c>
      <c r="D27" s="294"/>
      <c r="E27" s="251">
        <f t="shared" si="1"/>
        <v>203214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448</v>
      </c>
      <c r="B30" s="61"/>
      <c r="C30" s="294"/>
      <c r="D30" s="294"/>
      <c r="E30" s="251">
        <f t="shared" si="1"/>
        <v>0</v>
      </c>
    </row>
    <row r="31" spans="1:5" ht="12.75">
      <c r="A31" s="61" t="s">
        <v>448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203214</v>
      </c>
      <c r="D35" s="251">
        <f>SUM(D25:D33)</f>
        <v>0</v>
      </c>
      <c r="E35" s="251">
        <f>SUM(E25:E33)</f>
        <v>203214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502</v>
      </c>
      <c r="B47" s="61"/>
      <c r="C47" s="294">
        <v>198855</v>
      </c>
      <c r="D47" s="294"/>
      <c r="E47" s="251">
        <f t="shared" si="2"/>
        <v>198855</v>
      </c>
    </row>
    <row r="48" spans="1:5" ht="12.75">
      <c r="A48" s="61" t="s">
        <v>448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198855</v>
      </c>
      <c r="D50" s="251">
        <f>SUM(D41:D49)</f>
        <v>0</v>
      </c>
      <c r="E50" s="251">
        <f>SUM(E41:E49)</f>
        <v>198855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502</v>
      </c>
      <c r="B59" s="61"/>
      <c r="C59" s="294">
        <v>564693</v>
      </c>
      <c r="D59" s="294"/>
      <c r="E59" s="251">
        <f t="shared" si="3"/>
        <v>564693</v>
      </c>
    </row>
    <row r="60" spans="1:5" ht="12.75">
      <c r="A60" s="61" t="s">
        <v>448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564693</v>
      </c>
      <c r="D63" s="251">
        <f>SUM(D53:D61)</f>
        <v>0</v>
      </c>
      <c r="E63" s="251">
        <f>SUM(E53:E61)</f>
        <v>564693</v>
      </c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4" activePane="bottomRight" state="frozen"/>
      <selection pane="topLeft" activeCell="D71" sqref="D71"/>
      <selection pane="topRight" activeCell="D71" sqref="D71"/>
      <selection pane="bottomLeft" activeCell="D71" sqref="D71"/>
      <selection pane="bottomRight" activeCell="C97" sqref="C9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465</v>
      </c>
      <c r="B5" s="8"/>
      <c r="C5" s="8" t="s">
        <v>2</v>
      </c>
      <c r="D5" s="8"/>
      <c r="E5" s="8"/>
      <c r="F5" s="8"/>
    </row>
    <row r="6" spans="1:6" ht="12.75">
      <c r="A6" s="415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CNPI - Fort Erie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449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476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488" t="s">
        <v>503</v>
      </c>
      <c r="B41" t="s">
        <v>187</v>
      </c>
      <c r="C41" s="294">
        <v>83445</v>
      </c>
      <c r="D41" s="294"/>
      <c r="E41" s="251">
        <f t="shared" si="0"/>
        <v>83445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83445</v>
      </c>
      <c r="D46" s="251">
        <f>SUM(D17:D45)</f>
        <v>0</v>
      </c>
      <c r="E46" s="251">
        <f>SUM(E17:E45)</f>
        <v>83445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Deferred financing costs</v>
      </c>
      <c r="B72" s="273"/>
      <c r="C72" s="251">
        <f t="shared" si="3"/>
        <v>83445</v>
      </c>
      <c r="D72" s="251">
        <f t="shared" si="3"/>
        <v>0</v>
      </c>
      <c r="E72" s="251">
        <f t="shared" si="3"/>
        <v>83445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83445</v>
      </c>
      <c r="D77" s="251">
        <f>SUM(D49:D75)</f>
        <v>0</v>
      </c>
      <c r="E77" s="251">
        <f>SUM(E49:E75)</f>
        <v>83445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83445</v>
      </c>
      <c r="D79" s="315">
        <f>D77+D78</f>
        <v>0</v>
      </c>
      <c r="E79" s="315">
        <f>E77+E78</f>
        <v>83445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376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488" t="s">
        <v>503</v>
      </c>
      <c r="B96" s="8" t="s">
        <v>188</v>
      </c>
      <c r="C96" s="294">
        <v>56221</v>
      </c>
      <c r="D96" s="294"/>
      <c r="E96" s="251">
        <f t="shared" si="5"/>
        <v>56221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56221</v>
      </c>
      <c r="D99" s="251">
        <f>SUM(D82:D98)</f>
        <v>0</v>
      </c>
      <c r="E99" s="251">
        <f>SUM(E82:E98)</f>
        <v>56221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Deferred financing costs</v>
      </c>
      <c r="B116" s="273"/>
      <c r="C116" s="251">
        <f t="shared" si="7"/>
        <v>56221</v>
      </c>
      <c r="D116" s="251">
        <f t="shared" si="7"/>
        <v>0</v>
      </c>
      <c r="E116" s="251">
        <f t="shared" si="7"/>
        <v>56221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56221</v>
      </c>
      <c r="D119" s="251">
        <f>SUM(D102:D118)</f>
        <v>0</v>
      </c>
      <c r="E119" s="251">
        <f>SUM(E102:E118)</f>
        <v>56221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56221</v>
      </c>
      <c r="D121" s="251">
        <f>D119+D120</f>
        <v>0</v>
      </c>
      <c r="E121" s="251">
        <f>E119+E120</f>
        <v>56221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2" fitToWidth="1" horizontalDpi="600" verticalDpi="600" orientation="portrait" scale="76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44" activePane="bottomRight" state="frozen"/>
      <selection pane="topLeft" activeCell="D71" sqref="D71"/>
      <selection pane="topRight" activeCell="D71" sqref="D71"/>
      <selection pane="bottomLeft" activeCell="D71" sqref="D71"/>
      <selection pane="bottomRight" activeCell="A59" sqref="A5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</v>
      </c>
    </row>
    <row r="3" spans="1:5" ht="12.75">
      <c r="A3" s="2" t="s">
        <v>384</v>
      </c>
      <c r="E3" s="92"/>
    </row>
    <row r="4" spans="1:6" ht="15.75">
      <c r="A4" s="464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CNPI - Fort Erie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387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453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390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391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454</v>
      </c>
      <c r="B24" t="s">
        <v>187</v>
      </c>
      <c r="C24" s="295">
        <v>2686</v>
      </c>
      <c r="D24" s="295"/>
      <c r="E24" s="313">
        <f t="shared" si="0"/>
        <v>2686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437</v>
      </c>
      <c r="B27" t="s">
        <v>187</v>
      </c>
      <c r="C27" s="295">
        <v>2141</v>
      </c>
      <c r="D27" s="295"/>
      <c r="E27" s="313">
        <f t="shared" si="0"/>
        <v>2141</v>
      </c>
    </row>
    <row r="28" spans="1:5" ht="12.75">
      <c r="A28" s="67" t="s">
        <v>389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388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432</v>
      </c>
      <c r="B32" t="s">
        <v>187</v>
      </c>
      <c r="C32" s="295">
        <v>7746</v>
      </c>
      <c r="D32" s="295"/>
      <c r="E32" s="313">
        <f t="shared" si="0"/>
        <v>7746</v>
      </c>
    </row>
    <row r="33" spans="1:5" ht="12.75">
      <c r="A33" s="67" t="s">
        <v>433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450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451</v>
      </c>
      <c r="C35" s="295">
        <v>1028</v>
      </c>
      <c r="D35" s="295"/>
      <c r="E35" s="313">
        <f t="shared" si="0"/>
        <v>1028</v>
      </c>
    </row>
    <row r="36" spans="1:5" ht="12.75">
      <c r="A36" s="67" t="s">
        <v>434</v>
      </c>
      <c r="C36" s="295">
        <v>4285</v>
      </c>
      <c r="D36" s="295"/>
      <c r="E36" s="313">
        <f t="shared" si="0"/>
        <v>4285</v>
      </c>
    </row>
    <row r="37" spans="1:5" ht="12.75">
      <c r="A37" s="67" t="s">
        <v>435</v>
      </c>
      <c r="C37" s="295"/>
      <c r="D37" s="295"/>
      <c r="E37" s="313">
        <f t="shared" si="0"/>
        <v>0</v>
      </c>
    </row>
    <row r="38" spans="1:5" ht="12.75">
      <c r="A38" s="67" t="s">
        <v>457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392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81" t="s">
        <v>386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s="487" t="s">
        <v>499</v>
      </c>
      <c r="B44" t="s">
        <v>187</v>
      </c>
      <c r="C44" s="294">
        <v>403713</v>
      </c>
      <c r="D44" s="294"/>
      <c r="E44" s="251">
        <f t="shared" si="0"/>
        <v>403713</v>
      </c>
    </row>
    <row r="45" spans="1:5" ht="12.75">
      <c r="A45" s="487"/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9" t="s">
        <v>396</v>
      </c>
      <c r="B47" t="s">
        <v>189</v>
      </c>
      <c r="C47" s="251">
        <f>SUM(C19:C46)</f>
        <v>421599</v>
      </c>
      <c r="D47" s="251">
        <f>SUM(D19:D46)</f>
        <v>0</v>
      </c>
      <c r="E47" s="251">
        <f>SUM(E19:E46)</f>
        <v>421599</v>
      </c>
    </row>
    <row r="48" ht="12.75">
      <c r="A48" s="67"/>
    </row>
    <row r="49" ht="12.75">
      <c r="A49" s="81" t="s">
        <v>145</v>
      </c>
    </row>
    <row r="51" spans="1:5" ht="12.75">
      <c r="A51" s="71" t="s">
        <v>387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453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388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436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444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456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452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455</v>
      </c>
      <c r="B58" s="8" t="s">
        <v>188</v>
      </c>
      <c r="C58" s="294">
        <v>20282</v>
      </c>
      <c r="D58" s="294"/>
      <c r="E58" s="251">
        <f t="shared" si="1"/>
        <v>20282</v>
      </c>
    </row>
    <row r="59" spans="1:5" ht="12.75">
      <c r="A59" s="488"/>
      <c r="B59" s="8" t="s">
        <v>188</v>
      </c>
      <c r="C59" s="294"/>
      <c r="D59" s="294"/>
      <c r="E59" s="251">
        <f t="shared" si="1"/>
        <v>0</v>
      </c>
    </row>
    <row r="60" spans="1:5" ht="12.75">
      <c r="A60" s="488" t="s">
        <v>500</v>
      </c>
      <c r="B60" s="8" t="s">
        <v>188</v>
      </c>
      <c r="C60" s="294">
        <v>32007</v>
      </c>
      <c r="D60" s="294"/>
      <c r="E60" s="251">
        <f t="shared" si="1"/>
        <v>32007</v>
      </c>
    </row>
    <row r="61" spans="1:5" ht="12.75">
      <c r="A61" s="487"/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8" t="s">
        <v>393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8" t="s">
        <v>386</v>
      </c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8" t="s">
        <v>395</v>
      </c>
      <c r="B73" s="8" t="s">
        <v>189</v>
      </c>
      <c r="C73" s="251">
        <f>SUM(C51:C72)</f>
        <v>52289</v>
      </c>
      <c r="D73" s="251">
        <f>SUM(D51:D72)</f>
        <v>0</v>
      </c>
      <c r="E73" s="251">
        <f>SUM(E51:E72)</f>
        <v>52289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2">
      <selection activeCell="H50" sqref="H50:I5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</v>
      </c>
      <c r="B1" s="385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CNPI - Fort Erie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2" t="s">
        <v>483</v>
      </c>
      <c r="B8" s="503"/>
      <c r="C8" s="503"/>
      <c r="D8" s="503"/>
      <c r="E8" s="343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467</v>
      </c>
      <c r="B10" s="327"/>
      <c r="C10" s="375" t="s">
        <v>111</v>
      </c>
      <c r="D10" s="375"/>
      <c r="E10" s="375" t="s">
        <v>111</v>
      </c>
      <c r="F10" s="376" t="s">
        <v>488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9">
        <v>0.2612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1">
        <v>0.125</v>
      </c>
      <c r="D15" s="330"/>
      <c r="E15" s="331">
        <v>0.125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3">
        <f>SUM(C14:C15)</f>
        <v>0.3862</v>
      </c>
      <c r="D16" s="332"/>
      <c r="E16" s="333">
        <f>SUM(E14:E15)</f>
        <v>0.3862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6" t="s">
        <v>472</v>
      </c>
      <c r="C21" s="361">
        <v>2848574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7" t="s">
        <v>473</v>
      </c>
      <c r="C22" s="362">
        <v>2848574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6" t="s">
        <v>492</v>
      </c>
      <c r="B23" s="497"/>
      <c r="C23" s="497"/>
      <c r="D23" s="497"/>
      <c r="E23" s="497"/>
      <c r="F23" s="497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3"/>
      <c r="E25" s="343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4" t="s">
        <v>484</v>
      </c>
      <c r="B26" s="505"/>
      <c r="C26" s="505"/>
      <c r="D26" s="505"/>
      <c r="E26" s="505"/>
      <c r="F26" s="505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7">
        <v>0</v>
      </c>
      <c r="D27" s="373">
        <v>250001</v>
      </c>
      <c r="E27" s="373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440</v>
      </c>
      <c r="B28" s="327"/>
      <c r="C28" s="369" t="s">
        <v>111</v>
      </c>
      <c r="D28" s="375" t="s">
        <v>111</v>
      </c>
      <c r="E28" s="375" t="s">
        <v>111</v>
      </c>
      <c r="F28" s="370" t="s">
        <v>488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1">
        <v>200000</v>
      </c>
      <c r="D29" s="377">
        <v>400000</v>
      </c>
      <c r="E29" s="377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09">
        <v>2003</v>
      </c>
      <c r="C32" s="329">
        <v>0.2412</v>
      </c>
      <c r="D32" s="329">
        <v>0.2412</v>
      </c>
      <c r="E32" s="329">
        <v>0.2412</v>
      </c>
      <c r="F32" s="329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2003</v>
      </c>
      <c r="C33" s="331">
        <v>0.125</v>
      </c>
      <c r="D33" s="331">
        <v>0.125</v>
      </c>
      <c r="E33" s="331">
        <v>0.125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09">
        <v>2003</v>
      </c>
      <c r="C34" s="333">
        <f>SUM(C32:C33)</f>
        <v>0.36619999999999997</v>
      </c>
      <c r="D34" s="333">
        <f>SUM(D32:D33)</f>
        <v>0.36619999999999997</v>
      </c>
      <c r="E34" s="333">
        <f>SUM(E32:E33)</f>
        <v>0.36619999999999997</v>
      </c>
      <c r="F34" s="333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2003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2003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2003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485</v>
      </c>
      <c r="B39" s="406" t="s">
        <v>472</v>
      </c>
      <c r="C39" s="361">
        <v>2848574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486</v>
      </c>
      <c r="B40" s="407" t="s">
        <v>473</v>
      </c>
      <c r="C40" s="362">
        <v>2848574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8" t="s">
        <v>335</v>
      </c>
      <c r="B41" s="497"/>
      <c r="C41" s="497"/>
      <c r="D41" s="497"/>
      <c r="E41" s="497"/>
      <c r="F41" s="497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9"/>
      <c r="B42" s="499"/>
      <c r="C42" s="499"/>
      <c r="D42" s="499"/>
      <c r="E42" s="499"/>
      <c r="F42" s="499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487</v>
      </c>
      <c r="B44" s="365"/>
      <c r="C44" s="366"/>
      <c r="D44" s="365"/>
      <c r="E44" s="343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69" t="s">
        <v>111</v>
      </c>
      <c r="D46" s="369" t="s">
        <v>111</v>
      </c>
      <c r="E46" s="369" t="s">
        <v>111</v>
      </c>
      <c r="F46" s="370" t="s">
        <v>471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1">
        <v>200000</v>
      </c>
      <c r="D47" s="371">
        <v>400000</v>
      </c>
      <c r="E47" s="489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3">
        <v>0.2412</v>
      </c>
      <c r="D50" s="353">
        <v>0.2412</v>
      </c>
      <c r="E50" s="353">
        <v>0.2412</v>
      </c>
      <c r="F50" s="353">
        <v>0.2412</v>
      </c>
      <c r="G50" s="194"/>
      <c r="H50" s="483"/>
      <c r="I50" s="483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0.125</v>
      </c>
      <c r="D51" s="354">
        <v>0.125</v>
      </c>
      <c r="E51" s="354">
        <v>0.125</v>
      </c>
      <c r="F51" s="354">
        <v>0.125</v>
      </c>
      <c r="G51" s="194"/>
      <c r="H51" s="483"/>
      <c r="I51" s="483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3">
        <f>SUM(C50:C51)</f>
        <v>0.36619999999999997</v>
      </c>
      <c r="D52" s="333">
        <f>SUM(D50:D51)</f>
        <v>0.36619999999999997</v>
      </c>
      <c r="E52" s="333">
        <f>SUM(E50:E51)</f>
        <v>0.36619999999999997</v>
      </c>
      <c r="F52" s="333">
        <f>SUM(F50:F51)</f>
        <v>0.36619999999999997</v>
      </c>
      <c r="G52" s="194"/>
      <c r="H52" s="483"/>
      <c r="I52" s="483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5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6" t="s">
        <v>472</v>
      </c>
      <c r="C57" s="361">
        <v>344995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7" t="s">
        <v>473</v>
      </c>
      <c r="C58" s="362">
        <v>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6" t="s">
        <v>351</v>
      </c>
      <c r="B59" s="500"/>
      <c r="C59" s="500"/>
      <c r="D59" s="500"/>
      <c r="E59" s="500"/>
      <c r="F59" s="50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1"/>
      <c r="B60" s="501"/>
      <c r="C60" s="501"/>
      <c r="D60" s="501"/>
      <c r="E60" s="501"/>
      <c r="F60" s="50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B11">
      <selection activeCell="C11" sqref="C11:O2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CNPI - Fort Erie</v>
      </c>
      <c r="O3" s="416" t="str">
        <f>REGINFO!E1</f>
        <v>Version 2009.1</v>
      </c>
    </row>
    <row r="4" spans="1:15" ht="12.75">
      <c r="A4" s="2" t="str">
        <f>REGINFO!A4</f>
        <v>Reporting period:  2003</v>
      </c>
      <c r="E4" s="417" t="s">
        <v>321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/>
      <c r="D11" s="390"/>
      <c r="E11" s="396"/>
      <c r="F11" s="419"/>
      <c r="G11" s="396"/>
      <c r="H11" s="419"/>
      <c r="I11" s="396"/>
      <c r="J11" s="390"/>
      <c r="K11" s="396"/>
      <c r="L11" s="390"/>
      <c r="M11" s="396"/>
      <c r="N11" s="390"/>
      <c r="O11" s="396"/>
    </row>
    <row r="12" spans="1:15" ht="27" customHeight="1">
      <c r="A12" s="81" t="s">
        <v>397</v>
      </c>
      <c r="B12" s="66" t="s">
        <v>190</v>
      </c>
      <c r="C12" s="395"/>
      <c r="D12" s="391"/>
      <c r="E12" s="395"/>
      <c r="F12" s="95"/>
      <c r="G12" s="418"/>
      <c r="H12" s="95"/>
      <c r="I12" s="418"/>
      <c r="J12" s="391"/>
      <c r="K12" s="418"/>
      <c r="L12" s="391"/>
      <c r="M12" s="418"/>
      <c r="N12" s="391"/>
      <c r="O12" s="396"/>
    </row>
    <row r="13" spans="1:15" ht="27" customHeight="1">
      <c r="A13" s="81" t="s">
        <v>439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/>
    </row>
    <row r="14" spans="1:15" ht="25.5">
      <c r="A14" s="81" t="s">
        <v>398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/>
    </row>
    <row r="15" spans="1:15" ht="27" customHeight="1">
      <c r="A15" s="81" t="s">
        <v>399</v>
      </c>
      <c r="B15" s="66" t="s">
        <v>190</v>
      </c>
      <c r="C15" s="395"/>
      <c r="D15" s="391"/>
      <c r="E15" s="395"/>
      <c r="F15" s="95"/>
      <c r="G15" s="418"/>
      <c r="H15" s="95"/>
      <c r="I15" s="395"/>
      <c r="J15" s="391"/>
      <c r="K15" s="395"/>
      <c r="L15" s="391"/>
      <c r="M15" s="418"/>
      <c r="N15" s="391"/>
      <c r="O15" s="396"/>
    </row>
    <row r="16" spans="1:15" ht="27" customHeight="1">
      <c r="A16" s="81" t="s">
        <v>400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/>
    </row>
    <row r="17" spans="1:15" ht="27.75" customHeight="1">
      <c r="A17" s="81" t="s">
        <v>401</v>
      </c>
      <c r="B17" s="66" t="s">
        <v>190</v>
      </c>
      <c r="C17" s="395"/>
      <c r="D17" s="391"/>
      <c r="E17" s="395"/>
      <c r="F17" s="95"/>
      <c r="G17" s="418"/>
      <c r="H17" s="95"/>
      <c r="I17" s="395"/>
      <c r="J17" s="391"/>
      <c r="K17" s="395"/>
      <c r="L17" s="391"/>
      <c r="M17" s="418"/>
      <c r="N17" s="391"/>
      <c r="O17" s="396"/>
    </row>
    <row r="18" spans="1:15" ht="25.5">
      <c r="A18" s="81" t="s">
        <v>402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/>
    </row>
    <row r="19" spans="1:15" ht="24" customHeight="1">
      <c r="A19" s="432" t="s">
        <v>403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/>
    </row>
    <row r="20" spans="1:15" ht="24.75" customHeight="1">
      <c r="A20" s="81" t="s">
        <v>470</v>
      </c>
      <c r="B20" s="66" t="s">
        <v>188</v>
      </c>
      <c r="C20" s="418"/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/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373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0</v>
      </c>
      <c r="N22" s="390"/>
      <c r="O22" s="450">
        <f>SUM(O11:O20)</f>
        <v>0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404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405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406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407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7" t="s">
        <v>408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420"/>
      <c r="Q33" s="420"/>
      <c r="R33" s="420"/>
      <c r="S33" s="420"/>
    </row>
    <row r="34" spans="1:19" ht="12.75">
      <c r="A34" s="506" t="s">
        <v>409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420"/>
      <c r="Q34" s="420"/>
      <c r="R34" s="420"/>
      <c r="S34" s="420"/>
    </row>
    <row r="35" spans="1:19" ht="12.75">
      <c r="A35" s="506" t="s">
        <v>430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420"/>
      <c r="Q35" s="420"/>
      <c r="R35" s="420"/>
      <c r="S35" s="420"/>
    </row>
    <row r="36" spans="1:19" ht="12.75">
      <c r="A36" s="506" t="s">
        <v>410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420"/>
      <c r="Q36" s="420"/>
      <c r="R36" s="420"/>
      <c r="S36" s="420"/>
    </row>
    <row r="37" spans="1:19" ht="12.75">
      <c r="A37" s="437" t="s">
        <v>370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371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411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412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413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414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415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416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417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418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419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416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420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421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422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423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424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380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425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426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382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381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383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427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428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429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06" t="s">
        <v>459</v>
      </c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</row>
    <row r="75" spans="1:15" ht="12.75">
      <c r="A75" s="434" t="s">
        <v>372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06"/>
      <c r="D92" s="506"/>
      <c r="E92" s="506"/>
      <c r="F92" s="506"/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6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parkerj</cp:lastModifiedBy>
  <cp:lastPrinted>2011-12-07T18:38:26Z</cp:lastPrinted>
  <dcterms:created xsi:type="dcterms:W3CDTF">2001-11-07T16:15:53Z</dcterms:created>
  <dcterms:modified xsi:type="dcterms:W3CDTF">2012-04-26T11:25:56Z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