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30" windowWidth="15360" windowHeight="8715" tabRatio="901"/>
  </bookViews>
  <sheets>
    <sheet name="REGINFO" sheetId="13" r:id="rId1"/>
    <sheet name="TAXCALC" sheetId="2" r:id="rId2"/>
    <sheet name="TAXREC" sheetId="12" r:id="rId3"/>
    <sheet name="Tax Reserves" sheetId="21" r:id="rId4"/>
    <sheet name="TAXREC 2" sheetId="20" r:id="rId5"/>
    <sheet name="TAXREC 3 No True-up" sheetId="24" r:id="rId6"/>
    <sheet name="Tax Rates" sheetId="23" r:id="rId7"/>
    <sheet name="PILs 1562 Calculation" sheetId="25" r:id="rId8"/>
  </sheets>
  <externalReferences>
    <externalReference r:id="rId9"/>
  </externalReferences>
  <definedNames>
    <definedName name="DaysInPreviousYear">[1]Rates!$B$22</definedName>
    <definedName name="DaysInYear">[1]Rates!$B$21</definedName>
    <definedName name="hello">REGINFO!$F$34</definedName>
    <definedName name="MofF">#REF!</definedName>
    <definedName name="_xlnm.Print_Area" localSheetId="7">'PILs 1562 Calculation'!$A$1:$O$75</definedName>
    <definedName name="_xlnm.Print_Area" localSheetId="0">REGINFO!$A$1:$E$71</definedName>
    <definedName name="_xlnm.Print_Area" localSheetId="6">'Tax Rates'!$A$1:$F$60</definedName>
    <definedName name="_xlnm.Print_Area" localSheetId="3">'Tax Reserves'!$A$1:$F$63</definedName>
    <definedName name="_xlnm.Print_Area" localSheetId="1">TAXCALC!$A$1:$H$208</definedName>
    <definedName name="_xlnm.Print_Area" localSheetId="4">'TAXREC 2'!$A$1:$F$121</definedName>
    <definedName name="_xlnm.Print_Area" localSheetId="5">'TAXREC 3 No True-up'!$A$1:$F$73</definedName>
    <definedName name="_xlnm.Print_Titles" localSheetId="1">TAXCALC!$A:$A,TAXCALC!$1:$13</definedName>
    <definedName name="_xlnm.Print_Titles" localSheetId="2">TAXREC!$1:$5</definedName>
    <definedName name="_xlnm.Print_Titles" localSheetId="4">'TAXREC 2'!$1:$13</definedName>
    <definedName name="_xlnm.Print_Titles" localSheetId="5">'TAXREC 3 No True-up'!$4:$8</definedName>
    <definedName name="Ratebase">REGINFO!$D$31</definedName>
    <definedName name="Surtax">#REF!</definedName>
  </definedNames>
  <calcPr calcId="125725"/>
</workbook>
</file>

<file path=xl/calcChain.xml><?xml version="1.0" encoding="utf-8"?>
<calcChain xmlns="http://schemas.openxmlformats.org/spreadsheetml/2006/main">
  <c r="C157" i="12"/>
  <c r="E157" s="1"/>
  <c r="E35" i="24"/>
  <c r="E34"/>
  <c r="E33"/>
  <c r="E32"/>
  <c r="E31"/>
  <c r="E30"/>
  <c r="E29"/>
  <c r="E28"/>
  <c r="E27"/>
  <c r="C61" i="12"/>
  <c r="C11"/>
  <c r="E45" i="20"/>
  <c r="E20"/>
  <c r="E19"/>
  <c r="C150" i="12"/>
  <c r="C149"/>
  <c r="E149" s="1"/>
  <c r="C11" i="20"/>
  <c r="E112" s="1"/>
  <c r="C80" i="12"/>
  <c r="E38" i="24"/>
  <c r="E37"/>
  <c r="E36"/>
  <c r="C50" i="12"/>
  <c r="C53"/>
  <c r="E48" i="13"/>
  <c r="G76" i="2"/>
  <c r="G77" s="1"/>
  <c r="G79"/>
  <c r="B9"/>
  <c r="B10"/>
  <c r="C75"/>
  <c r="C76" s="1"/>
  <c r="C79"/>
  <c r="E142" i="12"/>
  <c r="E143"/>
  <c r="E144"/>
  <c r="E76"/>
  <c r="E88"/>
  <c r="E43"/>
  <c r="E45"/>
  <c r="F16" i="23"/>
  <c r="G68" i="2"/>
  <c r="G72"/>
  <c r="E166"/>
  <c r="C66"/>
  <c r="E151" s="1"/>
  <c r="E152" s="1"/>
  <c r="E153" s="1"/>
  <c r="E155"/>
  <c r="C70"/>
  <c r="E70" s="1"/>
  <c r="A1" i="25"/>
  <c r="A1" i="23"/>
  <c r="A2" i="24"/>
  <c r="A2" i="20"/>
  <c r="A1" i="21"/>
  <c r="E37" i="20"/>
  <c r="C68"/>
  <c r="E38"/>
  <c r="A1" i="12"/>
  <c r="A1" i="2"/>
  <c r="E52" i="13"/>
  <c r="D76" i="20"/>
  <c r="A76"/>
  <c r="D35" i="13"/>
  <c r="D60"/>
  <c r="D62" s="1"/>
  <c r="O13" i="25"/>
  <c r="M12"/>
  <c r="O12"/>
  <c r="O4"/>
  <c r="O3"/>
  <c r="A4"/>
  <c r="A3"/>
  <c r="E47" i="13"/>
  <c r="E43"/>
  <c r="E51" i="12"/>
  <c r="G37" i="2"/>
  <c r="E62" i="12"/>
  <c r="G21" i="2"/>
  <c r="E21" s="1"/>
  <c r="E102" s="1"/>
  <c r="E99" i="12"/>
  <c r="G34" i="2"/>
  <c r="E34" s="1"/>
  <c r="E109" s="1"/>
  <c r="E36" i="20"/>
  <c r="E87"/>
  <c r="C107"/>
  <c r="E145" i="12"/>
  <c r="G58" i="2"/>
  <c r="E58" s="1"/>
  <c r="E126" s="1"/>
  <c r="E65" i="12"/>
  <c r="G24" i="2"/>
  <c r="E24" s="1"/>
  <c r="E105" s="1"/>
  <c r="E73" i="12"/>
  <c r="E74"/>
  <c r="E86" s="1"/>
  <c r="E75"/>
  <c r="E87" s="1"/>
  <c r="E77"/>
  <c r="E89" s="1"/>
  <c r="E78"/>
  <c r="E90" s="1"/>
  <c r="E79"/>
  <c r="E91" s="1"/>
  <c r="E17" i="20"/>
  <c r="E18"/>
  <c r="E21"/>
  <c r="E22"/>
  <c r="E23"/>
  <c r="E24"/>
  <c r="E25"/>
  <c r="E26"/>
  <c r="E27"/>
  <c r="E28"/>
  <c r="E29"/>
  <c r="E30"/>
  <c r="E31"/>
  <c r="E33"/>
  <c r="C64"/>
  <c r="E34"/>
  <c r="E35"/>
  <c r="C66" s="1"/>
  <c r="E39"/>
  <c r="E40"/>
  <c r="E41"/>
  <c r="C72" s="1"/>
  <c r="E42"/>
  <c r="E43"/>
  <c r="C74" s="1"/>
  <c r="E44"/>
  <c r="E100" i="12"/>
  <c r="G35" i="2"/>
  <c r="E35" s="1"/>
  <c r="E110" s="1"/>
  <c r="E102" i="12"/>
  <c r="G36" i="2"/>
  <c r="E36" s="1"/>
  <c r="E111" s="1"/>
  <c r="E103" i="12"/>
  <c r="E109"/>
  <c r="G42" i="2" s="1"/>
  <c r="E106" i="12"/>
  <c r="G40" i="2" s="1"/>
  <c r="E40" s="1"/>
  <c r="E115" s="1"/>
  <c r="E107" i="12"/>
  <c r="G41" i="2" s="1"/>
  <c r="E41" s="1"/>
  <c r="E116" s="1"/>
  <c r="E115" i="12"/>
  <c r="E125" s="1"/>
  <c r="E116"/>
  <c r="E126" s="1"/>
  <c r="E117"/>
  <c r="E127" s="1"/>
  <c r="E118"/>
  <c r="E128" s="1"/>
  <c r="E119"/>
  <c r="E129" s="1"/>
  <c r="E82" i="20"/>
  <c r="E83"/>
  <c r="E84"/>
  <c r="E85"/>
  <c r="C105"/>
  <c r="E86"/>
  <c r="E88"/>
  <c r="E89"/>
  <c r="C109"/>
  <c r="E90"/>
  <c r="E91"/>
  <c r="E93"/>
  <c r="E94"/>
  <c r="E95"/>
  <c r="C115" s="1"/>
  <c r="E97"/>
  <c r="E98"/>
  <c r="E31" i="12"/>
  <c r="E32"/>
  <c r="E33"/>
  <c r="E34"/>
  <c r="E35"/>
  <c r="E39"/>
  <c r="E40"/>
  <c r="E41"/>
  <c r="E42"/>
  <c r="E44"/>
  <c r="E46"/>
  <c r="E47"/>
  <c r="E48"/>
  <c r="D61"/>
  <c r="E61" s="1"/>
  <c r="G20" i="2" s="1"/>
  <c r="E20" s="1"/>
  <c r="C46" i="20"/>
  <c r="D46"/>
  <c r="C47" i="24"/>
  <c r="C66" i="12" s="1"/>
  <c r="E97"/>
  <c r="E98"/>
  <c r="E120"/>
  <c r="C52" i="23"/>
  <c r="C22" i="25"/>
  <c r="E11" s="1"/>
  <c r="E22" s="1"/>
  <c r="G11" s="1"/>
  <c r="G22" s="1"/>
  <c r="I11" s="1"/>
  <c r="O11"/>
  <c r="O14"/>
  <c r="O16"/>
  <c r="O18"/>
  <c r="O19"/>
  <c r="O20"/>
  <c r="E61" i="24"/>
  <c r="A7"/>
  <c r="E8"/>
  <c r="A8"/>
  <c r="A11"/>
  <c r="C12"/>
  <c r="E19"/>
  <c r="E20"/>
  <c r="E21"/>
  <c r="E22"/>
  <c r="E23"/>
  <c r="E24"/>
  <c r="E25"/>
  <c r="E26"/>
  <c r="E39"/>
  <c r="E40"/>
  <c r="E41"/>
  <c r="E42"/>
  <c r="E43"/>
  <c r="E44"/>
  <c r="E45"/>
  <c r="D47"/>
  <c r="D66" i="12" s="1"/>
  <c r="E51" i="24"/>
  <c r="E52"/>
  <c r="E53"/>
  <c r="E54"/>
  <c r="E55"/>
  <c r="E56"/>
  <c r="E57"/>
  <c r="E58"/>
  <c r="E59"/>
  <c r="E60"/>
  <c r="E62"/>
  <c r="E63"/>
  <c r="E64"/>
  <c r="E65"/>
  <c r="E66"/>
  <c r="E67"/>
  <c r="E68"/>
  <c r="E69"/>
  <c r="E70"/>
  <c r="E71"/>
  <c r="E72"/>
  <c r="C73"/>
  <c r="C108" i="12"/>
  <c r="D73" i="24"/>
  <c r="D108" i="12"/>
  <c r="D41" i="13"/>
  <c r="C63" i="21"/>
  <c r="C64" i="12" s="1"/>
  <c r="C50" i="21"/>
  <c r="C105" i="12" s="1"/>
  <c r="E32" i="20"/>
  <c r="E46" s="1"/>
  <c r="E53" i="13"/>
  <c r="E51"/>
  <c r="E50"/>
  <c r="E101" i="12"/>
  <c r="C59"/>
  <c r="D59"/>
  <c r="E59"/>
  <c r="E60"/>
  <c r="E52"/>
  <c r="E138"/>
  <c r="E136"/>
  <c r="E137"/>
  <c r="D102" i="20"/>
  <c r="D104"/>
  <c r="D106"/>
  <c r="D108"/>
  <c r="D110"/>
  <c r="D112"/>
  <c r="D114"/>
  <c r="D117"/>
  <c r="D99"/>
  <c r="D120" i="12"/>
  <c r="D80"/>
  <c r="D50"/>
  <c r="D53"/>
  <c r="C120"/>
  <c r="A5" i="2"/>
  <c r="A4" i="12"/>
  <c r="A5" i="21"/>
  <c r="F2" i="23"/>
  <c r="A5"/>
  <c r="A4"/>
  <c r="E49" i="20"/>
  <c r="E51"/>
  <c r="E53"/>
  <c r="E55"/>
  <c r="E57"/>
  <c r="E59"/>
  <c r="E61"/>
  <c r="E63"/>
  <c r="E65"/>
  <c r="E67"/>
  <c r="E69"/>
  <c r="E71"/>
  <c r="E73"/>
  <c r="E75"/>
  <c r="E52" i="23"/>
  <c r="F34"/>
  <c r="E55" i="21"/>
  <c r="E56"/>
  <c r="E57"/>
  <c r="E58"/>
  <c r="E59"/>
  <c r="D63"/>
  <c r="D64" i="12"/>
  <c r="D35" i="21"/>
  <c r="D104" i="12"/>
  <c r="C35" i="21"/>
  <c r="C104" i="12"/>
  <c r="E25" i="21"/>
  <c r="E26"/>
  <c r="E35" s="1"/>
  <c r="E27"/>
  <c r="E28"/>
  <c r="E29"/>
  <c r="E30"/>
  <c r="E31"/>
  <c r="E32"/>
  <c r="E33"/>
  <c r="E13"/>
  <c r="E14"/>
  <c r="E15"/>
  <c r="E22" s="1"/>
  <c r="E16"/>
  <c r="E17"/>
  <c r="E18"/>
  <c r="E19"/>
  <c r="E20"/>
  <c r="E21"/>
  <c r="D22"/>
  <c r="D63" i="12"/>
  <c r="C22" i="21"/>
  <c r="C63" i="12"/>
  <c r="E41" i="21"/>
  <c r="E42"/>
  <c r="E43"/>
  <c r="D45" i="13"/>
  <c r="D56"/>
  <c r="D58"/>
  <c r="E5" i="21"/>
  <c r="A8"/>
  <c r="A7"/>
  <c r="E53"/>
  <c r="E54"/>
  <c r="E60"/>
  <c r="E61"/>
  <c r="E48"/>
  <c r="E44"/>
  <c r="E45"/>
  <c r="E46"/>
  <c r="E47"/>
  <c r="E49"/>
  <c r="D50"/>
  <c r="D105" i="12" s="1"/>
  <c r="A7" i="2"/>
  <c r="E79"/>
  <c r="G5"/>
  <c r="A6"/>
  <c r="E66"/>
  <c r="E5" i="12"/>
  <c r="D125"/>
  <c r="D130" s="1"/>
  <c r="D126"/>
  <c r="D127"/>
  <c r="D128"/>
  <c r="D129"/>
  <c r="C125"/>
  <c r="C130" s="1"/>
  <c r="C126"/>
  <c r="C127"/>
  <c r="C128"/>
  <c r="C129"/>
  <c r="A125"/>
  <c r="D144"/>
  <c r="D146"/>
  <c r="D156" s="1"/>
  <c r="D160" s="1"/>
  <c r="C144"/>
  <c r="C146"/>
  <c r="C156" s="1"/>
  <c r="A8"/>
  <c r="D85"/>
  <c r="D86"/>
  <c r="D92" s="1"/>
  <c r="D87"/>
  <c r="D88"/>
  <c r="D89"/>
  <c r="D90"/>
  <c r="D91"/>
  <c r="C85"/>
  <c r="C86"/>
  <c r="C92" s="1"/>
  <c r="C87"/>
  <c r="C88"/>
  <c r="C89"/>
  <c r="C90"/>
  <c r="C91"/>
  <c r="A129"/>
  <c r="A127"/>
  <c r="A126"/>
  <c r="A91"/>
  <c r="A90"/>
  <c r="A89"/>
  <c r="A87"/>
  <c r="A88"/>
  <c r="A86"/>
  <c r="A85"/>
  <c r="A7"/>
  <c r="A51" i="20"/>
  <c r="A53"/>
  <c r="A55"/>
  <c r="A57"/>
  <c r="A59"/>
  <c r="A61"/>
  <c r="A63"/>
  <c r="A65"/>
  <c r="A67"/>
  <c r="A69"/>
  <c r="A71"/>
  <c r="A75"/>
  <c r="A103"/>
  <c r="A105"/>
  <c r="A107"/>
  <c r="A109"/>
  <c r="A111"/>
  <c r="A113"/>
  <c r="A118"/>
  <c r="E6"/>
  <c r="A9"/>
  <c r="A8"/>
  <c r="E63" i="12"/>
  <c r="G22" i="2" s="1"/>
  <c r="E104" i="12"/>
  <c r="E54" i="13"/>
  <c r="E118" i="20"/>
  <c r="E110"/>
  <c r="E108"/>
  <c r="D65"/>
  <c r="D63"/>
  <c r="D61"/>
  <c r="D59"/>
  <c r="D57"/>
  <c r="D55"/>
  <c r="D53"/>
  <c r="D51"/>
  <c r="D49"/>
  <c r="E85" i="12"/>
  <c r="E80"/>
  <c r="C67" i="20"/>
  <c r="C69"/>
  <c r="E115"/>
  <c r="E105"/>
  <c r="D68"/>
  <c r="D60"/>
  <c r="D52"/>
  <c r="E114"/>
  <c r="E106"/>
  <c r="E104"/>
  <c r="E102"/>
  <c r="D75"/>
  <c r="D73"/>
  <c r="D71"/>
  <c r="C50"/>
  <c r="E113"/>
  <c r="E107"/>
  <c r="D74"/>
  <c r="D66"/>
  <c r="D58"/>
  <c r="G38" i="2"/>
  <c r="E38" s="1"/>
  <c r="E113" s="1"/>
  <c r="E150" i="12"/>
  <c r="F52" i="23"/>
  <c r="C151" i="12"/>
  <c r="E162" i="2"/>
  <c r="E163" s="1"/>
  <c r="E164" s="1"/>
  <c r="C67"/>
  <c r="C68" s="1"/>
  <c r="C72" s="1"/>
  <c r="E33"/>
  <c r="E73" i="24"/>
  <c r="E63" i="21"/>
  <c r="E50"/>
  <c r="E75" i="2"/>
  <c r="D54" i="20"/>
  <c r="D62"/>
  <c r="D70"/>
  <c r="E103"/>
  <c r="E111"/>
  <c r="E117"/>
  <c r="D50"/>
  <c r="C71"/>
  <c r="C73"/>
  <c r="C75"/>
  <c r="C102"/>
  <c r="C104"/>
  <c r="C106"/>
  <c r="C114"/>
  <c r="D56"/>
  <c r="D64"/>
  <c r="D72"/>
  <c r="E109"/>
  <c r="D69"/>
  <c r="D67"/>
  <c r="C49"/>
  <c r="C51"/>
  <c r="C53"/>
  <c r="C55"/>
  <c r="C57"/>
  <c r="C59"/>
  <c r="C61"/>
  <c r="C63"/>
  <c r="C65"/>
  <c r="C108"/>
  <c r="C110"/>
  <c r="C118"/>
  <c r="C10"/>
  <c r="A102"/>
  <c r="A117"/>
  <c r="A114"/>
  <c r="A112"/>
  <c r="A110"/>
  <c r="A108"/>
  <c r="A106"/>
  <c r="A104"/>
  <c r="A49"/>
  <c r="A74"/>
  <c r="A72"/>
  <c r="A70"/>
  <c r="A68"/>
  <c r="A66"/>
  <c r="A64"/>
  <c r="A62"/>
  <c r="A60"/>
  <c r="A58"/>
  <c r="A56"/>
  <c r="A54"/>
  <c r="A52"/>
  <c r="A50"/>
  <c r="E74"/>
  <c r="E72"/>
  <c r="E70"/>
  <c r="E68"/>
  <c r="E66"/>
  <c r="E64"/>
  <c r="E62"/>
  <c r="E60"/>
  <c r="E58"/>
  <c r="E56"/>
  <c r="E54"/>
  <c r="E52"/>
  <c r="E50"/>
  <c r="D118"/>
  <c r="D115"/>
  <c r="D113"/>
  <c r="D111"/>
  <c r="D109"/>
  <c r="D107"/>
  <c r="D105"/>
  <c r="D103"/>
  <c r="C117"/>
  <c r="C113"/>
  <c r="C111"/>
  <c r="C103"/>
  <c r="C70"/>
  <c r="C62"/>
  <c r="C60"/>
  <c r="C58"/>
  <c r="C56"/>
  <c r="C54"/>
  <c r="C52"/>
  <c r="C76"/>
  <c r="E76"/>
  <c r="E108" i="12"/>
  <c r="G48" i="2" s="1"/>
  <c r="E48" s="1"/>
  <c r="E122"/>
  <c r="E50" i="12"/>
  <c r="G16" i="2"/>
  <c r="E16" s="1"/>
  <c r="C99" i="20"/>
  <c r="E96"/>
  <c r="C116"/>
  <c r="E99"/>
  <c r="E116"/>
  <c r="D116"/>
  <c r="A116"/>
  <c r="E53" i="12"/>
  <c r="E67" i="2"/>
  <c r="E68" s="1"/>
  <c r="E77" i="20"/>
  <c r="D77"/>
  <c r="D78" s="1"/>
  <c r="A73"/>
  <c r="G55" i="2"/>
  <c r="E146" i="12"/>
  <c r="E156"/>
  <c r="G90" i="2" s="1"/>
  <c r="G95" s="1"/>
  <c r="D119" i="20"/>
  <c r="D120" s="1"/>
  <c r="D111" i="12" s="1"/>
  <c r="E47" i="24"/>
  <c r="G60" i="2"/>
  <c r="C112" i="20"/>
  <c r="E157" i="2" l="1"/>
  <c r="E119" i="20"/>
  <c r="C119"/>
  <c r="E78"/>
  <c r="E79" s="1"/>
  <c r="E64" i="12"/>
  <c r="G23" i="2" s="1"/>
  <c r="E23" s="1"/>
  <c r="E104" s="1"/>
  <c r="D67" i="12"/>
  <c r="C93"/>
  <c r="C94" s="1"/>
  <c r="D131"/>
  <c r="D132" s="1"/>
  <c r="D66" i="13"/>
  <c r="D70"/>
  <c r="D64"/>
  <c r="E202" i="2"/>
  <c r="E193"/>
  <c r="D68" i="13"/>
  <c r="E130" i="12"/>
  <c r="E92"/>
  <c r="D94"/>
  <c r="D93"/>
  <c r="C131"/>
  <c r="C132" s="1"/>
  <c r="E42" i="2"/>
  <c r="E201"/>
  <c r="E105" i="12"/>
  <c r="G39" i="2" s="1"/>
  <c r="E39" s="1"/>
  <c r="E114" s="1"/>
  <c r="A115" i="20"/>
  <c r="D68" i="12"/>
  <c r="D79" i="20"/>
  <c r="C77"/>
  <c r="C67" i="12" s="1"/>
  <c r="E67" s="1"/>
  <c r="D110"/>
  <c r="D113" s="1"/>
  <c r="D122" s="1"/>
  <c r="D121" i="20"/>
  <c r="E66" i="12"/>
  <c r="G30" i="2" s="1"/>
  <c r="E30" s="1"/>
  <c r="C78" i="20"/>
  <c r="C68" i="12" s="1"/>
  <c r="E68" s="1"/>
  <c r="G29" i="2" s="1"/>
  <c r="E29" s="1"/>
  <c r="E151" i="12"/>
  <c r="G53" i="2" s="1"/>
  <c r="D70" i="12"/>
  <c r="D82" s="1"/>
  <c r="G81" i="2"/>
  <c r="C70" i="12"/>
  <c r="C82" s="1"/>
  <c r="E168" i="2"/>
  <c r="E22"/>
  <c r="E103" s="1"/>
  <c r="C120" i="20"/>
  <c r="C111" i="12" s="1"/>
  <c r="C110"/>
  <c r="E120" i="20"/>
  <c r="E111" i="12" s="1"/>
  <c r="G47" i="2" s="1"/>
  <c r="E47" s="1"/>
  <c r="E110" i="12"/>
  <c r="C92" i="2"/>
  <c r="E158"/>
  <c r="E159" s="1"/>
  <c r="E179" s="1"/>
  <c r="E72"/>
  <c r="C77"/>
  <c r="E76"/>
  <c r="E77" s="1"/>
  <c r="G84"/>
  <c r="C158" i="12" s="1"/>
  <c r="E121" i="20" l="1"/>
  <c r="G44" i="2"/>
  <c r="E44" s="1"/>
  <c r="E117" s="1"/>
  <c r="E131" i="12"/>
  <c r="G45" i="2" s="1"/>
  <c r="E45" s="1"/>
  <c r="E132" i="12"/>
  <c r="E194" i="2"/>
  <c r="C37"/>
  <c r="E196"/>
  <c r="E204"/>
  <c r="E206"/>
  <c r="E112" s="1"/>
  <c r="E93" i="12"/>
  <c r="G27" i="2" s="1"/>
  <c r="E27" s="1"/>
  <c r="G26"/>
  <c r="E26" s="1"/>
  <c r="E106" s="1"/>
  <c r="D134" i="12"/>
  <c r="D139" s="1"/>
  <c r="E158"/>
  <c r="E160" s="1"/>
  <c r="C160"/>
  <c r="C113"/>
  <c r="C122" s="1"/>
  <c r="C121" i="20"/>
  <c r="C79"/>
  <c r="E113" i="12"/>
  <c r="E122" s="1"/>
  <c r="G46" i="2"/>
  <c r="E46" s="1"/>
  <c r="E118" s="1"/>
  <c r="C134" i="12"/>
  <c r="C139" s="1"/>
  <c r="C81" i="2"/>
  <c r="E70" i="12"/>
  <c r="E82" s="1"/>
  <c r="E134" s="1"/>
  <c r="E139" s="1"/>
  <c r="G28" i="2"/>
  <c r="C50" l="1"/>
  <c r="E37"/>
  <c r="E94" i="12"/>
  <c r="E208" i="2"/>
  <c r="E81"/>
  <c r="E28"/>
  <c r="G50"/>
  <c r="E136" l="1"/>
  <c r="C88"/>
  <c r="C53"/>
  <c r="E53" s="1"/>
  <c r="C55"/>
  <c r="E107"/>
  <c r="E120" s="1"/>
  <c r="E50"/>
  <c r="C60" l="1"/>
  <c r="E55"/>
  <c r="E60" s="1"/>
  <c r="E124"/>
  <c r="E128" s="1"/>
  <c r="E138"/>
  <c r="E140" s="1"/>
  <c r="E144" s="1"/>
  <c r="E175"/>
  <c r="E130"/>
  <c r="C90" l="1"/>
  <c r="C82"/>
  <c r="E146"/>
  <c r="E132"/>
  <c r="E183" s="1"/>
  <c r="K15" i="25" s="1"/>
  <c r="O15" s="1"/>
  <c r="E148" i="2"/>
  <c r="E177" s="1"/>
  <c r="E169"/>
  <c r="E170" s="1"/>
  <c r="E82" l="1"/>
  <c r="E84" s="1"/>
  <c r="C84"/>
  <c r="E172" l="1"/>
  <c r="E173" s="1"/>
  <c r="E178" s="1"/>
  <c r="E181" s="1"/>
  <c r="E185" s="1"/>
  <c r="C91"/>
  <c r="C95" s="1"/>
  <c r="I17" i="25" l="1"/>
  <c r="O17" s="1"/>
  <c r="O22" s="1"/>
  <c r="I22"/>
  <c r="K11" s="1"/>
  <c r="K22" s="1"/>
  <c r="M11" s="1"/>
  <c r="M22" s="1"/>
</calcChain>
</file>

<file path=xl/sharedStrings.xml><?xml version="1.0" encoding="utf-8"?>
<sst xmlns="http://schemas.openxmlformats.org/spreadsheetml/2006/main" count="877" uniqueCount="506">
  <si>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</si>
  <si>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</si>
  <si>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</si>
  <si>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</si>
  <si>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</si>
  <si>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</si>
  <si>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</si>
  <si>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</si>
  <si>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</si>
  <si>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</si>
  <si>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</si>
  <si>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</si>
  <si>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</si>
  <si>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</si>
  <si>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</si>
  <si>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</si>
  <si>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</si>
  <si>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</si>
  <si>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</si>
  <si>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</si>
  <si>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</si>
  <si>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</si>
  <si>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</si>
  <si>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</si>
  <si>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</si>
  <si>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</si>
  <si>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</si>
  <si>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</si>
  <si>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</si>
  <si>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</si>
  <si>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</si>
  <si>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</si>
  <si>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</si>
  <si>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</si>
  <si>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</si>
  <si>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</si>
  <si>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</si>
  <si>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</si>
  <si>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</si>
  <si>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</si>
  <si>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</si>
  <si>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</si>
  <si>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</si>
  <si>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</si>
  <si>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</si>
  <si>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</si>
  <si>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</si>
  <si>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</si>
  <si>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</si>
  <si>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</si>
  <si>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</si>
  <si>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</si>
  <si>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</si>
  <si>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</si>
  <si>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</si>
  <si>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</si>
  <si>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</si>
  <si>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</si>
  <si>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</si>
  <si>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</si>
  <si>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</si>
  <si>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</si>
  <si>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</si>
  <si>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</si>
  <si>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</si>
  <si>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</si>
  <si>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</si>
  <si>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</si>
  <si>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</si>
  <si>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</si>
  <si>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</si>
  <si>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</si>
  <si>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</si>
  <si>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</si>
  <si>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</si>
  <si>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</si>
  <si>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</si>
  <si>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</si>
  <si>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</si>
  <si>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</si>
  <si>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</si>
  <si>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</si>
  <si>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</si>
  <si>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</si>
  <si>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</si>
  <si>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</si>
  <si>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</si>
  <si>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</si>
  <si>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</si>
  <si>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</si>
  <si>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</si>
  <si>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</si>
  <si>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</si>
  <si>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</si>
  <si>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</si>
  <si>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</si>
  <si>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</si>
  <si>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</si>
  <si>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</si>
  <si>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</si>
  <si>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</si>
  <si>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</si>
  <si>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</si>
  <si>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</si>
  <si>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</si>
  <si>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</si>
  <si>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</si>
  <si>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</si>
  <si>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</si>
  <si>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</si>
  <si>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</si>
  <si>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</si>
  <si>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</si>
  <si>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</si>
  <si>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</si>
  <si>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</si>
  <si>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</si>
  <si>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</si>
  <si>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</si>
  <si>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</si>
  <si>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</si>
  <si>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</si>
  <si>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</si>
  <si>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</si>
  <si>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</si>
  <si>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</si>
  <si>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</si>
  <si>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</si>
  <si>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</si>
  <si>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</si>
  <si>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</si>
  <si>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</si>
  <si>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</si>
  <si>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</si>
  <si>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</si>
  <si>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</si>
  <si>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</si>
  <si>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</si>
  <si>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</si>
  <si>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</si>
  <si>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</si>
  <si>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</si>
  <si>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</si>
  <si>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</si>
  <si>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</si>
  <si>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</si>
  <si>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</si>
  <si>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</si>
  <si>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</si>
  <si>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</si>
  <si>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</si>
  <si>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</si>
  <si>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</si>
  <si>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</si>
  <si>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</si>
  <si>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</si>
  <si>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</si>
  <si>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</si>
  <si>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</si>
  <si>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</si>
  <si>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</si>
  <si>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</si>
  <si>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</si>
  <si>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</si>
  <si>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</si>
  <si>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</si>
  <si>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</si>
  <si>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</si>
  <si>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</si>
  <si>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</si>
  <si>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</si>
  <si>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</si>
  <si>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</si>
  <si>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</si>
  <si>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</si>
  <si>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</si>
  <si>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</si>
  <si>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</si>
  <si>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</si>
  <si>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</si>
  <si>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</si>
  <si>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</si>
  <si>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</si>
  <si>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</si>
  <si>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</si>
  <si>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</si>
  <si>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</si>
  <si>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</si>
  <si>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</si>
  <si>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</si>
  <si>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</si>
  <si>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</si>
  <si>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</si>
  <si>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</si>
  <si>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</si>
  <si>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</si>
  <si>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</si>
  <si>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</si>
  <si>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</si>
  <si>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</si>
  <si>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</si>
  <si>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</si>
  <si>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</si>
  <si>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</si>
  <si>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</si>
  <si>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</si>
  <si>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</si>
  <si>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</si>
  <si>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</si>
  <si>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</si>
  <si>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</si>
  <si>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</si>
  <si>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</si>
  <si>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</si>
  <si>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</si>
  <si>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</si>
  <si>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</si>
  <si>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</si>
  <si>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</si>
  <si>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</si>
  <si>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</si>
  <si>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</si>
  <si>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</si>
  <si>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</si>
  <si>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</si>
  <si>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</si>
  <si>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</si>
  <si>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</si>
  <si>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</si>
  <si>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</si>
  <si>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</si>
  <si>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</si>
  <si>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</si>
  <si>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</si>
  <si>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</si>
  <si>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</si>
  <si>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</si>
  <si>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</si>
  <si>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</si>
  <si>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</si>
  <si>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</si>
  <si>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</si>
  <si>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</si>
  <si>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</si>
  <si>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</si>
  <si>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</si>
  <si>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</si>
  <si>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</si>
  <si>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</si>
  <si>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</si>
  <si>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</si>
  <si>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</si>
  <si>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</si>
  <si>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</si>
  <si>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</si>
  <si>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</si>
  <si>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</si>
  <si>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</si>
  <si>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</si>
  <si>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</si>
  <si>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</si>
  <si>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</si>
  <si>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</si>
  <si>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</si>
  <si>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</si>
  <si>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</si>
  <si>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</si>
  <si>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</si>
  <si>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</si>
  <si>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</si>
  <si>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</si>
  <si>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</si>
  <si>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</si>
  <si>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</si>
  <si>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</si>
  <si>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</si>
  <si>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</si>
  <si>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</si>
  <si>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</si>
  <si>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</si>
  <si>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</si>
  <si>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</si>
  <si>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</si>
  <si>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</si>
  <si>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</si>
  <si>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</si>
  <si>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</si>
  <si>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</si>
  <si>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</si>
  <si>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</si>
  <si>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</si>
  <si>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</si>
  <si>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</si>
  <si>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</si>
  <si>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</si>
  <si>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</si>
  <si>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</si>
  <si>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</si>
  <si>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</si>
  <si>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</si>
  <si>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</si>
  <si>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</si>
  <si>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</si>
  <si>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</si>
  <si>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</si>
  <si>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</si>
  <si>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</si>
  <si>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</si>
  <si>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</si>
  <si>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</si>
  <si>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</si>
  <si>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</si>
  <si>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</si>
  <si>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</si>
  <si>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</si>
  <si>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</si>
  <si>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</si>
  <si>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</si>
  <si>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</si>
  <si>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</si>
  <si>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</si>
  <si>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</si>
  <si>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</si>
  <si>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</si>
  <si>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</si>
  <si>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</si>
  <si>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</si>
  <si>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</si>
  <si>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</si>
  <si>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</si>
  <si>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</si>
  <si>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</si>
  <si>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</si>
  <si>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</si>
  <si>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</si>
  <si>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</si>
  <si>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</si>
  <si>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</si>
  <si>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</si>
  <si>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</si>
  <si>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</si>
  <si>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</si>
  <si>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</si>
  <si>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</si>
  <si>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</si>
  <si>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</si>
  <si>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</si>
  <si>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</si>
  <si>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</si>
  <si>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</si>
  <si>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</si>
  <si>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</si>
  <si>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</si>
  <si>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</si>
  <si>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</si>
  <si>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</si>
  <si>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</si>
  <si>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</si>
  <si>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</si>
  <si>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</si>
  <si>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</si>
  <si>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</si>
  <si>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</si>
  <si>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</si>
  <si>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</si>
  <si>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</si>
  <si>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</si>
  <si>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</si>
  <si>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</si>
  <si>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</si>
  <si>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</si>
  <si>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</si>
  <si>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</si>
  <si>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</si>
  <si>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</si>
  <si>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</si>
  <si>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</si>
  <si>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</si>
  <si>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</si>
  <si>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</si>
  <si>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</si>
  <si>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</si>
  <si>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</si>
  <si>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</si>
  <si>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</si>
  <si>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</si>
  <si>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</si>
  <si>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</si>
  <si>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</si>
  <si>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</si>
  <si>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</si>
  <si>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</si>
  <si>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</si>
  <si>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</si>
  <si>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</si>
  <si>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</si>
  <si>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</si>
  <si>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</si>
  <si>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</si>
  <si>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</si>
  <si>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</si>
  <si>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</si>
  <si>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</si>
  <si>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</si>
  <si>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</si>
  <si>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</si>
  <si>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</si>
  <si>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</si>
  <si>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</si>
  <si>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</si>
  <si>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</si>
  <si>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</si>
  <si>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</si>
  <si>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</si>
  <si>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</si>
  <si>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</si>
  <si>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</si>
  <si>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</si>
  <si>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</si>
  <si>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</si>
  <si>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</si>
  <si>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</si>
  <si>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</si>
  <si>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</si>
  <si>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</si>
  <si>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</si>
  <si>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</si>
  <si>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</si>
  <si>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</si>
  <si>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</si>
  <si>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</si>
  <si>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</si>
  <si>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</si>
  <si>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</si>
  <si>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</si>
  <si>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</si>
  <si>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</si>
  <si>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</si>
  <si>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</si>
  <si>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</si>
  <si>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</si>
  <si>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</si>
  <si>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</si>
  <si>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</si>
  <si>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</si>
  <si>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</si>
  <si>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</si>
  <si>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</si>
  <si>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</si>
  <si>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</si>
  <si>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</si>
  <si>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</si>
  <si>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</si>
  <si>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</si>
  <si>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</si>
  <si>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</si>
  <si>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</si>
  <si>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</si>
  <si>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</si>
  <si>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</si>
  <si>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</si>
  <si>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</si>
  <si>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</si>
  <si>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</si>
  <si>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</si>
  <si>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</si>
  <si>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</si>
  <si>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</si>
  <si>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</si>
  <si>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</si>
  <si>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</si>
  <si>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</si>
  <si>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</si>
  <si>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</si>
  <si>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</si>
  <si>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Provision for bad debts</t>
  </si>
  <si>
    <t>DEPRECIATION DIFFERENCE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</si>
  <si>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</si>
  <si>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</si>
  <si>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</si>
  <si>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</si>
  <si>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</si>
  <si>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</si>
  <si>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</si>
  <si>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Utility Name: TORONTO HYDRO-ELECTRIC SYSTEM LIMITED</t>
  </si>
  <si>
    <t>N</t>
  </si>
  <si>
    <t>Y</t>
  </si>
  <si>
    <t>Other - Post employment benefits</t>
  </si>
  <si>
    <t>Other - Holdback payable</t>
  </si>
  <si>
    <t>Please identify if Method 1, 2 or 3 was used to account for the PILs proxy and recovery.  ANSWER:  METHOD 3</t>
  </si>
  <si>
    <t xml:space="preserve">     Financing expenses</t>
  </si>
  <si>
    <t>Other</t>
  </si>
  <si>
    <t>Asset retirement obligation- accretion expense</t>
  </si>
  <si>
    <t>Asset retirement obligation- cash payment deducted for tax</t>
  </si>
  <si>
    <t>Reporting period:  2004</t>
  </si>
  <si>
    <t>12-31-2004</t>
  </si>
  <si>
    <t>Actual 2004</t>
  </si>
  <si>
    <t>Debt financing fees- deducted for tax S 20(1)(e)</t>
  </si>
  <si>
    <t>ITC booked to accounting income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</si>
  <si>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</si>
  <si>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</si>
  <si>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</si>
  <si>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Input Information from Utility's Actual 2004 Tax Returns</t>
  </si>
  <si>
    <t>MAX $50MM</t>
  </si>
  <si>
    <r>
      <t xml:space="preserve">Income Tax Rate (excluding surtax) from </t>
    </r>
    <r>
      <rPr>
        <b/>
        <sz val="10"/>
        <color indexed="10"/>
        <rFont val="Arial"/>
        <family val="2"/>
      </rPr>
      <t>2004</t>
    </r>
    <r>
      <rPr>
        <sz val="10"/>
        <rFont val="Arial"/>
      </rPr>
      <t xml:space="preserve"> Utility's tax return</t>
    </r>
  </si>
  <si>
    <t>PILs TAXES - EB-2012-0064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</si>
</sst>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0.0000%"/>
    <numFmt numFmtId="165" formatCode="&quot;$&quot;#,##0.00"/>
    <numFmt numFmtId="166" formatCode="0.000%"/>
  </numFmts>
  <fonts count="34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b/>
      <u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indexed="13"/>
        <bgColor indexed="2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>
      <alignment vertical="top"/>
      <protection locked="0"/>
    </xf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</cellStyleXfs>
  <cellXfs count="519">
    <xf numFmtId="0" fontId="0" fillId="0" borderId="0" xfId="0">
      <alignment vertical="top"/>
      <protection locked="0"/>
    </xf>
    <xf numFmtId="0" fontId="3" fillId="0" borderId="0" xfId="0" applyFont="1" applyBorder="1">
      <alignment vertical="top"/>
      <protection locked="0"/>
    </xf>
    <xf numFmtId="0" fontId="5" fillId="0" borderId="0" xfId="0" applyFont="1">
      <alignment vertical="top"/>
      <protection locked="0"/>
    </xf>
    <xf numFmtId="0" fontId="0" fillId="0" borderId="0" xfId="0" applyBorder="1">
      <alignment vertical="top"/>
      <protection locked="0"/>
    </xf>
    <xf numFmtId="0" fontId="6" fillId="0" borderId="0" xfId="0" applyFont="1">
      <alignment vertical="top"/>
      <protection locked="0"/>
    </xf>
    <xf numFmtId="37" fontId="0" fillId="0" borderId="0" xfId="0" applyNumberFormat="1">
      <alignment vertical="top"/>
      <protection locked="0"/>
    </xf>
    <xf numFmtId="37" fontId="0" fillId="0" borderId="0" xfId="0" applyNumberFormat="1" applyBorder="1">
      <alignment vertical="top"/>
      <protection locked="0"/>
    </xf>
    <xf numFmtId="0" fontId="0" fillId="0" borderId="2" xfId="0" applyBorder="1">
      <alignment vertical="top"/>
      <protection locked="0"/>
    </xf>
    <xf numFmtId="0" fontId="0" fillId="0" borderId="0" xfId="0" applyAlignment="1">
      <alignment horizontal="center" vertical="top"/>
      <protection locked="0"/>
    </xf>
    <xf numFmtId="0" fontId="0" fillId="0" borderId="2" xfId="0" applyBorder="1" applyAlignment="1">
      <alignment horizontal="center" vertical="top"/>
      <protection locked="0"/>
    </xf>
    <xf numFmtId="0" fontId="7" fillId="0" borderId="0" xfId="0" applyFont="1">
      <alignment vertical="top"/>
      <protection locked="0"/>
    </xf>
    <xf numFmtId="37" fontId="0" fillId="0" borderId="0" xfId="0" applyNumberFormat="1" applyBorder="1" applyAlignment="1">
      <alignment horizontal="center" vertical="top"/>
      <protection locked="0"/>
    </xf>
    <xf numFmtId="0" fontId="6" fillId="0" borderId="0" xfId="0" applyFont="1" applyBorder="1">
      <alignment vertical="top"/>
      <protection locked="0"/>
    </xf>
    <xf numFmtId="0" fontId="8" fillId="0" borderId="0" xfId="0" applyFont="1" applyBorder="1">
      <alignment vertical="top"/>
      <protection locked="0"/>
    </xf>
    <xf numFmtId="0" fontId="9" fillId="0" borderId="0" xfId="0" applyFont="1">
      <alignment vertical="top"/>
      <protection locked="0"/>
    </xf>
    <xf numFmtId="0" fontId="10" fillId="0" borderId="0" xfId="0" applyFont="1">
      <alignment vertical="top"/>
      <protection locked="0"/>
    </xf>
    <xf numFmtId="37" fontId="0" fillId="0" borderId="3" xfId="0" applyNumberFormat="1" applyBorder="1">
      <alignment vertical="top"/>
      <protection locked="0"/>
    </xf>
    <xf numFmtId="0" fontId="0" fillId="0" borderId="4" xfId="0" applyBorder="1" applyAlignment="1">
      <alignment horizontal="center" vertical="top"/>
      <protection locked="0"/>
    </xf>
    <xf numFmtId="37" fontId="0" fillId="0" borderId="4" xfId="0" applyNumberFormat="1" applyBorder="1" applyAlignment="1">
      <alignment horizontal="center" vertical="top"/>
      <protection locked="0"/>
    </xf>
    <xf numFmtId="37" fontId="0" fillId="0" borderId="3" xfId="0" applyNumberFormat="1" applyBorder="1" applyAlignment="1">
      <alignment horizontal="center" vertical="top"/>
      <protection locked="0"/>
    </xf>
    <xf numFmtId="0" fontId="0" fillId="0" borderId="0" xfId="0" applyBorder="1" applyAlignment="1">
      <alignment horizontal="center" vertical="top"/>
      <protection locked="0"/>
    </xf>
    <xf numFmtId="0" fontId="5" fillId="0" borderId="0" xfId="0" applyFont="1" applyAlignment="1">
      <alignment horizontal="center" vertical="top"/>
      <protection locked="0"/>
    </xf>
    <xf numFmtId="3" fontId="0" fillId="0" borderId="0" xfId="0" applyNumberFormat="1">
      <alignment vertical="top"/>
      <protection locked="0"/>
    </xf>
    <xf numFmtId="0" fontId="0" fillId="0" borderId="0" xfId="0" applyFill="1" applyBorder="1" applyAlignment="1">
      <alignment horizontal="center" vertical="top"/>
      <protection locked="0"/>
    </xf>
    <xf numFmtId="0" fontId="0" fillId="0" borderId="2" xfId="0" applyBorder="1" applyAlignment="1">
      <alignment horizontal="right" vertical="top"/>
      <protection locked="0"/>
    </xf>
    <xf numFmtId="0" fontId="0" fillId="0" borderId="0" xfId="0" applyBorder="1" applyAlignment="1">
      <alignment horizontal="right" vertical="top"/>
      <protection locked="0"/>
    </xf>
    <xf numFmtId="0" fontId="0" fillId="0" borderId="0" xfId="0" applyAlignment="1">
      <alignment horizontal="right" vertical="top"/>
      <protection locked="0"/>
    </xf>
    <xf numFmtId="37" fontId="0" fillId="0" borderId="0" xfId="0" applyNumberFormat="1" applyFill="1" applyBorder="1" applyAlignment="1">
      <alignment horizontal="right" vertical="top"/>
      <protection locked="0"/>
    </xf>
    <xf numFmtId="37" fontId="0" fillId="0" borderId="0" xfId="0" applyNumberFormat="1" applyBorder="1" applyAlignment="1">
      <alignment horizontal="right" vertical="top"/>
      <protection locked="0"/>
    </xf>
    <xf numFmtId="37" fontId="0" fillId="0" borderId="0" xfId="0" applyNumberFormat="1" applyAlignment="1">
      <alignment horizontal="right" vertical="top"/>
      <protection locked="0"/>
    </xf>
    <xf numFmtId="3" fontId="0" fillId="0" borderId="0" xfId="0" applyNumberFormat="1" applyFill="1" applyBorder="1">
      <alignment vertical="top"/>
      <protection locked="0"/>
    </xf>
    <xf numFmtId="0" fontId="6" fillId="0" borderId="0" xfId="0" applyFont="1" applyFill="1">
      <alignment vertical="top"/>
      <protection locked="0"/>
    </xf>
    <xf numFmtId="37" fontId="0" fillId="0" borderId="0" xfId="0" applyNumberFormat="1" applyFill="1">
      <alignment vertical="top"/>
      <protection locked="0"/>
    </xf>
    <xf numFmtId="37" fontId="0" fillId="0" borderId="0" xfId="0" applyNumberFormat="1" applyFill="1" applyBorder="1">
      <alignment vertical="top"/>
      <protection locked="0"/>
    </xf>
    <xf numFmtId="0" fontId="0" fillId="0" borderId="0" xfId="0" applyFill="1">
      <alignment vertical="top"/>
      <protection locked="0"/>
    </xf>
    <xf numFmtId="0" fontId="5" fillId="0" borderId="0" xfId="0" applyFont="1" applyFill="1">
      <alignment vertical="top"/>
      <protection locked="0"/>
    </xf>
    <xf numFmtId="0" fontId="9" fillId="0" borderId="0" xfId="0" applyFont="1" applyBorder="1">
      <alignment vertical="top"/>
      <protection locked="0"/>
    </xf>
    <xf numFmtId="0" fontId="0" fillId="0" borderId="0" xfId="0" applyBorder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10" fontId="0" fillId="0" borderId="0" xfId="0" applyNumberFormat="1">
      <alignment vertical="top"/>
      <protection locked="0"/>
    </xf>
    <xf numFmtId="3" fontId="0" fillId="0" borderId="0" xfId="0" applyNumberFormat="1" applyFill="1">
      <alignment vertical="top"/>
      <protection locked="0"/>
    </xf>
    <xf numFmtId="10" fontId="0" fillId="0" borderId="0" xfId="0" applyNumberFormat="1" applyFill="1">
      <alignment vertical="top"/>
      <protection locked="0"/>
    </xf>
    <xf numFmtId="3" fontId="0" fillId="0" borderId="0" xfId="0" applyNumberFormat="1" applyFill="1" applyBorder="1" applyAlignment="1">
      <alignment horizontal="right" vertical="top"/>
      <protection locked="0"/>
    </xf>
    <xf numFmtId="3" fontId="0" fillId="0" borderId="0" xfId="0" applyNumberFormat="1" applyBorder="1" applyAlignment="1">
      <alignment horizontal="right" vertical="top"/>
      <protection locked="0"/>
    </xf>
    <xf numFmtId="3" fontId="0" fillId="0" borderId="0" xfId="0" applyNumberFormat="1" applyAlignment="1">
      <alignment horizontal="right" vertical="top"/>
      <protection locked="0"/>
    </xf>
    <xf numFmtId="0" fontId="0" fillId="0" borderId="0" xfId="0" applyFill="1" applyBorder="1">
      <alignment vertical="top"/>
      <protection locked="0"/>
    </xf>
    <xf numFmtId="0" fontId="6" fillId="0" borderId="0" xfId="0" applyFont="1" applyFill="1" applyBorder="1">
      <alignment vertical="top"/>
      <protection locked="0"/>
    </xf>
    <xf numFmtId="0" fontId="0" fillId="2" borderId="0" xfId="0" applyFill="1">
      <alignment vertical="top"/>
      <protection locked="0"/>
    </xf>
    <xf numFmtId="0" fontId="11" fillId="0" borderId="0" xfId="0" applyFont="1" applyFill="1">
      <alignment vertical="top"/>
      <protection locked="0"/>
    </xf>
    <xf numFmtId="0" fontId="0" fillId="0" borderId="5" xfId="0" applyBorder="1">
      <alignment vertical="top"/>
      <protection locked="0"/>
    </xf>
    <xf numFmtId="14" fontId="0" fillId="0" borderId="0" xfId="0" applyNumberFormat="1">
      <alignment vertical="top"/>
      <protection locked="0"/>
    </xf>
    <xf numFmtId="14" fontId="0" fillId="0" borderId="6" xfId="0" applyNumberFormat="1" applyBorder="1">
      <alignment vertical="top"/>
      <protection locked="0"/>
    </xf>
    <xf numFmtId="0" fontId="5" fillId="0" borderId="0" xfId="0" applyFont="1" applyProtection="1">
      <alignment vertical="top"/>
    </xf>
    <xf numFmtId="0" fontId="5" fillId="0" borderId="2" xfId="0" applyFont="1" applyBorder="1">
      <alignment vertical="top"/>
      <protection locked="0"/>
    </xf>
    <xf numFmtId="0" fontId="0" fillId="0" borderId="5" xfId="0" applyBorder="1" applyAlignment="1">
      <alignment horizontal="center" vertical="top"/>
      <protection locked="0"/>
    </xf>
    <xf numFmtId="0" fontId="5" fillId="0" borderId="0" xfId="0" applyFont="1" applyBorder="1">
      <alignment vertical="top"/>
      <protection locked="0"/>
    </xf>
    <xf numFmtId="0" fontId="0" fillId="0" borderId="7" xfId="0" applyBorder="1">
      <alignment vertical="top"/>
      <protection locked="0"/>
    </xf>
    <xf numFmtId="0" fontId="6" fillId="0" borderId="7" xfId="0" applyFont="1" applyBorder="1">
      <alignment vertical="top"/>
      <protection locked="0"/>
    </xf>
    <xf numFmtId="0" fontId="9" fillId="0" borderId="0" xfId="0" applyFont="1" applyFill="1" applyBorder="1">
      <alignment vertical="top"/>
      <protection locked="0"/>
    </xf>
    <xf numFmtId="0" fontId="14" fillId="0" borderId="0" xfId="0" applyFont="1">
      <alignment vertical="top"/>
      <protection locked="0"/>
    </xf>
    <xf numFmtId="0" fontId="0" fillId="0" borderId="0" xfId="0" applyBorder="1" applyAlignment="1" applyProtection="1">
      <alignment horizontal="right" vertical="top"/>
    </xf>
    <xf numFmtId="0" fontId="0" fillId="0" borderId="8" xfId="0" applyBorder="1">
      <alignment vertical="top"/>
      <protection locked="0"/>
    </xf>
    <xf numFmtId="0" fontId="0" fillId="0" borderId="9" xfId="0" applyBorder="1">
      <alignment vertical="top"/>
      <protection locked="0"/>
    </xf>
    <xf numFmtId="3" fontId="0" fillId="0" borderId="0" xfId="0" applyNumberFormat="1" applyBorder="1" applyAlignment="1" applyProtection="1">
      <alignment horizontal="right" vertical="top"/>
    </xf>
    <xf numFmtId="0" fontId="7" fillId="0" borderId="10" xfId="0" applyFont="1" applyBorder="1">
      <alignment vertical="top"/>
      <protection locked="0"/>
    </xf>
    <xf numFmtId="0" fontId="0" fillId="0" borderId="0" xfId="0" applyAlignment="1">
      <alignment vertical="top" wrapText="1"/>
      <protection locked="0"/>
    </xf>
    <xf numFmtId="0" fontId="0" fillId="0" borderId="0" xfId="0" quotePrefix="1" applyAlignment="1">
      <alignment horizontal="center" vertical="top"/>
      <protection locked="0"/>
    </xf>
    <xf numFmtId="0" fontId="6" fillId="0" borderId="0" xfId="0" applyFont="1" applyAlignment="1">
      <alignment vertical="top" wrapText="1"/>
      <protection locked="0"/>
    </xf>
    <xf numFmtId="0" fontId="7" fillId="0" borderId="0" xfId="0" applyFont="1" applyAlignment="1">
      <alignment vertical="top" wrapText="1"/>
      <protection locked="0"/>
    </xf>
    <xf numFmtId="0" fontId="7" fillId="0" borderId="0" xfId="0" applyFont="1" applyBorder="1" applyAlignment="1">
      <alignment vertical="top" wrapText="1"/>
      <protection locked="0"/>
    </xf>
    <xf numFmtId="0" fontId="6" fillId="0" borderId="0" xfId="0" applyFont="1" applyAlignment="1">
      <alignment horizontal="center" vertical="top" wrapText="1"/>
      <protection locked="0"/>
    </xf>
    <xf numFmtId="0" fontId="6" fillId="0" borderId="0" xfId="0" applyFont="1" applyFill="1" applyBorder="1" applyAlignment="1">
      <alignment vertical="top" wrapText="1"/>
      <protection locked="0"/>
    </xf>
    <xf numFmtId="0" fontId="0" fillId="0" borderId="0" xfId="0" applyAlignment="1">
      <protection locked="0"/>
    </xf>
    <xf numFmtId="3" fontId="0" fillId="0" borderId="0" xfId="0" applyNumberFormat="1" applyFill="1" applyBorder="1" applyProtection="1">
      <alignment vertical="top"/>
    </xf>
    <xf numFmtId="0" fontId="0" fillId="0" borderId="11" xfId="0" applyBorder="1">
      <alignment vertical="top"/>
      <protection locked="0"/>
    </xf>
    <xf numFmtId="0" fontId="5" fillId="0" borderId="0" xfId="0" applyFont="1" applyFill="1" applyBorder="1" applyAlignment="1">
      <alignment horizontal="center" vertical="top"/>
      <protection locked="0"/>
    </xf>
    <xf numFmtId="0" fontId="0" fillId="0" borderId="0" xfId="0" quotePrefix="1" applyFill="1" applyBorder="1" applyAlignment="1" applyProtection="1">
      <alignment vertical="top" wrapText="1"/>
    </xf>
    <xf numFmtId="0" fontId="0" fillId="0" borderId="0" xfId="0" applyFill="1" applyBorder="1" applyProtection="1">
      <alignment vertical="top"/>
    </xf>
    <xf numFmtId="0" fontId="0" fillId="0" borderId="0" xfId="0" quotePrefix="1" applyFill="1" applyBorder="1" applyProtection="1">
      <alignment vertical="top"/>
    </xf>
    <xf numFmtId="0" fontId="7" fillId="0" borderId="0" xfId="0" applyFont="1" applyFill="1" applyBorder="1" applyProtection="1">
      <alignment vertical="top"/>
    </xf>
    <xf numFmtId="0" fontId="0" fillId="0" borderId="0" xfId="0" applyFill="1" applyAlignment="1">
      <alignment vertical="top" wrapText="1"/>
      <protection locked="0"/>
    </xf>
    <xf numFmtId="0" fontId="5" fillId="0" borderId="0" xfId="0" applyFont="1" applyAlignment="1">
      <alignment vertical="top" wrapText="1"/>
      <protection locked="0"/>
    </xf>
    <xf numFmtId="0" fontId="15" fillId="0" borderId="0" xfId="0" applyFont="1" applyAlignment="1">
      <alignment vertical="top" wrapText="1"/>
      <protection locked="0"/>
    </xf>
    <xf numFmtId="0" fontId="0" fillId="0" borderId="0" xfId="0" applyFill="1" applyBorder="1" applyAlignment="1">
      <alignment horizontal="left" vertical="top"/>
      <protection locked="0"/>
    </xf>
    <xf numFmtId="37" fontId="0" fillId="0" borderId="0" xfId="0" applyNumberFormat="1" applyFill="1" applyBorder="1" applyAlignment="1">
      <alignment vertical="top"/>
      <protection locked="0"/>
    </xf>
    <xf numFmtId="0" fontId="0" fillId="0" borderId="0" xfId="0" applyAlignment="1">
      <alignment horizontal="center"/>
      <protection locked="0"/>
    </xf>
    <xf numFmtId="0" fontId="0" fillId="0" borderId="0" xfId="0" applyFill="1" applyAlignment="1">
      <alignment horizontal="center" vertical="top"/>
      <protection locked="0"/>
    </xf>
    <xf numFmtId="0" fontId="16" fillId="0" borderId="0" xfId="0" applyFont="1" applyAlignment="1">
      <alignment vertical="top" wrapText="1"/>
      <protection locked="0"/>
    </xf>
    <xf numFmtId="37" fontId="0" fillId="0" borderId="0" xfId="0" applyNumberFormat="1" applyFill="1" applyBorder="1" applyProtection="1">
      <alignment vertical="top"/>
    </xf>
    <xf numFmtId="37" fontId="0" fillId="0" borderId="0" xfId="0" quotePrefix="1" applyNumberFormat="1" applyFill="1">
      <alignment vertical="top"/>
      <protection locked="0"/>
    </xf>
    <xf numFmtId="3" fontId="0" fillId="0" borderId="0" xfId="0" applyNumberFormat="1" applyFill="1" applyBorder="1" applyAlignment="1" applyProtection="1">
      <alignment horizontal="right" vertical="top"/>
    </xf>
    <xf numFmtId="3" fontId="0" fillId="0" borderId="8" xfId="0" applyNumberFormat="1" applyBorder="1">
      <alignment vertical="top"/>
      <protection locked="0"/>
    </xf>
    <xf numFmtId="0" fontId="5" fillId="0" borderId="0" xfId="0" applyFont="1" applyAlignment="1">
      <alignment horizontal="right" vertical="top"/>
      <protection locked="0"/>
    </xf>
    <xf numFmtId="37" fontId="0" fillId="0" borderId="0" xfId="0" applyNumberFormat="1" applyAlignment="1">
      <protection locked="0"/>
    </xf>
    <xf numFmtId="37" fontId="0" fillId="0" borderId="0" xfId="0" applyNumberFormat="1" applyFill="1" applyBorder="1" applyAlignment="1">
      <protection locked="0"/>
    </xf>
    <xf numFmtId="3" fontId="0" fillId="0" borderId="0" xfId="0" applyNumberFormat="1" applyFill="1" applyAlignment="1">
      <protection locked="0"/>
    </xf>
    <xf numFmtId="3" fontId="0" fillId="0" borderId="0" xfId="0" applyNumberFormat="1" applyFill="1" applyBorder="1" applyAlignment="1">
      <protection locked="0"/>
    </xf>
    <xf numFmtId="37" fontId="0" fillId="0" borderId="0" xfId="0" applyNumberFormat="1" applyFill="1" applyAlignment="1">
      <protection locked="0"/>
    </xf>
    <xf numFmtId="37" fontId="0" fillId="0" borderId="0" xfId="0" applyNumberFormat="1" applyBorder="1" applyAlignment="1">
      <protection locked="0"/>
    </xf>
    <xf numFmtId="0" fontId="0" fillId="0" borderId="2" xfId="0" applyBorder="1" applyAlignment="1">
      <alignment horizontal="center"/>
      <protection locked="0"/>
    </xf>
    <xf numFmtId="3" fontId="0" fillId="0" borderId="0" xfId="0" applyNumberFormat="1" applyAlignment="1">
      <alignment horizontal="center"/>
      <protection locked="0"/>
    </xf>
    <xf numFmtId="37" fontId="0" fillId="0" borderId="8" xfId="0" applyNumberFormat="1" applyBorder="1">
      <alignment vertical="top"/>
      <protection locked="0"/>
    </xf>
    <xf numFmtId="37" fontId="0" fillId="0" borderId="8" xfId="0" applyNumberFormat="1" applyBorder="1" applyAlignment="1">
      <alignment horizontal="center" vertical="top"/>
      <protection locked="0"/>
    </xf>
    <xf numFmtId="3" fontId="0" fillId="0" borderId="0" xfId="0" applyNumberFormat="1" applyBorder="1">
      <alignment vertical="top"/>
      <protection locked="0"/>
    </xf>
    <xf numFmtId="0" fontId="0" fillId="0" borderId="12" xfId="0" applyFill="1" applyBorder="1" applyProtection="1">
      <alignment vertical="top"/>
    </xf>
    <xf numFmtId="3" fontId="0" fillId="0" borderId="12" xfId="0" applyNumberFormat="1" applyFill="1" applyBorder="1">
      <alignment vertical="top"/>
      <protection locked="0"/>
    </xf>
    <xf numFmtId="3" fontId="0" fillId="0" borderId="12" xfId="0" applyNumberFormat="1" applyFill="1" applyBorder="1" applyAlignment="1">
      <alignment horizontal="center" vertical="top"/>
      <protection locked="0"/>
    </xf>
    <xf numFmtId="37" fontId="0" fillId="0" borderId="12" xfId="0" applyNumberFormat="1" applyFill="1" applyBorder="1" applyProtection="1">
      <alignment vertical="top"/>
    </xf>
    <xf numFmtId="3" fontId="0" fillId="0" borderId="12" xfId="0" quotePrefix="1" applyNumberFormat="1" applyFill="1" applyBorder="1">
      <alignment vertical="top"/>
      <protection locked="0"/>
    </xf>
    <xf numFmtId="3" fontId="0" fillId="0" borderId="12" xfId="0" applyNumberFormat="1" applyFill="1" applyBorder="1" applyAlignment="1">
      <alignment vertical="top"/>
      <protection locked="0"/>
    </xf>
    <xf numFmtId="3" fontId="0" fillId="0" borderId="12" xfId="0" applyNumberFormat="1" applyFill="1" applyBorder="1" applyProtection="1">
      <alignment vertical="top"/>
    </xf>
    <xf numFmtId="3" fontId="0" fillId="0" borderId="13" xfId="0" applyNumberFormat="1" applyBorder="1">
      <alignment vertical="top"/>
      <protection locked="0"/>
    </xf>
    <xf numFmtId="3" fontId="0" fillId="0" borderId="12" xfId="0" applyNumberFormat="1" applyBorder="1">
      <alignment vertical="top"/>
      <protection locked="0"/>
    </xf>
    <xf numFmtId="37" fontId="0" fillId="0" borderId="13" xfId="0" applyNumberFormat="1" applyBorder="1">
      <alignment vertical="top"/>
      <protection locked="0"/>
    </xf>
    <xf numFmtId="37" fontId="0" fillId="0" borderId="12" xfId="0" applyNumberFormat="1" applyBorder="1">
      <alignment vertical="top"/>
      <protection locked="0"/>
    </xf>
    <xf numFmtId="0" fontId="0" fillId="0" borderId="12" xfId="0" applyBorder="1">
      <alignment vertical="top"/>
      <protection locked="0"/>
    </xf>
    <xf numFmtId="165" fontId="0" fillId="0" borderId="0" xfId="0" quotePrefix="1" applyNumberFormat="1" applyFill="1" applyBorder="1">
      <alignment vertical="top"/>
      <protection locked="0"/>
    </xf>
    <xf numFmtId="0" fontId="0" fillId="0" borderId="0" xfId="0" quotePrefix="1" applyBorder="1">
      <alignment vertical="top"/>
      <protection locked="0"/>
    </xf>
    <xf numFmtId="0" fontId="0" fillId="0" borderId="0" xfId="0" quotePrefix="1" applyBorder="1" applyAlignment="1">
      <alignment horizontal="center"/>
      <protection locked="0"/>
    </xf>
    <xf numFmtId="0" fontId="0" fillId="0" borderId="0" xfId="0" applyBorder="1" applyAlignment="1">
      <alignment horizontal="center"/>
      <protection locked="0"/>
    </xf>
    <xf numFmtId="3" fontId="0" fillId="0" borderId="0" xfId="0" applyNumberFormat="1" applyBorder="1" applyAlignment="1">
      <alignment horizontal="center"/>
      <protection locked="0"/>
    </xf>
    <xf numFmtId="0" fontId="5" fillId="0" borderId="12" xfId="0" applyFont="1" applyBorder="1" applyProtection="1">
      <alignment vertical="top"/>
    </xf>
    <xf numFmtId="0" fontId="6" fillId="0" borderId="12" xfId="0" applyFont="1" applyBorder="1" applyProtection="1">
      <alignment vertical="top"/>
    </xf>
    <xf numFmtId="0" fontId="0" fillId="0" borderId="12" xfId="0" applyBorder="1" applyProtection="1">
      <alignment vertical="top"/>
    </xf>
    <xf numFmtId="0" fontId="0" fillId="0" borderId="13" xfId="0" applyBorder="1" applyProtection="1">
      <alignment vertical="top"/>
    </xf>
    <xf numFmtId="0" fontId="6" fillId="0" borderId="12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9" fillId="0" borderId="12" xfId="0" applyFont="1" applyBorder="1" applyAlignment="1" applyProtection="1">
      <alignment horizontal="center" vertical="top"/>
    </xf>
    <xf numFmtId="0" fontId="5" fillId="0" borderId="12" xfId="0" applyFont="1" applyBorder="1" applyAlignment="1" applyProtection="1">
      <alignment horizontal="center" vertical="top"/>
    </xf>
    <xf numFmtId="0" fontId="0" fillId="0" borderId="12" xfId="0" applyFill="1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top"/>
    </xf>
    <xf numFmtId="37" fontId="0" fillId="0" borderId="12" xfId="0" applyNumberFormat="1" applyBorder="1" applyAlignment="1">
      <alignment horizontal="center" vertical="top"/>
      <protection locked="0"/>
    </xf>
    <xf numFmtId="37" fontId="0" fillId="0" borderId="14" xfId="0" applyNumberFormat="1" applyBorder="1" applyAlignment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</xf>
    <xf numFmtId="0" fontId="0" fillId="0" borderId="16" xfId="0" applyBorder="1" applyAlignment="1">
      <alignment horizontal="center" vertical="top"/>
      <protection locked="0"/>
    </xf>
    <xf numFmtId="37" fontId="0" fillId="0" borderId="17" xfId="0" applyNumberFormat="1" applyBorder="1" applyAlignment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  <protection locked="0"/>
    </xf>
    <xf numFmtId="3" fontId="0" fillId="0" borderId="12" xfId="0" applyNumberFormat="1" applyFill="1" applyBorder="1" applyAlignment="1" applyProtection="1">
      <alignment vertical="top"/>
    </xf>
    <xf numFmtId="164" fontId="0" fillId="0" borderId="12" xfId="0" applyNumberFormat="1" applyFill="1" applyBorder="1" applyAlignment="1" applyProtection="1">
      <alignment vertical="top"/>
    </xf>
    <xf numFmtId="3" fontId="0" fillId="0" borderId="9" xfId="0" applyNumberFormat="1" applyFill="1" applyBorder="1" applyAlignment="1" applyProtection="1">
      <alignment vertical="top"/>
    </xf>
    <xf numFmtId="3" fontId="5" fillId="0" borderId="13" xfId="0" applyNumberFormat="1" applyFont="1" applyBorder="1" applyAlignment="1">
      <alignment horizontal="center" vertical="top"/>
      <protection locked="0"/>
    </xf>
    <xf numFmtId="3" fontId="5" fillId="0" borderId="12" xfId="0" applyNumberFormat="1" applyFont="1" applyBorder="1" applyAlignment="1">
      <alignment horizontal="center" vertical="top"/>
      <protection locked="0"/>
    </xf>
    <xf numFmtId="37" fontId="0" fillId="0" borderId="12" xfId="0" applyNumberFormat="1" applyFill="1" applyBorder="1" applyAlignment="1" applyProtection="1"/>
    <xf numFmtId="37" fontId="0" fillId="0" borderId="8" xfId="0" applyNumberFormat="1" applyFill="1" applyBorder="1" applyAlignment="1" applyProtection="1"/>
    <xf numFmtId="37" fontId="0" fillId="0" borderId="12" xfId="0" applyNumberFormat="1" applyFill="1" applyBorder="1" applyAlignment="1">
      <protection locked="0"/>
    </xf>
    <xf numFmtId="3" fontId="0" fillId="0" borderId="12" xfId="0" applyNumberFormat="1" applyFill="1" applyBorder="1" applyAlignment="1">
      <protection locked="0"/>
    </xf>
    <xf numFmtId="37" fontId="0" fillId="0" borderId="13" xfId="0" applyNumberFormat="1" applyFill="1" applyBorder="1" applyAlignment="1">
      <protection locked="0"/>
    </xf>
    <xf numFmtId="3" fontId="0" fillId="0" borderId="12" xfId="0" applyNumberFormat="1" applyFill="1" applyBorder="1" applyAlignment="1" applyProtection="1"/>
    <xf numFmtId="0" fontId="5" fillId="0" borderId="18" xfId="0" applyFont="1" applyBorder="1" applyProtection="1">
      <alignment vertical="top"/>
    </xf>
    <xf numFmtId="0" fontId="0" fillId="0" borderId="19" xfId="0" applyBorder="1" applyAlignment="1">
      <alignment horizontal="center" vertical="top"/>
      <protection locked="0"/>
    </xf>
    <xf numFmtId="0" fontId="6" fillId="0" borderId="18" xfId="0" applyFont="1" applyBorder="1" applyProtection="1">
      <alignment vertical="top"/>
    </xf>
    <xf numFmtId="0" fontId="17" fillId="0" borderId="18" xfId="0" applyFont="1" applyBorder="1" applyProtection="1">
      <alignment vertical="top"/>
    </xf>
    <xf numFmtId="0" fontId="9" fillId="0" borderId="18" xfId="0" applyFont="1" applyBorder="1" applyProtection="1">
      <alignment vertical="top"/>
    </xf>
    <xf numFmtId="0" fontId="6" fillId="0" borderId="18" xfId="0" applyFont="1" applyFill="1" applyBorder="1" applyProtection="1">
      <alignment vertical="top"/>
    </xf>
    <xf numFmtId="0" fontId="10" fillId="0" borderId="18" xfId="0" applyFont="1" applyBorder="1" applyProtection="1">
      <alignment vertical="top"/>
    </xf>
    <xf numFmtId="0" fontId="0" fillId="0" borderId="18" xfId="0" applyFill="1" applyBorder="1" applyProtection="1">
      <alignment vertical="top"/>
    </xf>
    <xf numFmtId="0" fontId="0" fillId="0" borderId="18" xfId="0" applyBorder="1" applyProtection="1">
      <alignment vertical="top"/>
    </xf>
    <xf numFmtId="0" fontId="8" fillId="0" borderId="18" xfId="0" applyFont="1" applyBorder="1" applyProtection="1">
      <alignment vertical="top"/>
    </xf>
    <xf numFmtId="0" fontId="0" fillId="0" borderId="20" xfId="0" applyBorder="1" applyAlignment="1">
      <alignment horizontal="center" vertical="top"/>
      <protection locked="0"/>
    </xf>
    <xf numFmtId="0" fontId="0" fillId="0" borderId="20" xfId="0" applyBorder="1">
      <alignment vertical="top"/>
      <protection locked="0"/>
    </xf>
    <xf numFmtId="0" fontId="7" fillId="0" borderId="18" xfId="0" applyFont="1" applyBorder="1" applyProtection="1">
      <alignment vertical="top"/>
    </xf>
    <xf numFmtId="0" fontId="0" fillId="0" borderId="21" xfId="0" applyBorder="1" applyAlignment="1">
      <alignment horizontal="center" vertical="top"/>
      <protection locked="0"/>
    </xf>
    <xf numFmtId="0" fontId="0" fillId="0" borderId="19" xfId="0" applyBorder="1">
      <alignment vertical="top"/>
      <protection locked="0"/>
    </xf>
    <xf numFmtId="0" fontId="0" fillId="0" borderId="22" xfId="0" applyBorder="1">
      <alignment vertical="top"/>
      <protection locked="0"/>
    </xf>
    <xf numFmtId="0" fontId="18" fillId="0" borderId="18" xfId="0" applyFont="1" applyBorder="1" applyAlignment="1" applyProtection="1">
      <alignment vertical="top" wrapText="1"/>
    </xf>
    <xf numFmtId="0" fontId="10" fillId="0" borderId="18" xfId="0" quotePrefix="1" applyFont="1" applyBorder="1" applyProtection="1">
      <alignment vertical="top"/>
    </xf>
    <xf numFmtId="0" fontId="5" fillId="0" borderId="18" xfId="0" applyFont="1" applyFill="1" applyBorder="1" applyProtection="1">
      <alignment vertical="top"/>
    </xf>
    <xf numFmtId="0" fontId="18" fillId="0" borderId="18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0" fontId="6" fillId="0" borderId="18" xfId="0" applyFont="1" applyFill="1" applyBorder="1" applyAlignment="1" applyProtection="1">
      <alignment vertical="top" wrapText="1"/>
    </xf>
    <xf numFmtId="0" fontId="6" fillId="0" borderId="18" xfId="0" applyFont="1" applyFill="1" applyBorder="1" applyAlignment="1" applyProtection="1">
      <alignment vertical="top"/>
      <protection locked="0"/>
    </xf>
    <xf numFmtId="0" fontId="18" fillId="0" borderId="18" xfId="0" applyFont="1" applyFill="1" applyBorder="1" applyProtection="1">
      <alignment vertical="top"/>
    </xf>
    <xf numFmtId="0" fontId="0" fillId="0" borderId="22" xfId="0" applyBorder="1" applyProtection="1">
      <alignment vertical="top"/>
    </xf>
    <xf numFmtId="0" fontId="0" fillId="0" borderId="23" xfId="0" applyBorder="1">
      <alignment vertical="top"/>
      <protection locked="0"/>
    </xf>
    <xf numFmtId="0" fontId="9" fillId="0" borderId="18" xfId="0" applyFont="1" applyFill="1" applyBorder="1" applyProtection="1">
      <alignment vertical="top"/>
    </xf>
    <xf numFmtId="0" fontId="5" fillId="0" borderId="24" xfId="0" applyFont="1" applyFill="1" applyBorder="1" applyProtection="1">
      <alignment vertical="top"/>
    </xf>
    <xf numFmtId="0" fontId="0" fillId="0" borderId="25" xfId="0" applyBorder="1" applyAlignment="1" applyProtection="1">
      <alignment horizontal="center" vertical="top"/>
    </xf>
    <xf numFmtId="3" fontId="0" fillId="0" borderId="25" xfId="0" applyNumberFormat="1" applyBorder="1">
      <alignment vertical="top"/>
      <protection locked="0"/>
    </xf>
    <xf numFmtId="3" fontId="0" fillId="0" borderId="11" xfId="0" applyNumberFormat="1" applyBorder="1" applyAlignment="1">
      <alignment horizontal="center"/>
      <protection locked="0"/>
    </xf>
    <xf numFmtId="0" fontId="0" fillId="0" borderId="26" xfId="0" applyBorder="1">
      <alignment vertical="top"/>
      <protection locked="0"/>
    </xf>
    <xf numFmtId="0" fontId="0" fillId="0" borderId="27" xfId="0" applyBorder="1">
      <alignment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  <protection locked="0"/>
    </xf>
    <xf numFmtId="164" fontId="0" fillId="0" borderId="12" xfId="0" applyNumberFormat="1" applyFill="1" applyBorder="1" applyProtection="1">
      <alignment vertical="top"/>
    </xf>
    <xf numFmtId="3" fontId="0" fillId="0" borderId="8" xfId="0" applyNumberFormat="1" applyFill="1" applyBorder="1" applyAlignment="1" applyProtection="1">
      <alignment vertical="top"/>
    </xf>
    <xf numFmtId="0" fontId="5" fillId="0" borderId="0" xfId="0" applyFont="1" applyBorder="1" applyAlignment="1">
      <alignment horizontal="left" vertical="top"/>
      <protection locked="0"/>
    </xf>
    <xf numFmtId="0" fontId="0" fillId="3" borderId="0" xfId="0" applyFill="1">
      <alignment vertical="top"/>
      <protection locked="0"/>
    </xf>
    <xf numFmtId="0" fontId="0" fillId="4" borderId="0" xfId="0" applyFill="1">
      <alignment vertical="top"/>
      <protection locked="0"/>
    </xf>
    <xf numFmtId="3" fontId="6" fillId="4" borderId="0" xfId="1" applyNumberFormat="1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/>
      <protection locked="0"/>
    </xf>
    <xf numFmtId="0" fontId="6" fillId="4" borderId="0" xfId="0" applyFont="1" applyFill="1" applyBorder="1">
      <alignment vertical="top"/>
      <protection locked="0"/>
    </xf>
    <xf numFmtId="10" fontId="6" fillId="4" borderId="0" xfId="0" applyNumberFormat="1" applyFont="1" applyFill="1" applyBorder="1">
      <alignment vertical="top"/>
      <protection locked="0"/>
    </xf>
    <xf numFmtId="3" fontId="6" fillId="4" borderId="0" xfId="1" applyNumberFormat="1" applyFont="1" applyFill="1" applyBorder="1" applyAlignment="1" applyProtection="1">
      <alignment vertical="top"/>
      <protection locked="0"/>
    </xf>
    <xf numFmtId="0" fontId="0" fillId="3" borderId="0" xfId="0" applyFill="1" applyBorder="1">
      <alignment vertical="top"/>
      <protection locked="0"/>
    </xf>
    <xf numFmtId="0" fontId="0" fillId="3" borderId="0" xfId="0" applyFill="1" applyBorder="1" applyAlignment="1">
      <alignment horizontal="center" vertical="top"/>
      <protection locked="0"/>
    </xf>
    <xf numFmtId="10" fontId="0" fillId="0" borderId="0" xfId="0" applyNumberFormat="1" applyBorder="1" applyAlignment="1">
      <alignment horizontal="left" vertical="top"/>
      <protection locked="0"/>
    </xf>
    <xf numFmtId="37" fontId="0" fillId="0" borderId="12" xfId="0" applyNumberFormat="1" applyBorder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3" fontId="0" fillId="0" borderId="12" xfId="0" applyNumberFormat="1" applyBorder="1" applyProtection="1">
      <alignment vertical="top"/>
    </xf>
    <xf numFmtId="0" fontId="0" fillId="0" borderId="25" xfId="0" applyBorder="1" applyProtection="1">
      <alignment vertical="top"/>
    </xf>
    <xf numFmtId="0" fontId="3" fillId="0" borderId="28" xfId="0" applyFont="1" applyBorder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5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6" fillId="0" borderId="29" xfId="0" applyFont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5" fillId="0" borderId="18" xfId="0" applyFont="1" applyBorder="1" applyProtection="1">
      <alignment vertical="top"/>
      <protection locked="0"/>
    </xf>
    <xf numFmtId="0" fontId="5" fillId="0" borderId="12" xfId="0" applyFont="1" applyBorder="1" applyProtection="1">
      <alignment vertical="top"/>
      <protection locked="0"/>
    </xf>
    <xf numFmtId="16" fontId="5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6" fillId="0" borderId="12" xfId="0" applyFont="1" applyBorder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6" fillId="0" borderId="18" xfId="0" applyFont="1" applyBorder="1" applyProtection="1">
      <alignment vertical="top"/>
      <protection locked="0"/>
    </xf>
    <xf numFmtId="0" fontId="0" fillId="0" borderId="12" xfId="0" applyBorder="1" applyProtection="1">
      <alignment vertical="top"/>
      <protection locked="0"/>
    </xf>
    <xf numFmtId="0" fontId="0" fillId="0" borderId="13" xfId="0" applyBorder="1" applyProtection="1">
      <alignment vertical="top"/>
      <protection locked="0"/>
    </xf>
    <xf numFmtId="0" fontId="0" fillId="0" borderId="13" xfId="0" applyFill="1" applyBorder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5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5" fillId="4" borderId="0" xfId="0" applyFont="1" applyFill="1">
      <alignment vertical="top"/>
      <protection locked="0"/>
    </xf>
    <xf numFmtId="0" fontId="0" fillId="3" borderId="0" xfId="0" applyFill="1" applyAlignment="1">
      <alignment horizontal="center" vertical="top"/>
      <protection locked="0"/>
    </xf>
    <xf numFmtId="37" fontId="0" fillId="0" borderId="6" xfId="0" applyNumberFormat="1" applyFill="1" applyBorder="1" applyAlignment="1" applyProtection="1"/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7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Protection="1">
      <alignment vertical="top"/>
      <protection locked="0"/>
    </xf>
    <xf numFmtId="0" fontId="5" fillId="0" borderId="8" xfId="0" applyFont="1" applyBorder="1">
      <alignment vertical="top"/>
      <protection locked="0"/>
    </xf>
    <xf numFmtId="0" fontId="19" fillId="0" borderId="0" xfId="0" applyFont="1" applyFill="1" applyAlignment="1">
      <alignment vertical="justify"/>
      <protection locked="0"/>
    </xf>
    <xf numFmtId="0" fontId="0" fillId="5" borderId="9" xfId="0" applyFill="1" applyBorder="1" applyAlignment="1" applyProtection="1">
      <alignment horizontal="center" vertical="top"/>
    </xf>
    <xf numFmtId="10" fontId="0" fillId="5" borderId="8" xfId="0" applyNumberFormat="1" applyFill="1" applyBorder="1" applyProtection="1">
      <alignment vertical="top"/>
    </xf>
    <xf numFmtId="3" fontId="0" fillId="5" borderId="8" xfId="0" applyNumberFormat="1" applyFill="1" applyBorder="1" applyProtection="1">
      <alignment vertical="top"/>
    </xf>
    <xf numFmtId="37" fontId="0" fillId="5" borderId="8" xfId="0" applyNumberFormat="1" applyFill="1" applyBorder="1" applyProtection="1">
      <alignment vertical="top"/>
    </xf>
    <xf numFmtId="37" fontId="0" fillId="6" borderId="8" xfId="0" quotePrefix="1" applyNumberFormat="1" applyFill="1" applyBorder="1" applyProtection="1">
      <alignment vertical="top"/>
      <protection locked="0"/>
    </xf>
    <xf numFmtId="3" fontId="0" fillId="5" borderId="8" xfId="0" applyNumberFormat="1" applyFill="1" applyBorder="1">
      <alignment vertical="top"/>
      <protection locked="0"/>
    </xf>
    <xf numFmtId="0" fontId="5" fillId="7" borderId="9" xfId="0" applyFont="1" applyFill="1" applyBorder="1">
      <alignment vertical="top"/>
      <protection locked="0"/>
    </xf>
    <xf numFmtId="0" fontId="5" fillId="8" borderId="12" xfId="0" applyFont="1" applyFill="1" applyBorder="1">
      <alignment vertical="top"/>
      <protection locked="0"/>
    </xf>
    <xf numFmtId="0" fontId="5" fillId="7" borderId="38" xfId="0" applyFont="1" applyFill="1" applyBorder="1">
      <alignment vertical="top"/>
      <protection locked="0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>
      <alignment vertical="top"/>
      <protection locked="0"/>
    </xf>
    <xf numFmtId="3" fontId="0" fillId="6" borderId="8" xfId="0" applyNumberFormat="1" applyFill="1" applyBorder="1" applyProtection="1">
      <alignment vertical="top"/>
      <protection locked="0"/>
    </xf>
    <xf numFmtId="3" fontId="0" fillId="9" borderId="8" xfId="0" applyNumberFormat="1" applyFill="1" applyBorder="1">
      <alignment vertical="top"/>
      <protection locked="0"/>
    </xf>
    <xf numFmtId="10" fontId="0" fillId="6" borderId="8" xfId="0" quotePrefix="1" applyNumberFormat="1" applyFill="1" applyBorder="1" applyProtection="1">
      <alignment vertical="top"/>
    </xf>
    <xf numFmtId="37" fontId="0" fillId="6" borderId="8" xfId="0" applyNumberFormat="1" applyFill="1" applyBorder="1" applyProtection="1">
      <alignment vertical="top"/>
    </xf>
    <xf numFmtId="3" fontId="0" fillId="6" borderId="8" xfId="0" applyNumberFormat="1" applyFill="1" applyBorder="1" applyProtection="1">
      <alignment vertical="top"/>
    </xf>
    <xf numFmtId="3" fontId="0" fillId="9" borderId="8" xfId="0" applyNumberFormat="1" applyFill="1" applyBorder="1" applyAlignment="1">
      <alignment vertical="top"/>
      <protection locked="0"/>
    </xf>
    <xf numFmtId="3" fontId="0" fillId="6" borderId="39" xfId="0" applyNumberFormat="1" applyFill="1" applyBorder="1" applyProtection="1">
      <alignment vertical="top"/>
    </xf>
    <xf numFmtId="3" fontId="0" fillId="5" borderId="8" xfId="0" applyNumberFormat="1" applyFill="1" applyBorder="1" applyAlignment="1" applyProtection="1">
      <alignment vertical="top"/>
    </xf>
    <xf numFmtId="164" fontId="0" fillId="5" borderId="8" xfId="0" applyNumberFormat="1" applyFill="1" applyBorder="1" applyAlignment="1" applyProtection="1">
      <alignment vertical="top"/>
    </xf>
    <xf numFmtId="3" fontId="0" fillId="6" borderId="14" xfId="0" applyNumberFormat="1" applyFill="1" applyBorder="1" applyProtection="1">
      <alignment vertical="top"/>
    </xf>
    <xf numFmtId="3" fontId="0" fillId="6" borderId="8" xfId="0" applyNumberFormat="1" applyFill="1" applyBorder="1" applyAlignment="1" applyProtection="1">
      <alignment vertical="top"/>
    </xf>
    <xf numFmtId="0" fontId="0" fillId="5" borderId="8" xfId="0" applyFill="1" applyBorder="1" applyAlignment="1" applyProtection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</xf>
    <xf numFmtId="0" fontId="0" fillId="5" borderId="8" xfId="0" applyFill="1" applyBorder="1" applyProtection="1">
      <alignment vertical="top"/>
    </xf>
    <xf numFmtId="0" fontId="0" fillId="5" borderId="9" xfId="0" applyFill="1" applyBorder="1" applyProtection="1">
      <alignment vertical="top"/>
    </xf>
    <xf numFmtId="0" fontId="0" fillId="5" borderId="8" xfId="0" applyFill="1" applyBorder="1" applyAlignment="1" applyProtection="1">
      <alignment vertical="top" wrapText="1"/>
    </xf>
    <xf numFmtId="0" fontId="6" fillId="5" borderId="8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center" vertical="top"/>
    </xf>
    <xf numFmtId="0" fontId="6" fillId="5" borderId="8" xfId="0" applyFont="1" applyFill="1" applyBorder="1" applyAlignment="1" applyProtection="1">
      <alignment vertical="top" wrapText="1"/>
    </xf>
    <xf numFmtId="3" fontId="0" fillId="5" borderId="9" xfId="0" applyNumberFormat="1" applyFill="1" applyBorder="1" applyProtection="1">
      <alignment vertical="top"/>
    </xf>
    <xf numFmtId="0" fontId="0" fillId="5" borderId="8" xfId="0" applyFill="1" applyBorder="1">
      <alignment vertical="top"/>
      <protection locked="0"/>
    </xf>
    <xf numFmtId="3" fontId="0" fillId="6" borderId="8" xfId="0" applyNumberFormat="1" applyFill="1" applyBorder="1" applyAlignment="1" applyProtection="1">
      <alignment horizontal="right" vertical="top"/>
    </xf>
    <xf numFmtId="3" fontId="0" fillId="5" borderId="38" xfId="0" applyNumberFormat="1" applyFill="1" applyBorder="1" applyAlignment="1" applyProtection="1">
      <alignment horizontal="right" vertical="top"/>
    </xf>
    <xf numFmtId="3" fontId="0" fillId="5" borderId="9" xfId="0" applyNumberFormat="1" applyFill="1" applyBorder="1" applyAlignment="1" applyProtection="1">
      <alignment horizontal="right" vertical="top"/>
    </xf>
    <xf numFmtId="3" fontId="0" fillId="5" borderId="3" xfId="0" applyNumberFormat="1" applyFill="1" applyBorder="1" applyAlignment="1" applyProtection="1">
      <alignment horizontal="right" vertical="top"/>
    </xf>
    <xf numFmtId="3" fontId="0" fillId="9" borderId="8" xfId="0" applyNumberFormat="1" applyFill="1" applyBorder="1" applyAlignment="1">
      <alignment horizontal="right" vertical="top"/>
      <protection locked="0"/>
    </xf>
    <xf numFmtId="3" fontId="0" fillId="10" borderId="8" xfId="0" applyNumberFormat="1" applyFill="1" applyBorder="1" applyAlignment="1">
      <alignment horizontal="right" vertical="top"/>
      <protection locked="0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quotePrefix="1" applyFill="1" applyBorder="1" applyAlignment="1" applyProtection="1">
      <alignment vertical="top" wrapText="1"/>
    </xf>
    <xf numFmtId="0" fontId="7" fillId="5" borderId="8" xfId="0" applyFont="1" applyFill="1" applyBorder="1" applyProtection="1">
      <alignment vertical="top"/>
    </xf>
    <xf numFmtId="3" fontId="0" fillId="5" borderId="8" xfId="0" quotePrefix="1" applyNumberFormat="1" applyFill="1" applyBorder="1" applyProtection="1">
      <alignment vertical="top"/>
    </xf>
    <xf numFmtId="0" fontId="8" fillId="5" borderId="8" xfId="0" applyFont="1" applyFill="1" applyBorder="1">
      <alignment vertical="top"/>
      <protection locked="0"/>
    </xf>
    <xf numFmtId="37" fontId="0" fillId="5" borderId="9" xfId="0" applyNumberFormat="1" applyFill="1" applyBorder="1" applyProtection="1">
      <alignment vertical="top"/>
    </xf>
    <xf numFmtId="37" fontId="0" fillId="5" borderId="12" xfId="0" applyNumberFormat="1" applyFill="1" applyBorder="1" applyProtection="1">
      <alignment vertical="top"/>
    </xf>
    <xf numFmtId="3" fontId="0" fillId="10" borderId="8" xfId="0" applyNumberFormat="1" applyFill="1" applyBorder="1">
      <alignment vertical="top"/>
      <protection locked="0"/>
    </xf>
    <xf numFmtId="3" fontId="0" fillId="10" borderId="8" xfId="0" applyNumberFormat="1" applyFill="1" applyBorder="1" applyAlignment="1">
      <protection locked="0"/>
    </xf>
    <xf numFmtId="3" fontId="0" fillId="0" borderId="38" xfId="0" applyNumberFormat="1" applyFill="1" applyBorder="1" applyAlignment="1" applyProtection="1">
      <alignment horizontal="right" vertical="top"/>
    </xf>
    <xf numFmtId="3" fontId="0" fillId="0" borderId="8" xfId="0" applyNumberFormat="1" applyFill="1" applyBorder="1" applyAlignment="1" applyProtection="1">
      <alignment horizontal="right" vertical="top"/>
    </xf>
    <xf numFmtId="37" fontId="0" fillId="10" borderId="8" xfId="0" applyNumberFormat="1" applyFill="1" applyBorder="1">
      <alignment vertical="top"/>
      <protection locked="0"/>
    </xf>
    <xf numFmtId="0" fontId="5" fillId="5" borderId="0" xfId="0" applyFont="1" applyFill="1">
      <alignment vertical="top"/>
      <protection locked="0"/>
    </xf>
    <xf numFmtId="3" fontId="0" fillId="6" borderId="8" xfId="0" quotePrefix="1" applyNumberFormat="1" applyFill="1" applyBorder="1" applyProtection="1">
      <alignment vertical="top"/>
    </xf>
    <xf numFmtId="164" fontId="0" fillId="6" borderId="8" xfId="0" applyNumberFormat="1" applyFill="1" applyBorder="1" applyProtection="1">
      <alignment vertical="top"/>
    </xf>
    <xf numFmtId="37" fontId="0" fillId="6" borderId="8" xfId="0" applyNumberFormat="1" applyFill="1" applyBorder="1" applyAlignment="1" applyProtection="1"/>
    <xf numFmtId="3" fontId="0" fillId="6" borderId="8" xfId="0" quotePrefix="1" applyNumberFormat="1" applyFill="1" applyBorder="1" applyAlignment="1" applyProtection="1"/>
    <xf numFmtId="37" fontId="0" fillId="6" borderId="8" xfId="0" applyNumberFormat="1" applyFill="1" applyBorder="1" applyAlignment="1" applyProtection="1">
      <protection locked="0"/>
    </xf>
    <xf numFmtId="37" fontId="0" fillId="6" borderId="9" xfId="0" applyNumberFormat="1" applyFill="1" applyBorder="1" applyAlignment="1" applyProtection="1"/>
    <xf numFmtId="164" fontId="0" fillId="6" borderId="8" xfId="0" applyNumberFormat="1" applyFill="1" applyBorder="1" applyAlignment="1" applyProtection="1"/>
    <xf numFmtId="3" fontId="0" fillId="6" borderId="9" xfId="0" quotePrefix="1" applyNumberFormat="1" applyFill="1" applyBorder="1" applyAlignment="1" applyProtection="1"/>
    <xf numFmtId="3" fontId="0" fillId="6" borderId="8" xfId="0" applyNumberFormat="1" applyFill="1" applyBorder="1" applyAlignment="1" applyProtection="1"/>
    <xf numFmtId="3" fontId="0" fillId="6" borderId="40" xfId="0" applyNumberFormat="1" applyFill="1" applyBorder="1" applyAlignment="1" applyProtection="1"/>
    <xf numFmtId="3" fontId="0" fillId="10" borderId="9" xfId="0" applyNumberFormat="1" applyFill="1" applyBorder="1">
      <alignment vertical="top"/>
      <protection locked="0"/>
    </xf>
    <xf numFmtId="0" fontId="0" fillId="0" borderId="8" xfId="0" applyFill="1" applyBorder="1">
      <alignment vertical="top"/>
      <protection locked="0"/>
    </xf>
    <xf numFmtId="3" fontId="0" fillId="5" borderId="8" xfId="0" applyNumberFormat="1" applyFill="1" applyBorder="1" applyAlignment="1" applyProtection="1"/>
    <xf numFmtId="3" fontId="0" fillId="9" borderId="8" xfId="0" applyNumberFormat="1" applyFill="1" applyBorder="1" applyAlignment="1">
      <protection locked="0"/>
    </xf>
    <xf numFmtId="3" fontId="6" fillId="5" borderId="8" xfId="0" applyNumberFormat="1" applyFont="1" applyFill="1" applyBorder="1" applyAlignment="1" applyProtection="1">
      <alignment horizontal="right" vertical="top"/>
    </xf>
    <xf numFmtId="3" fontId="4" fillId="5" borderId="8" xfId="8" quotePrefix="1" applyNumberFormat="1" applyFont="1" applyFill="1" applyBorder="1" applyProtection="1">
      <alignment vertical="top"/>
    </xf>
    <xf numFmtId="3" fontId="4" fillId="5" borderId="41" xfId="8" quotePrefix="1" applyNumberFormat="1" applyFont="1" applyFill="1" applyBorder="1" applyProtection="1">
      <alignment vertical="top"/>
    </xf>
    <xf numFmtId="3" fontId="0" fillId="10" borderId="8" xfId="0" applyNumberFormat="1" applyFill="1" applyBorder="1" applyAlignment="1" applyProtection="1">
      <alignment horizontal="right" vertical="top"/>
      <protection locked="0"/>
    </xf>
    <xf numFmtId="3" fontId="4" fillId="5" borderId="8" xfId="8" applyNumberFormat="1" applyFont="1" applyFill="1" applyBorder="1" applyProtection="1">
      <alignment vertical="top"/>
    </xf>
    <xf numFmtId="0" fontId="5" fillId="0" borderId="0" xfId="0" applyFont="1" applyFill="1" applyBorder="1">
      <alignment vertical="top"/>
      <protection locked="0"/>
    </xf>
    <xf numFmtId="0" fontId="5" fillId="0" borderId="42" xfId="0" applyFont="1" applyFill="1" applyBorder="1" applyProtection="1">
      <alignment vertical="top"/>
      <protection locked="0"/>
    </xf>
    <xf numFmtId="0" fontId="5" fillId="0" borderId="43" xfId="0" applyFont="1" applyFill="1" applyBorder="1" applyProtection="1">
      <alignment vertical="top"/>
      <protection locked="0"/>
    </xf>
    <xf numFmtId="0" fontId="5" fillId="0" borderId="44" xfId="0" applyFont="1" applyFill="1" applyBorder="1" applyProtection="1">
      <alignment vertical="top"/>
      <protection locked="0"/>
    </xf>
    <xf numFmtId="0" fontId="10" fillId="0" borderId="44" xfId="0" applyFont="1" applyFill="1" applyBorder="1" applyProtection="1">
      <alignment vertical="top"/>
      <protection locked="0"/>
    </xf>
    <xf numFmtId="0" fontId="5" fillId="0" borderId="44" xfId="0" applyFont="1" applyFill="1" applyBorder="1" applyAlignment="1" applyProtection="1">
      <alignment vertical="top" wrapText="1"/>
      <protection locked="0"/>
    </xf>
    <xf numFmtId="0" fontId="5" fillId="0" borderId="42" xfId="0" applyFont="1" applyFill="1" applyBorder="1" applyAlignment="1" applyProtection="1">
      <alignment horizontal="center" vertical="top"/>
      <protection locked="0"/>
    </xf>
    <xf numFmtId="0" fontId="5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66" fontId="0" fillId="5" borderId="38" xfId="0" applyNumberFormat="1" applyFill="1" applyBorder="1" applyAlignment="1" applyProtection="1">
      <alignment horizontal="center" vertical="top"/>
      <protection locked="0"/>
    </xf>
    <xf numFmtId="166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5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Protection="1">
      <alignment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3" fontId="5" fillId="4" borderId="0" xfId="1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10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10" borderId="38" xfId="0" applyNumberFormat="1" applyFill="1" applyBorder="1" applyAlignment="1" applyProtection="1">
      <alignment horizontal="center" vertical="top"/>
      <protection locked="0"/>
    </xf>
    <xf numFmtId="10" fontId="0" fillId="10" borderId="45" xfId="0" applyNumberFormat="1" applyFill="1" applyBorder="1" applyAlignment="1" applyProtection="1">
      <alignment horizontal="center" vertical="top"/>
      <protection locked="0"/>
    </xf>
    <xf numFmtId="10" fontId="0" fillId="10" borderId="12" xfId="0" applyNumberFormat="1" applyFill="1" applyBorder="1" applyAlignment="1" applyProtection="1">
      <alignment horizontal="center" vertical="top"/>
      <protection locked="0"/>
    </xf>
    <xf numFmtId="10" fontId="0" fillId="10" borderId="4" xfId="0" applyNumberFormat="1" applyFill="1" applyBorder="1" applyAlignment="1" applyProtection="1">
      <alignment horizontal="center" vertical="top"/>
      <protection locked="0"/>
    </xf>
    <xf numFmtId="166" fontId="0" fillId="10" borderId="38" xfId="0" applyNumberFormat="1" applyFill="1" applyBorder="1" applyAlignment="1" applyProtection="1">
      <alignment horizontal="center" vertical="top"/>
      <protection locked="0"/>
    </xf>
    <xf numFmtId="166" fontId="0" fillId="10" borderId="8" xfId="0" applyNumberFormat="1" applyFill="1" applyBorder="1" applyAlignment="1" applyProtection="1">
      <alignment horizontal="center" vertical="top"/>
      <protection locked="0"/>
    </xf>
    <xf numFmtId="10" fontId="0" fillId="10" borderId="8" xfId="0" applyNumberFormat="1" applyFill="1" applyBorder="1" applyAlignment="1" applyProtection="1">
      <alignment horizontal="center" vertical="top"/>
      <protection locked="0"/>
    </xf>
    <xf numFmtId="10" fontId="0" fillId="10" borderId="3" xfId="0" applyNumberFormat="1" applyFill="1" applyBorder="1" applyAlignment="1" applyProtection="1">
      <alignment horizontal="center" vertical="top"/>
      <protection locked="0"/>
    </xf>
    <xf numFmtId="0" fontId="0" fillId="10" borderId="8" xfId="0" applyFill="1" applyBorder="1" applyAlignment="1" applyProtection="1">
      <alignment horizontal="center" vertical="top"/>
      <protection locked="0"/>
    </xf>
    <xf numFmtId="0" fontId="0" fillId="10" borderId="3" xfId="0" applyFill="1" applyBorder="1" applyAlignment="1" applyProtection="1">
      <alignment horizontal="center" vertical="top"/>
      <protection locked="0"/>
    </xf>
    <xf numFmtId="3" fontId="0" fillId="10" borderId="8" xfId="0" applyNumberFormat="1" applyFill="1" applyBorder="1" applyAlignment="1" applyProtection="1">
      <alignment horizontal="center" vertical="center"/>
      <protection locked="0"/>
    </xf>
    <xf numFmtId="3" fontId="0" fillId="10" borderId="40" xfId="0" applyNumberFormat="1" applyFill="1" applyBorder="1" applyAlignment="1" applyProtection="1">
      <alignment horizontal="center" vertical="center"/>
      <protection locked="0"/>
    </xf>
    <xf numFmtId="0" fontId="0" fillId="10" borderId="40" xfId="0" applyFill="1" applyBorder="1" applyAlignment="1" applyProtection="1">
      <alignment horizontal="center" vertical="top"/>
      <protection locked="0"/>
    </xf>
    <xf numFmtId="0" fontId="0" fillId="10" borderId="46" xfId="0" applyFill="1" applyBorder="1" applyAlignment="1" applyProtection="1">
      <alignment horizontal="center" vertical="top"/>
      <protection locked="0"/>
    </xf>
    <xf numFmtId="0" fontId="0" fillId="9" borderId="0" xfId="0" applyFill="1" applyBorder="1" applyAlignment="1" applyProtection="1">
      <alignment horizontal="center" vertical="top"/>
      <protection locked="0"/>
    </xf>
    <xf numFmtId="10" fontId="0" fillId="9" borderId="0" xfId="0" applyNumberFormat="1" applyFill="1" applyBorder="1" applyAlignment="1" applyProtection="1">
      <alignment horizontal="center" vertical="top"/>
      <protection locked="0"/>
    </xf>
    <xf numFmtId="3" fontId="5" fillId="9" borderId="42" xfId="1" applyNumberFormat="1" applyFont="1" applyFill="1" applyBorder="1" applyAlignment="1" applyProtection="1">
      <alignment horizontal="center" vertical="top"/>
      <protection locked="0"/>
    </xf>
    <xf numFmtId="4" fontId="12" fillId="9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43" xfId="0" applyFont="1" applyFill="1" applyBorder="1" applyAlignment="1" applyProtection="1">
      <alignment horizontal="center" vertical="top"/>
      <protection locked="0"/>
    </xf>
    <xf numFmtId="3" fontId="5" fillId="9" borderId="49" xfId="0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1" applyNumberFormat="1" applyFont="1" applyFill="1" applyBorder="1" applyAlignment="1" applyProtection="1">
      <alignment horizontal="center" vertical="top"/>
      <protection locked="0"/>
    </xf>
    <xf numFmtId="0" fontId="12" fillId="9" borderId="49" xfId="0" applyFont="1" applyFill="1" applyBorder="1" applyAlignment="1" applyProtection="1">
      <alignment horizontal="center" vertical="center" wrapText="1"/>
      <protection locked="0"/>
    </xf>
    <xf numFmtId="3" fontId="5" fillId="6" borderId="42" xfId="1" applyNumberFormat="1" applyFont="1" applyFill="1" applyBorder="1" applyAlignment="1" applyProtection="1">
      <alignment horizontal="center" vertical="top"/>
      <protection locked="0"/>
    </xf>
    <xf numFmtId="4" fontId="12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3" xfId="0" applyFont="1" applyFill="1" applyBorder="1" applyAlignment="1" applyProtection="1">
      <alignment horizontal="center" vertical="top"/>
      <protection locked="0"/>
    </xf>
    <xf numFmtId="3" fontId="5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5" fillId="6" borderId="43" xfId="1" applyNumberFormat="1" applyFont="1" applyFill="1" applyBorder="1" applyAlignment="1" applyProtection="1">
      <alignment horizontal="center" vertical="top"/>
      <protection locked="0"/>
    </xf>
    <xf numFmtId="0" fontId="12" fillId="6" borderId="49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vertical="top" wrapText="1"/>
    </xf>
    <xf numFmtId="3" fontId="0" fillId="5" borderId="0" xfId="0" applyNumberFormat="1" applyFill="1">
      <alignment vertical="top"/>
      <protection locked="0"/>
    </xf>
    <xf numFmtId="0" fontId="0" fillId="10" borderId="0" xfId="0" applyFill="1" applyAlignment="1">
      <alignment horizontal="center" vertical="top"/>
      <protection locked="0"/>
    </xf>
    <xf numFmtId="0" fontId="20" fillId="0" borderId="0" xfId="0" applyFont="1" applyFill="1" applyBorder="1" applyAlignment="1">
      <alignment vertical="top" wrapText="1"/>
      <protection locked="0"/>
    </xf>
    <xf numFmtId="3" fontId="0" fillId="0" borderId="0" xfId="0" applyNumberFormat="1" applyAlignment="1" applyProtection="1"/>
    <xf numFmtId="3" fontId="0" fillId="0" borderId="0" xfId="0" applyNumberFormat="1" applyAlignment="1">
      <protection locked="0"/>
    </xf>
    <xf numFmtId="0" fontId="0" fillId="0" borderId="6" xfId="0" applyBorder="1" applyAlignment="1">
      <alignment horizontal="right" vertical="top"/>
      <protection locked="0"/>
    </xf>
    <xf numFmtId="3" fontId="0" fillId="6" borderId="9" xfId="0" applyNumberFormat="1" applyFill="1" applyBorder="1" applyProtection="1">
      <alignment vertical="top"/>
    </xf>
    <xf numFmtId="3" fontId="0" fillId="10" borderId="0" xfId="0" applyNumberFormat="1" applyFill="1" applyAlignment="1" applyProtection="1"/>
    <xf numFmtId="3" fontId="0" fillId="10" borderId="0" xfId="0" applyNumberFormat="1" applyFill="1" applyAlignment="1">
      <protection locked="0"/>
    </xf>
    <xf numFmtId="3" fontId="0" fillId="5" borderId="0" xfId="0" applyNumberFormat="1" applyFill="1" applyAlignment="1" applyProtection="1"/>
    <xf numFmtId="3" fontId="0" fillId="5" borderId="50" xfId="0" applyNumberFormat="1" applyFill="1" applyBorder="1" applyAlignment="1" applyProtection="1"/>
    <xf numFmtId="0" fontId="0" fillId="5" borderId="0" xfId="0" applyFill="1">
      <alignment vertical="top"/>
      <protection locked="0"/>
    </xf>
    <xf numFmtId="0" fontId="22" fillId="0" borderId="0" xfId="0" applyFont="1">
      <alignment vertical="top"/>
      <protection locked="0"/>
    </xf>
    <xf numFmtId="0" fontId="23" fillId="0" borderId="0" xfId="0" applyFont="1" applyFill="1" applyBorder="1" applyAlignment="1">
      <alignment horizontal="center" vertical="top"/>
      <protection locked="0"/>
    </xf>
    <xf numFmtId="37" fontId="23" fillId="0" borderId="0" xfId="0" applyNumberFormat="1" applyFont="1" applyFill="1" applyBorder="1" applyAlignment="1">
      <alignment horizontal="right" vertical="top"/>
      <protection locked="0"/>
    </xf>
    <xf numFmtId="37" fontId="23" fillId="0" borderId="0" xfId="0" applyNumberFormat="1" applyFont="1" applyBorder="1" applyAlignment="1">
      <alignment horizontal="right" vertical="top"/>
      <protection locked="0"/>
    </xf>
    <xf numFmtId="0" fontId="21" fillId="0" borderId="18" xfId="0" applyFont="1" applyBorder="1" applyProtection="1">
      <alignment vertical="top"/>
    </xf>
    <xf numFmtId="10" fontId="0" fillId="10" borderId="8" xfId="0" applyNumberFormat="1" applyFill="1" applyBorder="1">
      <alignment vertical="top"/>
      <protection locked="0"/>
    </xf>
    <xf numFmtId="10" fontId="0" fillId="5" borderId="8" xfId="0" applyNumberFormat="1" applyFill="1" applyBorder="1">
      <alignment vertical="top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Protection="1">
      <alignment vertical="top"/>
      <protection locked="0"/>
    </xf>
    <xf numFmtId="0" fontId="24" fillId="5" borderId="35" xfId="0" applyFont="1" applyFill="1" applyBorder="1" applyAlignment="1" applyProtection="1">
      <alignment horizontal="center" vertical="top"/>
      <protection locked="0"/>
    </xf>
    <xf numFmtId="0" fontId="25" fillId="4" borderId="0" xfId="0" applyFont="1" applyFill="1" applyBorder="1" applyAlignment="1" applyProtection="1">
      <alignment horizontal="center" vertical="top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>
      <alignment vertical="top" wrapText="1"/>
      <protection locked="0"/>
    </xf>
    <xf numFmtId="3" fontId="0" fillId="6" borderId="14" xfId="0" applyNumberFormat="1" applyFill="1" applyBorder="1" applyAlignment="1" applyProtection="1">
      <alignment vertical="top"/>
    </xf>
    <xf numFmtId="0" fontId="15" fillId="0" borderId="18" xfId="0" applyFont="1" applyFill="1" applyBorder="1" applyAlignment="1" applyProtection="1">
      <alignment vertical="top" wrapText="1"/>
    </xf>
    <xf numFmtId="0" fontId="21" fillId="0" borderId="0" xfId="0" applyFont="1">
      <alignment vertical="top"/>
      <protection locked="0"/>
    </xf>
    <xf numFmtId="0" fontId="17" fillId="0" borderId="0" xfId="0" applyFont="1" applyAlignment="1">
      <alignment horizontal="center" vertical="top"/>
      <protection locked="0"/>
    </xf>
    <xf numFmtId="0" fontId="21" fillId="5" borderId="0" xfId="0" applyFont="1" applyFill="1">
      <alignment vertical="top"/>
      <protection locked="0"/>
    </xf>
    <xf numFmtId="3" fontId="0" fillId="5" borderId="0" xfId="0" applyNumberFormat="1" applyFill="1" applyAlignment="1">
      <protection locked="0"/>
    </xf>
    <xf numFmtId="3" fontId="0" fillId="0" borderId="0" xfId="0" applyNumberFormat="1" applyFill="1" applyAlignment="1" applyProtection="1"/>
    <xf numFmtId="0" fontId="0" fillId="0" borderId="0" xfId="0" applyAlignment="1">
      <alignment vertical="top"/>
      <protection locked="0"/>
    </xf>
    <xf numFmtId="37" fontId="0" fillId="10" borderId="0" xfId="0" applyNumberFormat="1" applyFill="1">
      <alignment vertical="top"/>
      <protection locked="0"/>
    </xf>
    <xf numFmtId="10" fontId="0" fillId="10" borderId="0" xfId="0" applyNumberFormat="1" applyFill="1">
      <alignment vertical="top"/>
      <protection locked="0"/>
    </xf>
    <xf numFmtId="9" fontId="0" fillId="10" borderId="0" xfId="0" applyNumberFormat="1" applyFill="1" applyAlignment="1">
      <alignment horizontal="center" vertical="top"/>
      <protection locked="0"/>
    </xf>
    <xf numFmtId="16" fontId="0" fillId="10" borderId="0" xfId="0" applyNumberFormat="1" applyFill="1" applyAlignment="1">
      <alignment horizontal="center" vertical="top"/>
      <protection locked="0"/>
    </xf>
    <xf numFmtId="3" fontId="0" fillId="10" borderId="0" xfId="0" applyNumberFormat="1" applyFill="1">
      <alignment vertical="top"/>
      <protection locked="0"/>
    </xf>
    <xf numFmtId="3" fontId="0" fillId="9" borderId="0" xfId="0" applyNumberFormat="1" applyFill="1" applyBorder="1" applyProtection="1">
      <alignment vertical="top"/>
      <protection locked="0"/>
    </xf>
    <xf numFmtId="3" fontId="0" fillId="9" borderId="0" xfId="0" applyNumberFormat="1" applyFill="1" applyBorder="1" applyProtection="1">
      <alignment vertical="top"/>
    </xf>
    <xf numFmtId="0" fontId="0" fillId="10" borderId="0" xfId="0" applyFill="1">
      <alignment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37" fontId="21" fillId="5" borderId="8" xfId="0" applyNumberFormat="1" applyFont="1" applyFill="1" applyBorder="1" applyAlignment="1">
      <alignment horizontal="center" vertical="top"/>
      <protection locked="0"/>
    </xf>
    <xf numFmtId="37" fontId="26" fillId="0" borderId="12" xfId="0" applyNumberFormat="1" applyFont="1" applyBorder="1" applyAlignment="1">
      <alignment horizontal="right" vertical="top"/>
      <protection locked="0"/>
    </xf>
    <xf numFmtId="0" fontId="5" fillId="0" borderId="0" xfId="0" applyFont="1" applyAlignment="1">
      <alignment vertical="center" wrapText="1"/>
      <protection locked="0"/>
    </xf>
    <xf numFmtId="0" fontId="5" fillId="3" borderId="0" xfId="0" applyFont="1" applyFill="1" applyProtection="1">
      <alignment vertical="top"/>
      <protection locked="0"/>
    </xf>
    <xf numFmtId="0" fontId="0" fillId="3" borderId="0" xfId="0" applyFill="1" applyProtection="1">
      <alignment vertical="top"/>
      <protection locked="0"/>
    </xf>
    <xf numFmtId="3" fontId="0" fillId="3" borderId="0" xfId="0" applyNumberFormat="1" applyFill="1" applyProtection="1">
      <alignment vertical="top"/>
      <protection locked="0"/>
    </xf>
    <xf numFmtId="0" fontId="6" fillId="3" borderId="0" xfId="0" applyFont="1" applyFill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  <protection locked="0"/>
    </xf>
    <xf numFmtId="0" fontId="0" fillId="3" borderId="0" xfId="0" quotePrefix="1" applyFill="1" applyProtection="1">
      <alignment vertical="top"/>
      <protection locked="0"/>
    </xf>
    <xf numFmtId="37" fontId="0" fillId="3" borderId="0" xfId="0" applyNumberFormat="1" applyFill="1" applyBorder="1" applyProtection="1">
      <alignment vertical="top"/>
      <protection locked="0"/>
    </xf>
    <xf numFmtId="37" fontId="0" fillId="3" borderId="0" xfId="0" applyNumberFormat="1" applyFill="1" applyProtection="1">
      <alignment vertical="top"/>
      <protection locked="0"/>
    </xf>
    <xf numFmtId="37" fontId="0" fillId="3" borderId="0" xfId="0" applyNumberFormat="1" applyFill="1" applyBorder="1">
      <alignment vertical="top"/>
      <protection locked="0"/>
    </xf>
    <xf numFmtId="0" fontId="5" fillId="5" borderId="42" xfId="0" applyFont="1" applyFill="1" applyBorder="1" applyAlignment="1">
      <alignment horizontal="center" vertical="top"/>
      <protection locked="0"/>
    </xf>
    <xf numFmtId="0" fontId="5" fillId="5" borderId="43" xfId="0" applyFont="1" applyFill="1" applyBorder="1" applyAlignment="1">
      <alignment horizontal="center" vertical="top"/>
      <protection locked="0"/>
    </xf>
    <xf numFmtId="0" fontId="0" fillId="5" borderId="11" xfId="0" applyFill="1" applyBorder="1" applyAlignment="1">
      <alignment horizontal="center" vertical="top"/>
      <protection locked="0"/>
    </xf>
    <xf numFmtId="3" fontId="0" fillId="5" borderId="8" xfId="0" applyNumberFormat="1" applyFill="1" applyBorder="1" applyAlignment="1">
      <alignment horizontal="right" vertical="top"/>
      <protection locked="0"/>
    </xf>
    <xf numFmtId="0" fontId="0" fillId="10" borderId="0" xfId="0" applyFill="1" applyAlignment="1">
      <alignment vertical="top" wrapText="1"/>
      <protection locked="0"/>
    </xf>
    <xf numFmtId="0" fontId="27" fillId="0" borderId="0" xfId="0" applyFont="1" applyAlignment="1">
      <alignment vertical="top" wrapText="1"/>
      <protection locked="0"/>
    </xf>
    <xf numFmtId="0" fontId="27" fillId="0" borderId="0" xfId="0" applyFont="1" applyAlignment="1">
      <alignment horizontal="left" vertical="top" wrapText="1"/>
      <protection locked="0"/>
    </xf>
    <xf numFmtId="3" fontId="0" fillId="5" borderId="52" xfId="0" applyNumberFormat="1" applyFill="1" applyBorder="1" applyAlignment="1" applyProtection="1"/>
    <xf numFmtId="0" fontId="5" fillId="0" borderId="0" xfId="0" applyFont="1" applyFill="1" applyProtection="1">
      <alignment vertical="top"/>
      <protection locked="0"/>
    </xf>
    <xf numFmtId="0" fontId="0" fillId="4" borderId="0" xfId="0" applyFill="1" applyAlignment="1">
      <alignment vertical="top" wrapText="1"/>
      <protection locked="0"/>
    </xf>
    <xf numFmtId="0" fontId="21" fillId="0" borderId="0" xfId="0" applyFont="1" applyAlignment="1">
      <alignment horizontal="left" vertical="top"/>
      <protection locked="0"/>
    </xf>
    <xf numFmtId="0" fontId="25" fillId="0" borderId="0" xfId="0" applyFont="1" applyAlignment="1">
      <alignment horizontal="left" vertical="top"/>
      <protection locked="0"/>
    </xf>
    <xf numFmtId="0" fontId="28" fillId="0" borderId="0" xfId="0" applyFont="1">
      <alignment vertical="top"/>
      <protection locked="0"/>
    </xf>
    <xf numFmtId="0" fontId="5" fillId="3" borderId="0" xfId="0" applyFont="1" applyFill="1" applyAlignment="1">
      <alignment vertical="top" wrapText="1"/>
      <protection locked="0"/>
    </xf>
    <xf numFmtId="0" fontId="0" fillId="3" borderId="0" xfId="0" quotePrefix="1" applyFill="1" applyAlignment="1">
      <alignment horizontal="center" vertical="top"/>
      <protection locked="0"/>
    </xf>
    <xf numFmtId="3" fontId="0" fillId="4" borderId="0" xfId="0" applyNumberFormat="1" applyFill="1" applyBorder="1" applyAlignment="1">
      <protection locked="0"/>
    </xf>
    <xf numFmtId="3" fontId="0" fillId="4" borderId="0" xfId="0" applyNumberFormat="1" applyFill="1" applyBorder="1" applyAlignment="1" applyProtection="1"/>
    <xf numFmtId="37" fontId="0" fillId="4" borderId="0" xfId="0" applyNumberFormat="1" applyFill="1" applyBorder="1" applyProtection="1">
      <alignment vertical="top"/>
      <protection locked="0"/>
    </xf>
    <xf numFmtId="0" fontId="0" fillId="4" borderId="0" xfId="0" applyFill="1" applyBorder="1" applyProtection="1">
      <alignment vertical="top"/>
      <protection locked="0"/>
    </xf>
    <xf numFmtId="0" fontId="0" fillId="4" borderId="0" xfId="0" applyFill="1" applyBorder="1">
      <alignment vertical="top"/>
      <protection locked="0"/>
    </xf>
    <xf numFmtId="37" fontId="0" fillId="4" borderId="0" xfId="0" applyNumberFormat="1" applyFill="1" applyBorder="1">
      <alignment vertical="top"/>
      <protection locked="0"/>
    </xf>
    <xf numFmtId="0" fontId="29" fillId="0" borderId="0" xfId="0" applyFont="1">
      <alignment vertical="top"/>
      <protection locked="0"/>
    </xf>
    <xf numFmtId="0" fontId="0" fillId="0" borderId="53" xfId="0" applyBorder="1">
      <alignment vertical="top"/>
      <protection locked="0"/>
    </xf>
    <xf numFmtId="0" fontId="30" fillId="0" borderId="0" xfId="0" applyFont="1">
      <alignment vertical="top"/>
      <protection locked="0"/>
    </xf>
    <xf numFmtId="0" fontId="33" fillId="0" borderId="18" xfId="0" applyFont="1" applyBorder="1" applyProtection="1">
      <alignment vertical="top"/>
    </xf>
    <xf numFmtId="0" fontId="5" fillId="0" borderId="0" xfId="0" applyFont="1" applyFill="1" applyBorder="1" applyAlignment="1">
      <alignment vertical="top" wrapText="1"/>
      <protection locked="0"/>
    </xf>
    <xf numFmtId="10" fontId="0" fillId="11" borderId="8" xfId="0" quotePrefix="1" applyNumberFormat="1" applyFill="1" applyBorder="1" applyAlignment="1" applyProtection="1">
      <alignment horizontal="right" vertical="top"/>
    </xf>
    <xf numFmtId="0" fontId="21" fillId="0" borderId="0" xfId="0" applyFont="1" applyBorder="1" applyAlignment="1">
      <alignment horizontal="left" vertical="top"/>
      <protection locked="0"/>
    </xf>
    <xf numFmtId="3" fontId="0" fillId="12" borderId="8" xfId="0" quotePrefix="1" applyNumberFormat="1" applyFill="1" applyBorder="1" applyAlignment="1" applyProtection="1"/>
    <xf numFmtId="3" fontId="0" fillId="11" borderId="8" xfId="0" applyNumberFormat="1" applyFill="1" applyBorder="1" applyProtection="1">
      <alignment vertical="top"/>
    </xf>
    <xf numFmtId="10" fontId="0" fillId="12" borderId="8" xfId="0" quotePrefix="1" applyNumberFormat="1" applyFill="1" applyBorder="1" applyProtection="1">
      <alignment vertical="top"/>
    </xf>
    <xf numFmtId="37" fontId="0" fillId="12" borderId="8" xfId="0" applyNumberFormat="1" applyFill="1" applyBorder="1" applyAlignment="1" applyProtection="1"/>
    <xf numFmtId="3" fontId="0" fillId="10" borderId="8" xfId="0" applyNumberFormat="1" applyFill="1" applyBorder="1" applyAlignment="1" applyProtection="1">
      <alignment vertical="top"/>
    </xf>
    <xf numFmtId="37" fontId="21" fillId="0" borderId="12" xfId="0" applyNumberFormat="1" applyFont="1" applyBorder="1" applyAlignment="1">
      <alignment horizontal="left" vertical="top"/>
      <protection locked="0"/>
    </xf>
    <xf numFmtId="3" fontId="0" fillId="11" borderId="8" xfId="0" applyNumberFormat="1" applyFill="1" applyBorder="1" applyAlignment="1" applyProtection="1">
      <alignment horizontal="right" vertical="top"/>
      <protection locked="0"/>
    </xf>
    <xf numFmtId="3" fontId="26" fillId="10" borderId="8" xfId="0" applyNumberFormat="1" applyFont="1" applyFill="1" applyBorder="1">
      <alignment vertical="top"/>
      <protection locked="0"/>
    </xf>
    <xf numFmtId="3" fontId="26" fillId="5" borderId="8" xfId="0" applyNumberFormat="1" applyFont="1" applyFill="1" applyBorder="1" applyAlignment="1" applyProtection="1">
      <alignment horizontal="right" vertical="top"/>
    </xf>
    <xf numFmtId="3" fontId="0" fillId="10" borderId="8" xfId="0" applyNumberFormat="1" applyFill="1" applyBorder="1" applyProtection="1">
      <alignment vertical="top"/>
    </xf>
    <xf numFmtId="37" fontId="0" fillId="0" borderId="8" xfId="0" applyNumberFormat="1" applyFill="1" applyBorder="1" applyAlignment="1" applyProtection="1">
      <protection locked="0"/>
    </xf>
    <xf numFmtId="0" fontId="29" fillId="0" borderId="18" xfId="0" applyFont="1" applyBorder="1" applyProtection="1">
      <alignment vertical="top"/>
    </xf>
    <xf numFmtId="37" fontId="21" fillId="0" borderId="0" xfId="0" applyNumberFormat="1" applyFont="1" applyAlignment="1">
      <alignment horizontal="center" vertical="top"/>
      <protection locked="0"/>
    </xf>
    <xf numFmtId="3" fontId="0" fillId="0" borderId="12" xfId="1" applyNumberFormat="1" applyFont="1" applyBorder="1" applyAlignment="1" applyProtection="1">
      <alignment vertical="top"/>
    </xf>
    <xf numFmtId="10" fontId="6" fillId="4" borderId="0" xfId="9" applyFont="1" applyFill="1" applyBorder="1" applyAlignment="1" applyProtection="1">
      <alignment vertical="top"/>
      <protection locked="0"/>
    </xf>
    <xf numFmtId="14" fontId="0" fillId="0" borderId="0" xfId="0" applyNumberFormat="1" applyBorder="1" applyAlignment="1">
      <alignment horizontal="right" vertical="top"/>
      <protection locked="0"/>
    </xf>
    <xf numFmtId="0" fontId="4" fillId="0" borderId="0" xfId="0" applyFont="1" applyAlignment="1">
      <alignment horizontal="center" vertical="top"/>
      <protection locked="0"/>
    </xf>
    <xf numFmtId="0" fontId="4" fillId="0" borderId="8" xfId="0" applyFont="1" applyBorder="1">
      <alignment vertical="top"/>
      <protection locked="0"/>
    </xf>
    <xf numFmtId="0" fontId="4" fillId="0" borderId="0" xfId="0" applyFont="1">
      <alignment vertical="top"/>
      <protection locked="0"/>
    </xf>
    <xf numFmtId="0" fontId="4" fillId="0" borderId="0" xfId="0" applyFont="1" applyAlignment="1">
      <alignment vertical="top" wrapText="1"/>
      <protection locked="0"/>
    </xf>
    <xf numFmtId="0" fontId="4" fillId="10" borderId="11" xfId="0" applyFont="1" applyFill="1" applyBorder="1" applyAlignment="1">
      <alignment horizontal="center" vertical="top"/>
      <protection locked="0"/>
    </xf>
    <xf numFmtId="0" fontId="4" fillId="10" borderId="0" xfId="0" applyFont="1" applyFill="1" applyAlignment="1">
      <alignment horizontal="center" vertical="top"/>
      <protection locked="0"/>
    </xf>
    <xf numFmtId="0" fontId="0" fillId="5" borderId="8" xfId="0" applyFill="1" applyBorder="1" applyAlignment="1" applyProtection="1">
      <alignment vertical="center" wrapText="1"/>
    </xf>
    <xf numFmtId="0" fontId="0" fillId="5" borderId="8" xfId="0" applyFill="1" applyBorder="1" applyAlignment="1" applyProtection="1">
      <alignment vertical="center"/>
    </xf>
    <xf numFmtId="3" fontId="0" fillId="5" borderId="8" xfId="0" applyNumberFormat="1" applyFill="1" applyBorder="1" applyAlignment="1" applyProtection="1">
      <alignment vertical="center"/>
    </xf>
    <xf numFmtId="0" fontId="0" fillId="0" borderId="0" xfId="0" applyAlignment="1">
      <alignment vertical="center"/>
      <protection locked="0"/>
    </xf>
    <xf numFmtId="0" fontId="0" fillId="0" borderId="0" xfId="0" applyAlignment="1">
      <alignment horizontal="center" vertical="center"/>
      <protection locked="0"/>
    </xf>
    <xf numFmtId="3" fontId="0" fillId="10" borderId="8" xfId="0" applyNumberFormat="1" applyFill="1" applyBorder="1" applyAlignment="1">
      <alignment vertical="center"/>
      <protection locked="0"/>
    </xf>
    <xf numFmtId="0" fontId="11" fillId="0" borderId="0" xfId="0" applyFont="1">
      <alignment vertical="top"/>
      <protection locked="0"/>
    </xf>
    <xf numFmtId="0" fontId="4" fillId="0" borderId="0" xfId="0" applyFont="1" applyAlignment="1">
      <alignment wrapText="1"/>
      <protection locked="0"/>
    </xf>
    <xf numFmtId="0" fontId="21" fillId="0" borderId="0" xfId="0" applyFont="1" applyFill="1">
      <alignment vertical="top"/>
      <protection locked="0"/>
    </xf>
    <xf numFmtId="3" fontId="0" fillId="12" borderId="8" xfId="0" applyNumberFormat="1" applyFill="1" applyBorder="1" applyAlignment="1" applyProtection="1"/>
    <xf numFmtId="0" fontId="0" fillId="0" borderId="0" xfId="0" applyFill="1" applyBorder="1" applyAlignment="1">
      <alignment vertical="top" wrapText="1"/>
      <protection locked="0"/>
    </xf>
    <xf numFmtId="0" fontId="0" fillId="0" borderId="0" xfId="0" applyAlignment="1">
      <alignment vertical="top"/>
      <protection locked="0"/>
    </xf>
    <xf numFmtId="0" fontId="29" fillId="4" borderId="7" xfId="0" applyFont="1" applyFill="1" applyBorder="1" applyAlignment="1" applyProtection="1">
      <alignment vertical="top" wrapText="1"/>
      <protection locked="0"/>
    </xf>
    <xf numFmtId="0" fontId="31" fillId="0" borderId="7" xfId="0" applyFont="1" applyBorder="1" applyAlignment="1">
      <alignment vertical="top" wrapText="1"/>
      <protection locked="0"/>
    </xf>
    <xf numFmtId="0" fontId="29" fillId="0" borderId="7" xfId="0" applyFont="1" applyFill="1" applyBorder="1" applyAlignment="1" applyProtection="1">
      <alignment vertical="top" wrapText="1"/>
      <protection locked="0"/>
    </xf>
    <xf numFmtId="0" fontId="31" fillId="0" borderId="0" xfId="0" applyFont="1" applyAlignment="1">
      <alignment vertical="top" wrapText="1"/>
      <protection locked="0"/>
    </xf>
    <xf numFmtId="0" fontId="29" fillId="0" borderId="7" xfId="0" applyFont="1" applyBorder="1" applyAlignment="1">
      <alignment vertical="top" wrapText="1"/>
      <protection locked="0"/>
    </xf>
    <xf numFmtId="0" fontId="32" fillId="0" borderId="0" xfId="0" applyFont="1" applyAlignment="1">
      <alignment vertical="top" wrapText="1"/>
      <protection locked="0"/>
    </xf>
    <xf numFmtId="0" fontId="21" fillId="6" borderId="11" xfId="0" applyFont="1" applyFill="1" applyBorder="1" applyAlignment="1" applyProtection="1">
      <alignment vertical="top"/>
      <protection locked="0"/>
    </xf>
    <xf numFmtId="0" fontId="11" fillId="0" borderId="11" xfId="0" applyFont="1" applyBorder="1" applyAlignment="1">
      <alignment vertical="top"/>
      <protection locked="0"/>
    </xf>
    <xf numFmtId="0" fontId="5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quotePrefix="1" applyFill="1" applyAlignment="1" applyProtection="1">
      <alignment vertical="top" wrapText="1"/>
      <protection locked="0"/>
    </xf>
    <xf numFmtId="0" fontId="0" fillId="3" borderId="0" xfId="0" applyFill="1" applyAlignment="1">
      <alignment vertical="top" wrapText="1"/>
      <protection locked="0"/>
    </xf>
    <xf numFmtId="0" fontId="0" fillId="0" borderId="0" xfId="0" applyAlignment="1">
      <alignment vertical="top" wrapText="1"/>
      <protection locked="0"/>
    </xf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Percent" xfId="9" builtinId="5"/>
    <cellStyle name="Total" xfId="10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barrie\f\Data\Continuing%20Files\O\Ontario%20Energy%20Board\TAX%20R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0" refreshError="1"/>
      <sheetData sheetId="1" refreshError="1"/>
      <sheetData sheetId="2" refreshError="1"/>
      <sheetData sheetId="3">
        <row r="21">
          <cell r="B21">
            <v>365</v>
          </cell>
        </row>
        <row r="22">
          <cell r="B22">
            <v>366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view="pageBreakPreview" topLeftCell="A25" zoomScale="60" zoomScaleNormal="100" workbookViewId="0">
      <selection activeCell="D72" sqref="D71:D72"/>
    </sheetView>
  </sheetViews>
  <sheetFormatPr defaultRowHeight="12.75"/>
  <cols>
    <col min="1" max="1" width="57.7109375" customWidth="1"/>
    <col min="2" max="2" width="9.7109375" customWidth="1"/>
    <col min="3" max="3" width="8" customWidth="1"/>
    <col min="4" max="4" width="15.7109375" customWidth="1"/>
    <col min="5" max="5" width="16.140625" customWidth="1"/>
    <col min="6" max="6" width="12.7109375" customWidth="1"/>
    <col min="7" max="7" width="10.7109375" customWidth="1"/>
    <col min="8" max="8" width="14.140625" customWidth="1"/>
    <col min="9" max="9" width="6.42578125" customWidth="1"/>
    <col min="10" max="12" width="10.7109375" customWidth="1"/>
  </cols>
  <sheetData>
    <row r="1" spans="1:16">
      <c r="A1" s="1" t="s">
        <v>505</v>
      </c>
      <c r="C1" s="8"/>
      <c r="E1" s="2" t="s">
        <v>464</v>
      </c>
      <c r="H1" s="8"/>
    </row>
    <row r="2" spans="1:16">
      <c r="A2" s="2" t="s">
        <v>59</v>
      </c>
      <c r="B2" s="8"/>
      <c r="C2" s="8"/>
      <c r="E2" s="21"/>
      <c r="H2" s="8"/>
    </row>
    <row r="3" spans="1:16">
      <c r="A3" s="2" t="s">
        <v>484</v>
      </c>
      <c r="C3" s="8"/>
      <c r="D3" s="455" t="s">
        <v>450</v>
      </c>
      <c r="E3" s="8"/>
      <c r="F3" s="8"/>
      <c r="G3" s="8"/>
      <c r="H3" s="8"/>
    </row>
    <row r="4" spans="1:16">
      <c r="A4" s="2" t="s">
        <v>494</v>
      </c>
      <c r="C4" s="8"/>
      <c r="D4" s="454" t="s">
        <v>445</v>
      </c>
      <c r="E4" s="428"/>
      <c r="H4" s="8"/>
    </row>
    <row r="5" spans="1:16">
      <c r="A5" s="52"/>
      <c r="C5" s="8"/>
      <c r="D5" s="453" t="s">
        <v>446</v>
      </c>
      <c r="E5" s="398"/>
      <c r="H5" s="8"/>
    </row>
    <row r="6" spans="1:16">
      <c r="A6" s="2" t="s">
        <v>126</v>
      </c>
      <c r="B6" s="388">
        <v>365</v>
      </c>
      <c r="C6" s="8" t="s">
        <v>127</v>
      </c>
      <c r="D6" s="21"/>
      <c r="H6" s="8"/>
    </row>
    <row r="7" spans="1:16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2.75" customHeight="1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>
      <c r="A9" s="36" t="s">
        <v>60</v>
      </c>
      <c r="B9" s="3"/>
      <c r="C9" s="20"/>
      <c r="D9" s="3"/>
      <c r="E9" s="3"/>
      <c r="F9" s="3"/>
      <c r="G9" s="3"/>
      <c r="H9" s="3"/>
    </row>
    <row r="10" spans="1:16" ht="12.75" customHeight="1">
      <c r="A10" s="3" t="s">
        <v>61</v>
      </c>
      <c r="B10" s="3"/>
      <c r="C10" s="37"/>
      <c r="D10" s="20"/>
      <c r="E10" s="3"/>
      <c r="F10" s="3"/>
      <c r="G10" s="3"/>
      <c r="H10" s="3"/>
    </row>
    <row r="11" spans="1:16" ht="12.75" customHeight="1">
      <c r="A11" s="3" t="s">
        <v>62</v>
      </c>
      <c r="C11" s="20"/>
      <c r="D11" s="20"/>
      <c r="E11" s="3"/>
      <c r="F11" s="3"/>
      <c r="G11" s="3"/>
      <c r="H11" s="3"/>
    </row>
    <row r="12" spans="1:16" ht="12.75" customHeight="1" thickBot="1">
      <c r="A12" s="3" t="s">
        <v>63</v>
      </c>
      <c r="C12" s="20" t="s">
        <v>64</v>
      </c>
      <c r="D12" s="491" t="s">
        <v>486</v>
      </c>
      <c r="E12" s="3"/>
      <c r="F12" s="3"/>
      <c r="G12" s="3"/>
      <c r="H12" s="3"/>
    </row>
    <row r="13" spans="1:16" ht="12.75" customHeight="1">
      <c r="A13" s="3"/>
      <c r="C13" s="20"/>
      <c r="D13" s="20"/>
      <c r="E13" s="3"/>
      <c r="F13" s="3"/>
      <c r="G13" s="3"/>
    </row>
    <row r="14" spans="1:16" ht="12.75" customHeight="1">
      <c r="A14" s="3" t="s">
        <v>65</v>
      </c>
      <c r="C14" s="20"/>
      <c r="D14" s="20"/>
      <c r="E14" s="3"/>
      <c r="F14" s="3"/>
      <c r="G14" s="3"/>
    </row>
    <row r="15" spans="1:16" ht="12.75" customHeight="1" thickBot="1">
      <c r="A15" s="3" t="s">
        <v>66</v>
      </c>
      <c r="C15" s="8" t="s">
        <v>64</v>
      </c>
      <c r="D15" s="491" t="s">
        <v>485</v>
      </c>
    </row>
    <row r="16" spans="1:16" ht="12.75" customHeight="1">
      <c r="A16" s="45"/>
      <c r="C16" s="8"/>
      <c r="D16" s="8"/>
    </row>
    <row r="17" spans="1:8" ht="12.75" customHeight="1" thickBot="1">
      <c r="A17" s="45" t="s">
        <v>185</v>
      </c>
      <c r="C17" s="8" t="s">
        <v>64</v>
      </c>
      <c r="D17" s="491" t="s">
        <v>485</v>
      </c>
    </row>
    <row r="18" spans="1:8" ht="12.75" customHeight="1">
      <c r="A18" s="389" t="s">
        <v>315</v>
      </c>
      <c r="C18" s="8"/>
      <c r="D18" s="8"/>
    </row>
    <row r="19" spans="1:8" ht="12.75" customHeight="1">
      <c r="A19" s="503" t="s">
        <v>316</v>
      </c>
      <c r="B19" s="8" t="s">
        <v>313</v>
      </c>
      <c r="C19" s="8" t="s">
        <v>64</v>
      </c>
      <c r="D19" s="492" t="s">
        <v>485</v>
      </c>
    </row>
    <row r="20" spans="1:8" ht="12.75" customHeight="1" thickBot="1">
      <c r="A20" s="504"/>
      <c r="B20" s="8" t="s">
        <v>314</v>
      </c>
      <c r="C20" s="8" t="s">
        <v>64</v>
      </c>
      <c r="D20" s="491" t="s">
        <v>485</v>
      </c>
    </row>
    <row r="21" spans="1:8" ht="12.75" customHeight="1">
      <c r="A21" s="503" t="s">
        <v>312</v>
      </c>
      <c r="B21" s="8" t="s">
        <v>313</v>
      </c>
      <c r="C21" s="8"/>
      <c r="D21" s="423">
        <v>1</v>
      </c>
    </row>
    <row r="22" spans="1:8" ht="12.75" customHeight="1">
      <c r="A22" s="503"/>
      <c r="B22" s="8" t="s">
        <v>314</v>
      </c>
      <c r="C22" s="8"/>
      <c r="D22" s="423">
        <v>1</v>
      </c>
    </row>
    <row r="23" spans="1:8" ht="12.75" customHeight="1">
      <c r="A23" s="45"/>
      <c r="C23" s="8"/>
      <c r="D23" s="388"/>
    </row>
    <row r="24" spans="1:8" ht="12.75" customHeight="1">
      <c r="A24" s="45" t="s">
        <v>212</v>
      </c>
      <c r="C24" s="8" t="s">
        <v>213</v>
      </c>
      <c r="D24" s="424" t="s">
        <v>495</v>
      </c>
    </row>
    <row r="25" spans="1:8" ht="12.75" customHeight="1" thickBot="1">
      <c r="A25" s="12"/>
    </row>
    <row r="26" spans="1:8" ht="12.75" customHeight="1">
      <c r="A26" s="255" t="s">
        <v>67</v>
      </c>
      <c r="C26" s="8"/>
      <c r="E26" s="443" t="s">
        <v>297</v>
      </c>
    </row>
    <row r="27" spans="1:8" ht="12.75" customHeight="1">
      <c r="A27" s="256" t="s">
        <v>68</v>
      </c>
      <c r="C27" s="8"/>
      <c r="E27" s="444" t="s">
        <v>298</v>
      </c>
    </row>
    <row r="28" spans="1:8" ht="12.75" customHeight="1">
      <c r="A28" s="256" t="s">
        <v>69</v>
      </c>
      <c r="C28" s="38"/>
    </row>
    <row r="29" spans="1:8" ht="12.75" customHeight="1">
      <c r="A29" s="257" t="s">
        <v>70</v>
      </c>
    </row>
    <row r="30" spans="1:8" ht="12.75" customHeight="1">
      <c r="A30" s="35"/>
    </row>
    <row r="31" spans="1:8" ht="12.75" customHeight="1">
      <c r="A31" t="s">
        <v>287</v>
      </c>
      <c r="D31" s="421">
        <v>1810112688</v>
      </c>
      <c r="H31" s="5"/>
    </row>
    <row r="32" spans="1:8" ht="12.75" customHeight="1"/>
    <row r="33" spans="1:11" ht="12.75" customHeight="1">
      <c r="A33" t="s">
        <v>71</v>
      </c>
      <c r="D33" s="422">
        <v>0.35</v>
      </c>
      <c r="F33" t="s">
        <v>102</v>
      </c>
      <c r="H33" s="39"/>
    </row>
    <row r="34" spans="1:11" ht="12.75" customHeight="1">
      <c r="F34" t="s">
        <v>102</v>
      </c>
      <c r="H34" s="34"/>
    </row>
    <row r="35" spans="1:11" ht="12.75" customHeight="1">
      <c r="A35" t="s">
        <v>72</v>
      </c>
      <c r="D35" s="250">
        <f>1-D33</f>
        <v>0.65</v>
      </c>
      <c r="F35" s="39"/>
      <c r="H35" s="41"/>
      <c r="J35" s="39"/>
    </row>
    <row r="36" spans="1:11" ht="12.75" customHeight="1">
      <c r="H36" s="34"/>
    </row>
    <row r="37" spans="1:11" ht="12.75" customHeight="1">
      <c r="A37" t="s">
        <v>73</v>
      </c>
      <c r="D37" s="422">
        <v>9.8799999999999999E-2</v>
      </c>
      <c r="H37" s="41"/>
    </row>
    <row r="38" spans="1:11" ht="12.75" customHeight="1">
      <c r="H38" s="34"/>
    </row>
    <row r="39" spans="1:11" ht="12.75" customHeight="1">
      <c r="A39" t="s">
        <v>74</v>
      </c>
      <c r="D39" s="422">
        <v>6.8000000000000005E-2</v>
      </c>
      <c r="H39" s="41"/>
    </row>
    <row r="40" spans="1:11" ht="12.75" customHeight="1">
      <c r="H40" s="34"/>
    </row>
    <row r="41" spans="1:11" ht="12.75" customHeight="1">
      <c r="A41" t="s">
        <v>75</v>
      </c>
      <c r="D41" s="251">
        <f>D31*((D33*D37)+(D35*D39))</f>
        <v>142600677.56064001</v>
      </c>
      <c r="H41" s="40"/>
    </row>
    <row r="42" spans="1:11" ht="12.75" customHeight="1">
      <c r="D42" s="22"/>
      <c r="H42" s="40"/>
    </row>
    <row r="43" spans="1:11" ht="12.75" customHeight="1">
      <c r="A43" t="s">
        <v>76</v>
      </c>
      <c r="D43" s="425">
        <v>23304000</v>
      </c>
      <c r="E43" s="387">
        <f>D43</f>
        <v>23304000</v>
      </c>
      <c r="F43" s="22"/>
      <c r="H43" s="40"/>
      <c r="J43" s="5"/>
      <c r="K43" s="5"/>
    </row>
    <row r="44" spans="1:11" ht="12.75" customHeight="1">
      <c r="D44" s="22"/>
      <c r="H44" s="40"/>
      <c r="J44" s="5"/>
      <c r="K44" s="5"/>
    </row>
    <row r="45" spans="1:11" ht="12.75" customHeight="1">
      <c r="A45" t="s">
        <v>77</v>
      </c>
      <c r="D45" s="251">
        <f>D41-D43</f>
        <v>119296677.56064001</v>
      </c>
      <c r="H45" s="40"/>
      <c r="J45" s="5"/>
      <c r="K45" s="5"/>
    </row>
    <row r="46" spans="1:11">
      <c r="A46" s="2" t="s">
        <v>288</v>
      </c>
      <c r="D46" s="40"/>
      <c r="H46" s="40"/>
      <c r="J46" s="5"/>
      <c r="K46" s="5"/>
    </row>
    <row r="47" spans="1:11">
      <c r="A47" t="s">
        <v>289</v>
      </c>
      <c r="D47" s="426">
        <v>39765559</v>
      </c>
      <c r="E47" s="387">
        <f t="shared" ref="E47:E53" si="0">D47</f>
        <v>39765559</v>
      </c>
      <c r="H47" s="40"/>
      <c r="J47" s="5"/>
      <c r="K47" s="5"/>
    </row>
    <row r="48" spans="1:11">
      <c r="A48" t="s">
        <v>290</v>
      </c>
      <c r="D48" s="426">
        <v>39765559</v>
      </c>
      <c r="E48" s="387">
        <f>D48</f>
        <v>39765559</v>
      </c>
      <c r="F48" s="22"/>
      <c r="H48" s="40"/>
      <c r="J48" s="5"/>
      <c r="K48" s="5"/>
    </row>
    <row r="49" spans="1:11">
      <c r="A49" t="s">
        <v>291</v>
      </c>
      <c r="D49" s="427"/>
      <c r="E49" s="387">
        <v>0</v>
      </c>
      <c r="F49" s="22"/>
      <c r="H49" s="40"/>
      <c r="J49" s="5"/>
      <c r="K49" s="5"/>
    </row>
    <row r="50" spans="1:11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>
      <c r="A51" t="s">
        <v>442</v>
      </c>
      <c r="D51" s="425">
        <v>39765559</v>
      </c>
      <c r="E51" s="387">
        <f t="shared" si="0"/>
        <v>39765559</v>
      </c>
      <c r="H51" s="40"/>
      <c r="J51" s="5"/>
      <c r="K51" s="5"/>
    </row>
    <row r="52" spans="1:11">
      <c r="A52" t="s">
        <v>465</v>
      </c>
      <c r="D52" s="428"/>
      <c r="E52" s="387">
        <f t="shared" si="0"/>
        <v>0</v>
      </c>
      <c r="H52" s="40"/>
      <c r="J52" s="5"/>
      <c r="K52" s="5"/>
    </row>
    <row r="53" spans="1:11">
      <c r="D53" s="428"/>
      <c r="E53" s="387">
        <f t="shared" si="0"/>
        <v>0</v>
      </c>
      <c r="H53" s="40"/>
      <c r="J53" s="5"/>
      <c r="K53" s="5"/>
    </row>
    <row r="54" spans="1:11">
      <c r="A54" s="2" t="s">
        <v>293</v>
      </c>
      <c r="E54" s="254">
        <f>SUM(E43:E53)</f>
        <v>142600677</v>
      </c>
      <c r="H54" s="40"/>
      <c r="J54" s="5"/>
      <c r="K54" s="5"/>
    </row>
    <row r="55" spans="1:11">
      <c r="D55" s="30"/>
      <c r="H55" s="40"/>
      <c r="J55" s="5"/>
      <c r="K55" s="5"/>
    </row>
    <row r="56" spans="1:11">
      <c r="A56" t="s">
        <v>78</v>
      </c>
      <c r="B56" s="5"/>
      <c r="C56" s="5"/>
      <c r="D56" s="252">
        <f>D31*D33</f>
        <v>633539440.79999995</v>
      </c>
      <c r="H56" s="32"/>
      <c r="J56" s="5"/>
      <c r="K56" s="5"/>
    </row>
    <row r="57" spans="1:11">
      <c r="A57" s="14"/>
      <c r="B57" s="5"/>
      <c r="C57" s="5"/>
      <c r="D57" s="5"/>
      <c r="F57" s="5"/>
      <c r="H57" s="32"/>
      <c r="J57" s="5"/>
      <c r="K57" s="5"/>
    </row>
    <row r="58" spans="1:11">
      <c r="A58" t="s">
        <v>79</v>
      </c>
      <c r="B58" s="5"/>
      <c r="C58" s="5"/>
      <c r="D58" s="252">
        <f>D56*D37</f>
        <v>62593696.751039997</v>
      </c>
      <c r="F58" s="5"/>
      <c r="H58" s="32"/>
      <c r="J58" s="5"/>
      <c r="K58" s="5"/>
    </row>
    <row r="59" spans="1:11">
      <c r="B59" s="5"/>
      <c r="C59" s="5"/>
      <c r="D59" s="5"/>
      <c r="F59" s="5"/>
      <c r="H59" s="32"/>
      <c r="J59" s="5"/>
      <c r="K59" s="5"/>
    </row>
    <row r="60" spans="1:11">
      <c r="A60" t="s">
        <v>80</v>
      </c>
      <c r="B60" s="5"/>
      <c r="C60" s="5"/>
      <c r="D60" s="252">
        <f>D31*D35</f>
        <v>1176573247.2</v>
      </c>
      <c r="F60" s="5"/>
      <c r="H60" s="32"/>
      <c r="J60" s="5"/>
      <c r="K60" s="5"/>
    </row>
    <row r="61" spans="1:11">
      <c r="B61" s="5"/>
      <c r="C61" s="5"/>
      <c r="D61" s="5"/>
      <c r="F61" s="5"/>
      <c r="H61" s="32"/>
      <c r="J61" s="5"/>
      <c r="K61" s="5"/>
    </row>
    <row r="62" spans="1:11">
      <c r="A62" t="s">
        <v>311</v>
      </c>
      <c r="B62" s="5"/>
      <c r="C62" s="5"/>
      <c r="D62" s="252">
        <f>D60*D39</f>
        <v>80006980.809600011</v>
      </c>
      <c r="F62" s="5"/>
      <c r="H62" s="32"/>
      <c r="J62" s="5"/>
      <c r="K62" s="5"/>
    </row>
    <row r="63" spans="1:11">
      <c r="B63" s="5"/>
      <c r="C63" s="5"/>
      <c r="D63" s="5"/>
      <c r="F63" s="5"/>
      <c r="H63" s="32"/>
      <c r="J63" s="5"/>
      <c r="K63" s="5"/>
    </row>
    <row r="64" spans="1:11">
      <c r="A64" t="s">
        <v>294</v>
      </c>
      <c r="B64" s="5"/>
      <c r="C64" s="5"/>
      <c r="D64" s="253">
        <f>IF(D41&gt;0,(((D43+D47)/D41)*D62),0)</f>
        <v>35385561.155115515</v>
      </c>
      <c r="F64" s="5"/>
      <c r="H64" s="32"/>
      <c r="J64" s="5"/>
      <c r="K64" s="5"/>
    </row>
    <row r="65" spans="1:11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>
      <c r="A66" t="s">
        <v>295</v>
      </c>
      <c r="B66" s="5"/>
      <c r="C66" s="5"/>
      <c r="D66" s="253">
        <f>IF(D41&gt;0,(((D43+D47+D48)/D41)*D62),0)</f>
        <v>57696270.825082511</v>
      </c>
      <c r="F66" s="5"/>
      <c r="H66" s="32"/>
      <c r="J66" s="5"/>
      <c r="K66" s="5"/>
    </row>
    <row r="67" spans="1:11">
      <c r="A67" s="33" t="s">
        <v>383</v>
      </c>
      <c r="B67" s="5"/>
      <c r="C67" s="5"/>
      <c r="D67" s="32"/>
      <c r="F67" s="5"/>
      <c r="H67" s="32"/>
      <c r="J67" s="5"/>
      <c r="K67" s="5"/>
    </row>
    <row r="68" spans="1:11">
      <c r="A68" s="45" t="s">
        <v>296</v>
      </c>
      <c r="B68" s="5"/>
      <c r="C68" s="5"/>
      <c r="D68" s="253">
        <f>IF(D41&gt;0,(((D43+D47+D48)/D41)*D62),0)</f>
        <v>57696270.825082511</v>
      </c>
      <c r="F68" s="5"/>
      <c r="H68" s="32"/>
      <c r="J68" s="5"/>
    </row>
    <row r="69" spans="1:11">
      <c r="A69" s="33" t="s">
        <v>384</v>
      </c>
      <c r="B69" s="5"/>
      <c r="C69" s="5"/>
      <c r="D69" s="5"/>
      <c r="F69" s="5"/>
      <c r="H69" s="32"/>
      <c r="J69" s="5"/>
    </row>
    <row r="70" spans="1:11">
      <c r="A70" s="45" t="s">
        <v>451</v>
      </c>
      <c r="B70" s="5"/>
      <c r="C70" s="5"/>
      <c r="D70" s="253">
        <f>D62</f>
        <v>80006980.809600011</v>
      </c>
      <c r="F70" s="5"/>
      <c r="H70" s="34"/>
      <c r="J70" s="5"/>
    </row>
    <row r="71" spans="1:11">
      <c r="A71" s="89"/>
      <c r="B71" s="5"/>
      <c r="C71" s="5"/>
      <c r="D71" s="5"/>
      <c r="H71" s="34"/>
    </row>
    <row r="72" spans="1:11">
      <c r="B72" s="5"/>
      <c r="C72" s="5"/>
      <c r="D72" s="5"/>
      <c r="H72" s="34"/>
    </row>
    <row r="73" spans="1:11">
      <c r="B73" s="5"/>
      <c r="C73" s="5"/>
      <c r="D73" s="5"/>
      <c r="H73" s="34"/>
    </row>
    <row r="74" spans="1:11">
      <c r="B74" s="5"/>
      <c r="C74" s="5"/>
      <c r="D74" s="5"/>
      <c r="H74" s="34"/>
    </row>
    <row r="75" spans="1:11">
      <c r="B75" s="5"/>
      <c r="C75" s="5"/>
      <c r="D75" s="5"/>
      <c r="H75" s="34"/>
    </row>
    <row r="76" spans="1:11">
      <c r="H76" s="34"/>
    </row>
  </sheetData>
  <mergeCells count="2">
    <mergeCell ref="A21:A22"/>
    <mergeCell ref="A19:A20"/>
  </mergeCells>
  <phoneticPr fontId="0" type="noConversion"/>
  <printOptions horizontalCentered="1" headings="1"/>
  <pageMargins left="0.11811023622047245" right="0.23622047244094491" top="0.98425196850393704" bottom="0.27559055118110237" header="0.19685039370078741" footer="0.11811023622047245"/>
  <pageSetup scale="78" orientation="portrait" cellComments="asDisplayed" r:id="rId1"/>
  <headerFooter alignWithMargins="0">
    <oddHeader>&amp;R&amp;9Toronto Hydro-Electric System Limited
EB-2012-0064
Tab 5
Schedule F
ORIGINAL
page &amp;P of &amp;N</oddHeader>
    <oddFooter>&amp;C&amp;A</oddFooter>
  </headerFooter>
  <ignoredErrors>
    <ignoredError sqref="D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topLeftCell="A203" zoomScale="60" zoomScaleNormal="90" workbookViewId="0">
      <selection activeCell="D72" sqref="D71:D72"/>
    </sheetView>
  </sheetViews>
  <sheetFormatPr defaultRowHeight="12.75"/>
  <cols>
    <col min="1" max="1" width="61.42578125" customWidth="1"/>
    <col min="2" max="2" width="6.85546875" bestFit="1" customWidth="1"/>
    <col min="3" max="3" width="14.85546875" customWidth="1"/>
    <col min="4" max="4" width="3.7109375" customWidth="1"/>
    <col min="5" max="5" width="16.28515625" customWidth="1"/>
    <col min="6" max="6" width="22.42578125" customWidth="1"/>
    <col min="7" max="7" width="14" customWidth="1"/>
    <col min="8" max="8" width="1.28515625" customWidth="1"/>
    <col min="9" max="9" width="27.5703125" customWidth="1"/>
    <col min="10" max="10" width="37.42578125" customWidth="1"/>
    <col min="11" max="16" width="10.7109375" customWidth="1"/>
  </cols>
  <sheetData>
    <row r="1" spans="1:12">
      <c r="A1" s="203" t="str">
        <f>REGINFO!A1</f>
        <v>PILs TAXES - EB-2012-0064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467</v>
      </c>
      <c r="H1" s="210"/>
    </row>
    <row r="2" spans="1:12">
      <c r="A2" s="211" t="s">
        <v>466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468</v>
      </c>
      <c r="H2" s="217"/>
    </row>
    <row r="3" spans="1:12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12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12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12">
      <c r="A6" s="211" t="str">
        <f>REGINFO!A3</f>
        <v>Utility Name: TORONTO HYDRO-ELECTRIC SYSTEM LIMITED</v>
      </c>
      <c r="B6" s="115"/>
      <c r="D6" s="137"/>
      <c r="E6" s="115"/>
      <c r="G6" s="115"/>
      <c r="H6" s="465"/>
    </row>
    <row r="7" spans="1:12">
      <c r="A7" s="211" t="str">
        <f>REGINFO!A4</f>
        <v>Reporting period:  2004</v>
      </c>
      <c r="B7" s="115"/>
      <c r="D7" s="137"/>
      <c r="E7" s="115"/>
      <c r="G7" s="115"/>
      <c r="H7" s="465"/>
    </row>
    <row r="8" spans="1:12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12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12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12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12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12" ht="13.5" thickTop="1">
      <c r="A13" s="150"/>
      <c r="B13" s="223"/>
      <c r="C13" s="224"/>
      <c r="D13" s="225"/>
      <c r="E13" s="226"/>
      <c r="F13" s="227"/>
      <c r="G13" s="228"/>
      <c r="H13" s="229"/>
    </row>
    <row r="14" spans="1:12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1:12">
      <c r="B15" s="122"/>
      <c r="C15" s="105"/>
      <c r="D15" s="17"/>
      <c r="E15" s="138"/>
      <c r="F15" s="3"/>
      <c r="G15" s="184"/>
      <c r="H15" s="151"/>
    </row>
    <row r="16" spans="1:12">
      <c r="A16" s="155" t="s">
        <v>343</v>
      </c>
      <c r="B16" s="125">
        <v>1</v>
      </c>
      <c r="C16" s="259">
        <v>102835118</v>
      </c>
      <c r="D16" s="17"/>
      <c r="E16" s="267">
        <f>G16-C16</f>
        <v>79797882</v>
      </c>
      <c r="F16" s="3"/>
      <c r="G16" s="267">
        <f>TAXREC!E50</f>
        <v>182633000</v>
      </c>
      <c r="H16" s="151"/>
    </row>
    <row r="17" spans="1:8">
      <c r="A17" s="152"/>
      <c r="B17" s="125"/>
      <c r="C17" s="106"/>
      <c r="D17" s="17"/>
      <c r="E17" s="139"/>
      <c r="F17" s="3"/>
      <c r="G17" s="139"/>
      <c r="H17" s="151"/>
    </row>
    <row r="18" spans="1:8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>
      <c r="A20" s="157" t="s">
        <v>4</v>
      </c>
      <c r="B20" s="127">
        <v>2</v>
      </c>
      <c r="C20" s="261">
        <v>106229000</v>
      </c>
      <c r="D20" s="18"/>
      <c r="E20" s="267">
        <f>G20-C20</f>
        <v>16297000</v>
      </c>
      <c r="F20" s="6"/>
      <c r="G20" s="267">
        <f>TAXREC!E61</f>
        <v>122526000</v>
      </c>
      <c r="H20" s="151"/>
    </row>
    <row r="21" spans="1:8">
      <c r="A21" s="158" t="s">
        <v>56</v>
      </c>
      <c r="B21" s="127">
        <v>3</v>
      </c>
      <c r="C21" s="261">
        <v>33129140</v>
      </c>
      <c r="D21" s="18"/>
      <c r="E21" s="267">
        <f>G21-C21</f>
        <v>-33129140</v>
      </c>
      <c r="F21" s="6"/>
      <c r="G21" s="267">
        <f>TAXREC!E62</f>
        <v>0</v>
      </c>
      <c r="H21" s="151"/>
    </row>
    <row r="22" spans="1:8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>
      <c r="A23" s="158" t="s">
        <v>263</v>
      </c>
      <c r="B23" s="127">
        <v>4</v>
      </c>
      <c r="C23" s="261"/>
      <c r="D23" s="18"/>
      <c r="E23" s="267">
        <f>G23-C23</f>
        <v>109978621</v>
      </c>
      <c r="F23" s="6"/>
      <c r="G23" s="267">
        <f>TAXREC!E64</f>
        <v>109978621</v>
      </c>
      <c r="H23" s="151"/>
    </row>
    <row r="24" spans="1:8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>
      <c r="A29" s="158" t="s">
        <v>157</v>
      </c>
      <c r="B29" s="127">
        <v>6</v>
      </c>
      <c r="C29" s="261"/>
      <c r="D29" s="18"/>
      <c r="E29" s="267">
        <f>G29-C29</f>
        <v>1993341</v>
      </c>
      <c r="F29" s="6"/>
      <c r="G29" s="267">
        <f>TAXREC!E68</f>
        <v>1993341</v>
      </c>
      <c r="H29" s="151"/>
    </row>
    <row r="30" spans="1:8" ht="15.75">
      <c r="A30" s="482" t="s">
        <v>399</v>
      </c>
      <c r="B30" s="127"/>
      <c r="C30" s="259"/>
      <c r="D30" s="18"/>
      <c r="E30" s="267">
        <f>G30-C30</f>
        <v>161244</v>
      </c>
      <c r="F30" s="6"/>
      <c r="G30" s="267">
        <f>TAXREC!E66</f>
        <v>161244</v>
      </c>
      <c r="H30" s="151"/>
    </row>
    <row r="31" spans="1:8">
      <c r="A31" s="158"/>
      <c r="B31" s="127"/>
      <c r="C31" s="105"/>
      <c r="D31" s="18"/>
      <c r="E31" s="139"/>
      <c r="F31" s="6"/>
      <c r="G31" s="139"/>
      <c r="H31" s="151"/>
    </row>
    <row r="32" spans="1:8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>
      <c r="A33" s="155" t="s">
        <v>103</v>
      </c>
      <c r="B33" s="127">
        <v>7</v>
      </c>
      <c r="C33" s="261">
        <v>76692530</v>
      </c>
      <c r="D33" s="132"/>
      <c r="E33" s="267">
        <f t="shared" ref="E33:E42" si="0">G33-C33</f>
        <v>42485312</v>
      </c>
      <c r="F33" s="6"/>
      <c r="G33" s="267">
        <v>119177842</v>
      </c>
      <c r="H33" s="151"/>
    </row>
    <row r="34" spans="1:8">
      <c r="A34" s="158" t="s">
        <v>57</v>
      </c>
      <c r="B34" s="127">
        <v>8</v>
      </c>
      <c r="C34" s="261">
        <v>30011140</v>
      </c>
      <c r="D34" s="132"/>
      <c r="E34" s="267">
        <f t="shared" si="0"/>
        <v>-30011140</v>
      </c>
      <c r="F34" s="6"/>
      <c r="G34" s="267">
        <f>TAXREC!E99</f>
        <v>0</v>
      </c>
      <c r="H34" s="151"/>
    </row>
    <row r="35" spans="1:8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>
      <c r="A37" s="155" t="s">
        <v>86</v>
      </c>
      <c r="B37" s="125">
        <v>11</v>
      </c>
      <c r="C37" s="260">
        <f>REGINFO!D66</f>
        <v>57696270.825082511</v>
      </c>
      <c r="D37" s="132"/>
      <c r="E37" s="267">
        <f t="shared" si="0"/>
        <v>20976729.174917489</v>
      </c>
      <c r="F37" s="6"/>
      <c r="G37" s="267">
        <f>TAXREC!E51</f>
        <v>78673000</v>
      </c>
      <c r="H37" s="151"/>
    </row>
    <row r="38" spans="1:8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>
      <c r="A39" s="155" t="s">
        <v>261</v>
      </c>
      <c r="B39" s="125">
        <v>4</v>
      </c>
      <c r="C39" s="261"/>
      <c r="D39" s="132"/>
      <c r="E39" s="267">
        <f t="shared" si="0"/>
        <v>108977216</v>
      </c>
      <c r="F39" s="6"/>
      <c r="G39" s="267">
        <f>TAXREC!E105</f>
        <v>108977216</v>
      </c>
      <c r="H39" s="151"/>
    </row>
    <row r="40" spans="1:8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>
      <c r="A47" s="158" t="s">
        <v>154</v>
      </c>
      <c r="B47" s="127">
        <v>12</v>
      </c>
      <c r="C47" s="261"/>
      <c r="D47" s="132"/>
      <c r="E47" s="267">
        <f>G47-C47</f>
        <v>3298862</v>
      </c>
      <c r="F47" s="6"/>
      <c r="G47" s="251">
        <f>TAXREC!E111</f>
        <v>3298862</v>
      </c>
      <c r="H47" s="151"/>
    </row>
    <row r="48" spans="1:8" ht="15.75">
      <c r="A48" s="482" t="s">
        <v>399</v>
      </c>
      <c r="B48" s="127"/>
      <c r="C48" s="259"/>
      <c r="D48" s="132"/>
      <c r="E48" s="267">
        <f>G48-C48</f>
        <v>2233343</v>
      </c>
      <c r="F48" s="6"/>
      <c r="G48" s="251">
        <f>TAXREC!E108</f>
        <v>2233343</v>
      </c>
      <c r="H48" s="151"/>
    </row>
    <row r="49" spans="1:9">
      <c r="A49" s="158"/>
      <c r="B49" s="127"/>
      <c r="C49" s="105"/>
      <c r="D49" s="132"/>
      <c r="E49" s="139"/>
      <c r="F49" s="6"/>
      <c r="G49" s="139"/>
      <c r="H49" s="151"/>
    </row>
    <row r="50" spans="1:9">
      <c r="A50" s="152" t="s">
        <v>330</v>
      </c>
      <c r="B50" s="125"/>
      <c r="C50" s="263">
        <f>C16+SUM(C20:C30)-SUM(C33:C48)</f>
        <v>77793317.174917489</v>
      </c>
      <c r="D50" s="102"/>
      <c r="E50" s="263">
        <f>E16+SUM(E20:E30)-SUM(E33:E48)</f>
        <v>27138625.825082511</v>
      </c>
      <c r="F50" s="431" t="s">
        <v>371</v>
      </c>
      <c r="G50" s="263">
        <f>G16+SUM(G20:G30)-SUM(G33:G48)</f>
        <v>104931943</v>
      </c>
      <c r="H50" s="160"/>
    </row>
    <row r="51" spans="1:9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9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0.38619999999999999</v>
      </c>
      <c r="D53" s="102"/>
      <c r="E53" s="268">
        <f>+G53-C53</f>
        <v>-2.4999999999999967E-2</v>
      </c>
      <c r="F53" s="114"/>
      <c r="G53" s="473">
        <f>TAXREC!E151</f>
        <v>0.36120000000000002</v>
      </c>
      <c r="H53" s="151"/>
      <c r="I53" s="470"/>
    </row>
    <row r="54" spans="1:9">
      <c r="A54" s="158"/>
      <c r="B54" s="127"/>
      <c r="C54" s="105"/>
      <c r="D54" s="132"/>
      <c r="E54" s="139"/>
      <c r="F54" s="6"/>
      <c r="G54" s="139"/>
      <c r="H54" s="151"/>
    </row>
    <row r="55" spans="1:9">
      <c r="A55" s="158" t="s">
        <v>28</v>
      </c>
      <c r="B55" s="127"/>
      <c r="C55" s="264">
        <f>IF(C50&gt;0,C50*C53,0)</f>
        <v>30043779.092953134</v>
      </c>
      <c r="D55" s="102"/>
      <c r="E55" s="267">
        <f>G55-C55</f>
        <v>6564680.9070468657</v>
      </c>
      <c r="F55" s="431" t="s">
        <v>372</v>
      </c>
      <c r="G55" s="264">
        <f>TAXREC!E144</f>
        <v>36608460</v>
      </c>
      <c r="H55" s="161"/>
    </row>
    <row r="56" spans="1:9">
      <c r="A56" s="158"/>
      <c r="B56" s="127"/>
      <c r="C56" s="105"/>
      <c r="D56" s="132"/>
      <c r="E56" s="139"/>
      <c r="F56" s="114"/>
      <c r="G56" s="139"/>
      <c r="H56" s="151"/>
    </row>
    <row r="57" spans="1:9">
      <c r="A57" s="158"/>
      <c r="B57" s="127"/>
      <c r="C57" s="105"/>
      <c r="D57" s="132"/>
      <c r="E57" s="139"/>
      <c r="F57" s="6"/>
      <c r="G57" s="139"/>
      <c r="H57" s="151"/>
    </row>
    <row r="58" spans="1:9">
      <c r="A58" s="158" t="s">
        <v>36</v>
      </c>
      <c r="B58" s="127">
        <v>14</v>
      </c>
      <c r="C58" s="265"/>
      <c r="D58" s="132"/>
      <c r="E58" s="267">
        <f>+G58-C58</f>
        <v>269188</v>
      </c>
      <c r="F58" s="431" t="s">
        <v>372</v>
      </c>
      <c r="G58" s="270">
        <f>TAXREC!E145</f>
        <v>269188</v>
      </c>
      <c r="H58" s="151"/>
    </row>
    <row r="59" spans="1:9" ht="13.5" thickBot="1">
      <c r="A59" s="158"/>
      <c r="B59" s="127"/>
      <c r="C59" s="105"/>
      <c r="D59" s="18"/>
      <c r="E59" s="139"/>
      <c r="F59" s="6"/>
      <c r="G59" s="139"/>
      <c r="H59" s="151"/>
    </row>
    <row r="60" spans="1:9" ht="13.5" thickBot="1">
      <c r="A60" s="150" t="s">
        <v>37</v>
      </c>
      <c r="B60" s="134"/>
      <c r="C60" s="266">
        <f>+C55-C58</f>
        <v>30043779.092953134</v>
      </c>
      <c r="D60" s="133"/>
      <c r="E60" s="269">
        <f>+E55-E58</f>
        <v>6295492.9070468657</v>
      </c>
      <c r="F60" s="431" t="s">
        <v>372</v>
      </c>
      <c r="G60" s="269">
        <f>+G55-G58</f>
        <v>36339272</v>
      </c>
      <c r="H60" s="135"/>
    </row>
    <row r="61" spans="1:9">
      <c r="A61" s="158"/>
      <c r="B61" s="127"/>
      <c r="C61" s="105"/>
      <c r="D61" s="18"/>
      <c r="E61" s="139"/>
      <c r="F61" s="6"/>
      <c r="G61" s="139"/>
      <c r="H61" s="151"/>
    </row>
    <row r="62" spans="1:9">
      <c r="A62" s="158"/>
      <c r="B62" s="123"/>
      <c r="C62" s="105"/>
      <c r="D62" s="18"/>
      <c r="E62" s="139"/>
      <c r="F62" s="6"/>
      <c r="G62" s="139"/>
      <c r="H62" s="151"/>
    </row>
    <row r="63" spans="1:9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9">
      <c r="A64" s="158"/>
      <c r="B64" s="127"/>
      <c r="C64" s="105"/>
      <c r="D64" s="18"/>
      <c r="E64" s="139"/>
      <c r="F64" s="6"/>
      <c r="G64" s="139"/>
      <c r="H64" s="151"/>
    </row>
    <row r="65" spans="1:10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10">
      <c r="A66" s="152" t="s">
        <v>17</v>
      </c>
      <c r="B66" s="125">
        <v>15</v>
      </c>
      <c r="C66" s="264">
        <f>Ratebase</f>
        <v>1810112688</v>
      </c>
      <c r="D66" s="102"/>
      <c r="E66" s="267">
        <f>G66-C66</f>
        <v>259954523</v>
      </c>
      <c r="F66" s="6"/>
      <c r="G66" s="475">
        <v>2070067211</v>
      </c>
      <c r="H66" s="151"/>
      <c r="I66" s="499"/>
    </row>
    <row r="67" spans="1:10">
      <c r="A67" s="152" t="s">
        <v>364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475">
        <v>5000000</v>
      </c>
      <c r="H67" s="151"/>
      <c r="I67" s="499"/>
      <c r="J67" s="501"/>
    </row>
    <row r="68" spans="1:10">
      <c r="A68" s="152" t="s">
        <v>42</v>
      </c>
      <c r="B68" s="125"/>
      <c r="C68" s="264">
        <f>IF((C66-C67)&gt;0,C66-C67,0)</f>
        <v>1805112688</v>
      </c>
      <c r="D68" s="102"/>
      <c r="E68" s="267">
        <f>SUM(E66:E67)</f>
        <v>259954523</v>
      </c>
      <c r="F68" s="114"/>
      <c r="G68" s="264">
        <f>G66-G67</f>
        <v>2065067211</v>
      </c>
      <c r="H68" s="160"/>
    </row>
    <row r="69" spans="1:10">
      <c r="A69" s="152"/>
      <c r="B69" s="125"/>
      <c r="C69" s="110"/>
      <c r="D69" s="18"/>
      <c r="E69" s="139"/>
      <c r="F69" s="6"/>
      <c r="G69" s="139"/>
      <c r="H69" s="151"/>
    </row>
    <row r="70" spans="1:10">
      <c r="A70" s="152" t="s">
        <v>365</v>
      </c>
      <c r="B70" s="125">
        <v>17</v>
      </c>
      <c r="C70" s="301">
        <f>'Tax Rates'!C18</f>
        <v>3.0000000000000001E-3</v>
      </c>
      <c r="D70" s="102"/>
      <c r="E70" s="268">
        <f>+G70-C70</f>
        <v>0</v>
      </c>
      <c r="F70" s="6"/>
      <c r="G70" s="301">
        <v>3.0000000000000001E-3</v>
      </c>
      <c r="H70" s="151"/>
    </row>
    <row r="71" spans="1:10">
      <c r="A71" s="152"/>
      <c r="B71" s="125"/>
      <c r="C71" s="185"/>
      <c r="D71" s="18"/>
      <c r="E71" s="140"/>
      <c r="F71" s="6"/>
      <c r="G71" s="185"/>
      <c r="H71" s="151"/>
    </row>
    <row r="72" spans="1:10">
      <c r="A72" s="152" t="s">
        <v>317</v>
      </c>
      <c r="B72" s="125"/>
      <c r="C72" s="264">
        <f>IF(C68&gt;0,C68*C70,0)*REGINFO!$B$6/REGINFO!$B$7</f>
        <v>5415338.0640000002</v>
      </c>
      <c r="D72" s="101"/>
      <c r="E72" s="267">
        <f>+G72-C72</f>
        <v>779863.56900000013</v>
      </c>
      <c r="F72" s="476"/>
      <c r="G72" s="264">
        <f>IF(G68&gt;0,G68*G70,0)*REGINFO!$B$6/REGINFO!$B$7</f>
        <v>6195201.6330000004</v>
      </c>
      <c r="H72" s="161"/>
    </row>
    <row r="73" spans="1:10">
      <c r="A73" s="150"/>
      <c r="B73" s="129"/>
      <c r="C73" s="110"/>
      <c r="D73" s="136"/>
      <c r="E73" s="139"/>
      <c r="F73" s="6"/>
      <c r="G73" s="139"/>
      <c r="H73" s="151"/>
    </row>
    <row r="74" spans="1:10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10">
      <c r="A75" s="152" t="s">
        <v>17</v>
      </c>
      <c r="B75" s="125">
        <v>18</v>
      </c>
      <c r="C75" s="264">
        <f>Ratebase</f>
        <v>1810112688</v>
      </c>
      <c r="D75" s="102"/>
      <c r="E75" s="267">
        <f>+G75-C75</f>
        <v>228148967</v>
      </c>
      <c r="F75" s="6"/>
      <c r="G75" s="475">
        <v>2038261655</v>
      </c>
      <c r="H75" s="151"/>
      <c r="I75" s="499"/>
    </row>
    <row r="76" spans="1:10">
      <c r="A76" s="152" t="s">
        <v>364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475">
        <f>'Tax Rates'!C58</f>
        <v>50000000</v>
      </c>
      <c r="H76" s="151"/>
      <c r="I76" s="499"/>
    </row>
    <row r="77" spans="1:10">
      <c r="A77" s="152" t="s">
        <v>42</v>
      </c>
      <c r="B77" s="125"/>
      <c r="C77" s="264">
        <f>IF((C75-C76)&gt;0,C75-C76,0)</f>
        <v>1800112688</v>
      </c>
      <c r="D77" s="19"/>
      <c r="E77" s="267">
        <f>SUM(E75:E76)</f>
        <v>268148967</v>
      </c>
      <c r="F77" s="114"/>
      <c r="G77" s="264">
        <f>G75-G76</f>
        <v>1988261655</v>
      </c>
      <c r="H77" s="160"/>
    </row>
    <row r="78" spans="1:10">
      <c r="A78" s="152"/>
      <c r="B78" s="125"/>
      <c r="C78" s="110"/>
      <c r="D78" s="18"/>
      <c r="E78" s="139"/>
      <c r="F78" s="6"/>
      <c r="G78" s="139"/>
      <c r="H78" s="151"/>
    </row>
    <row r="79" spans="1:10">
      <c r="A79" s="152" t="s">
        <v>365</v>
      </c>
      <c r="B79" s="125">
        <v>20</v>
      </c>
      <c r="C79" s="301">
        <f>'Tax Rates'!C19</f>
        <v>2.2499999999999998E-3</v>
      </c>
      <c r="D79" s="102"/>
      <c r="E79" s="268">
        <f>G79-C79</f>
        <v>-2.4999999999999979E-4</v>
      </c>
      <c r="F79" s="6"/>
      <c r="G79" s="268">
        <f>'Tax Rates'!C55</f>
        <v>2E-3</v>
      </c>
      <c r="H79" s="151"/>
    </row>
    <row r="80" spans="1:10">
      <c r="A80" s="152"/>
      <c r="B80" s="125"/>
      <c r="C80" s="110"/>
      <c r="D80" s="18"/>
      <c r="E80" s="139"/>
      <c r="F80" s="6"/>
      <c r="G80" s="139"/>
      <c r="H80" s="151"/>
    </row>
    <row r="81" spans="1:12">
      <c r="A81" s="152" t="s">
        <v>318</v>
      </c>
      <c r="B81" s="125"/>
      <c r="C81" s="264">
        <f>IF(C77&gt;0,C77*C79,0)*REGINFO!$B$6/REGINFO!$B$7</f>
        <v>4050253.5479999995</v>
      </c>
      <c r="D81" s="102"/>
      <c r="E81" s="267">
        <f>+G81-C81</f>
        <v>-73730.23799999943</v>
      </c>
      <c r="F81" s="6"/>
      <c r="G81" s="264">
        <f>G77*G79*B9/B10</f>
        <v>3976523.31</v>
      </c>
      <c r="H81" s="151"/>
    </row>
    <row r="82" spans="1:12">
      <c r="A82" s="152" t="s">
        <v>319</v>
      </c>
      <c r="B82" s="125">
        <v>21</v>
      </c>
      <c r="C82" s="300">
        <f>IF(C77&gt;0,IF(C60&gt;0,C50*'Tax Rates'!C20,0),0)</f>
        <v>871285.15235907584</v>
      </c>
      <c r="D82" s="102"/>
      <c r="E82" s="267">
        <f>+G82-C82</f>
        <v>302311.84764092416</v>
      </c>
      <c r="F82" s="6"/>
      <c r="G82" s="300">
        <v>1173597</v>
      </c>
      <c r="H82" s="151"/>
    </row>
    <row r="83" spans="1:12">
      <c r="A83" s="152"/>
      <c r="B83" s="125"/>
      <c r="C83" s="110"/>
      <c r="D83" s="18"/>
      <c r="E83" s="139"/>
      <c r="F83" s="6"/>
      <c r="G83" s="139"/>
      <c r="H83" s="151"/>
    </row>
    <row r="84" spans="1:12">
      <c r="A84" s="152" t="s">
        <v>32</v>
      </c>
      <c r="B84" s="125"/>
      <c r="C84" s="264">
        <f>C81-C82</f>
        <v>3178968.3956409236</v>
      </c>
      <c r="D84" s="16"/>
      <c r="E84" s="267">
        <f>E81-E82</f>
        <v>-376042.08564092359</v>
      </c>
      <c r="F84" s="103"/>
      <c r="G84" s="264">
        <f>G81-G82</f>
        <v>2802926.31</v>
      </c>
      <c r="H84" s="161"/>
      <c r="L84" s="22"/>
    </row>
    <row r="85" spans="1:12">
      <c r="A85" s="152"/>
      <c r="B85" s="125"/>
      <c r="C85" s="105"/>
      <c r="D85" s="11"/>
      <c r="E85" s="141"/>
      <c r="F85" s="6"/>
      <c r="G85" s="141"/>
      <c r="H85" s="163"/>
    </row>
    <row r="86" spans="1:12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12">
      <c r="A87" s="154"/>
      <c r="B87" s="128"/>
      <c r="C87" s="105"/>
      <c r="D87" s="11"/>
      <c r="E87" s="114"/>
      <c r="F87" s="6"/>
      <c r="G87" s="198"/>
      <c r="H87" s="151"/>
    </row>
    <row r="88" spans="1:12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12">
      <c r="A89" s="150"/>
      <c r="B89" s="129"/>
      <c r="C89" s="110"/>
      <c r="D89" s="11"/>
      <c r="E89" s="114"/>
      <c r="F89" s="6"/>
      <c r="G89" s="198"/>
      <c r="H89" s="151"/>
    </row>
    <row r="90" spans="1:12">
      <c r="A90" s="158" t="s">
        <v>373</v>
      </c>
      <c r="B90" s="127">
        <v>22</v>
      </c>
      <c r="C90" s="264">
        <f>C60/(1-C88)</f>
        <v>48070046.548725016</v>
      </c>
      <c r="D90" s="20"/>
      <c r="E90" s="139"/>
      <c r="F90" s="430" t="s">
        <v>496</v>
      </c>
      <c r="G90" s="270">
        <f>TAXREC!E156</f>
        <v>36339272</v>
      </c>
      <c r="H90" s="151"/>
    </row>
    <row r="91" spans="1:12">
      <c r="A91" s="158" t="s">
        <v>374</v>
      </c>
      <c r="B91" s="127">
        <v>23</v>
      </c>
      <c r="C91" s="264">
        <f>C84/(1-C88)</f>
        <v>5086349.4330254775</v>
      </c>
      <c r="D91" s="20"/>
      <c r="E91" s="139"/>
      <c r="F91" s="430" t="s">
        <v>496</v>
      </c>
      <c r="G91" s="270">
        <v>2802927</v>
      </c>
      <c r="H91" s="151"/>
    </row>
    <row r="92" spans="1:12">
      <c r="A92" s="158" t="s">
        <v>352</v>
      </c>
      <c r="B92" s="127">
        <v>24</v>
      </c>
      <c r="C92" s="264">
        <f>C72</f>
        <v>5415338.0640000002</v>
      </c>
      <c r="D92" s="20"/>
      <c r="E92" s="139"/>
      <c r="F92" s="430" t="s">
        <v>496</v>
      </c>
      <c r="G92" s="270">
        <v>6195202</v>
      </c>
      <c r="H92" s="151"/>
    </row>
    <row r="93" spans="1:12">
      <c r="A93" s="158"/>
      <c r="B93" s="127"/>
      <c r="C93" s="110"/>
      <c r="D93" s="11"/>
      <c r="E93" s="139"/>
      <c r="F93" s="6"/>
      <c r="G93" s="139"/>
      <c r="H93" s="151"/>
    </row>
    <row r="94" spans="1:12" ht="13.5" thickBot="1">
      <c r="A94" s="158"/>
      <c r="B94" s="127"/>
      <c r="C94" s="110"/>
      <c r="D94" s="11"/>
      <c r="E94" s="139"/>
      <c r="F94" s="6"/>
      <c r="G94" s="139"/>
      <c r="H94" s="151"/>
    </row>
    <row r="95" spans="1:12" ht="13.5" thickBot="1">
      <c r="A95" s="156" t="s">
        <v>478</v>
      </c>
      <c r="B95" s="125">
        <v>25</v>
      </c>
      <c r="C95" s="269">
        <f>SUM(C90:C93)</f>
        <v>58571734.045750499</v>
      </c>
      <c r="D95" s="6"/>
      <c r="E95" s="139"/>
      <c r="F95" s="430" t="s">
        <v>496</v>
      </c>
      <c r="G95" s="413">
        <f>SUM(G90:G94)</f>
        <v>45337401</v>
      </c>
      <c r="H95" s="164"/>
    </row>
    <row r="96" spans="1:12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0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>
      <c r="A102" s="158" t="s">
        <v>56</v>
      </c>
      <c r="B102" s="127">
        <v>3</v>
      </c>
      <c r="C102" s="112"/>
      <c r="D102" s="3"/>
      <c r="E102" s="251">
        <f>E21</f>
        <v>-33129140</v>
      </c>
      <c r="F102" s="37"/>
      <c r="G102" s="201"/>
      <c r="H102" s="164"/>
    </row>
    <row r="103" spans="1:8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>
      <c r="A104" s="158" t="s">
        <v>100</v>
      </c>
      <c r="B104" s="127">
        <v>4</v>
      </c>
      <c r="C104" s="112"/>
      <c r="D104" s="3"/>
      <c r="E104" s="251">
        <f>E23</f>
        <v>109978621</v>
      </c>
      <c r="F104" s="37"/>
      <c r="G104" s="201"/>
      <c r="H104" s="164"/>
    </row>
    <row r="105" spans="1:8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>
      <c r="A107" s="158" t="s">
        <v>368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>
      <c r="A109" s="158" t="s">
        <v>57</v>
      </c>
      <c r="B109" s="127">
        <v>8</v>
      </c>
      <c r="C109" s="112"/>
      <c r="D109" s="3"/>
      <c r="E109" s="251">
        <f>E34</f>
        <v>-30011140</v>
      </c>
      <c r="F109" s="37"/>
      <c r="G109" s="201"/>
      <c r="H109" s="164"/>
    </row>
    <row r="110" spans="1:8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>
      <c r="A112" s="155" t="s">
        <v>322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>
      <c r="A114" s="155" t="s">
        <v>101</v>
      </c>
      <c r="B114" s="125">
        <v>4</v>
      </c>
      <c r="C114" s="112"/>
      <c r="D114" s="3"/>
      <c r="E114" s="251">
        <f>E39</f>
        <v>108977216</v>
      </c>
      <c r="F114" s="37"/>
      <c r="G114" s="201"/>
      <c r="H114" s="164"/>
    </row>
    <row r="115" spans="1:8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>
      <c r="A117" s="158" t="s">
        <v>369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>
      <c r="A118" s="158" t="s">
        <v>370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>
      <c r="A119" s="158"/>
      <c r="B119" s="127"/>
      <c r="C119" s="112"/>
      <c r="D119" s="3"/>
      <c r="E119" s="110"/>
      <c r="F119" s="37"/>
      <c r="G119" s="201"/>
      <c r="H119" s="164"/>
    </row>
    <row r="120" spans="1:8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-2116595</v>
      </c>
      <c r="F120" s="37"/>
      <c r="G120" s="201"/>
      <c r="H120" s="164"/>
    </row>
    <row r="121" spans="1:8">
      <c r="A121" s="152"/>
      <c r="B121" s="127"/>
      <c r="C121" s="112"/>
      <c r="D121" s="117"/>
      <c r="E121" s="110"/>
      <c r="F121" s="37"/>
      <c r="G121" s="201"/>
      <c r="H121" s="164"/>
    </row>
    <row r="122" spans="1:8">
      <c r="A122" s="157" t="s">
        <v>504</v>
      </c>
      <c r="B122" s="127"/>
      <c r="C122" s="112"/>
      <c r="D122" s="3" t="s">
        <v>231</v>
      </c>
      <c r="E122" s="469">
        <f>+'Tax Rates'!F52</f>
        <v>0.36120000000000002</v>
      </c>
      <c r="F122" s="470"/>
      <c r="G122" s="201" t="s">
        <v>102</v>
      </c>
      <c r="H122" s="164"/>
    </row>
    <row r="123" spans="1:8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>
      <c r="A124" s="158" t="s">
        <v>246</v>
      </c>
      <c r="B124" s="127"/>
      <c r="C124" s="112"/>
      <c r="D124" s="3" t="s">
        <v>189</v>
      </c>
      <c r="E124" s="264">
        <f>E120*E122</f>
        <v>-764514.11400000006</v>
      </c>
      <c r="F124" s="37"/>
      <c r="G124" s="201"/>
      <c r="H124" s="164"/>
    </row>
    <row r="125" spans="1:8">
      <c r="A125" s="158"/>
      <c r="B125" s="127"/>
      <c r="C125" s="112"/>
      <c r="D125" s="3"/>
      <c r="E125" s="110"/>
      <c r="F125" s="37"/>
      <c r="G125" s="201"/>
      <c r="H125" s="164"/>
    </row>
    <row r="126" spans="1:8">
      <c r="A126" s="158" t="s">
        <v>114</v>
      </c>
      <c r="B126" s="127">
        <v>14</v>
      </c>
      <c r="C126" s="112"/>
      <c r="D126" s="3"/>
      <c r="E126" s="264">
        <f>E58</f>
        <v>269188</v>
      </c>
      <c r="F126" s="37"/>
      <c r="G126" s="201"/>
      <c r="H126" s="164"/>
    </row>
    <row r="127" spans="1:8">
      <c r="A127" s="158"/>
      <c r="B127" s="127"/>
      <c r="C127" s="112"/>
      <c r="D127" s="3"/>
      <c r="E127" s="110"/>
      <c r="F127" s="37"/>
      <c r="G127" s="201"/>
      <c r="H127" s="164"/>
    </row>
    <row r="128" spans="1:8">
      <c r="A128" s="158" t="s">
        <v>117</v>
      </c>
      <c r="B128" s="127"/>
      <c r="C128" s="112"/>
      <c r="D128" s="3"/>
      <c r="E128" s="264">
        <f>E124-E126</f>
        <v>-1033702.1140000001</v>
      </c>
      <c r="F128" s="37"/>
      <c r="G128" s="201"/>
      <c r="H128" s="164"/>
    </row>
    <row r="129" spans="1:8">
      <c r="A129" s="167"/>
      <c r="B129" s="127"/>
      <c r="C129" s="112"/>
      <c r="D129" s="3"/>
      <c r="E129" s="110"/>
      <c r="F129" s="37"/>
      <c r="G129" s="201"/>
      <c r="H129" s="164"/>
    </row>
    <row r="130" spans="1:8">
      <c r="A130" s="152" t="s">
        <v>196</v>
      </c>
      <c r="B130" s="127"/>
      <c r="C130" s="112"/>
      <c r="D130" s="3"/>
      <c r="E130" s="469">
        <f>IF((E120+C50)&gt;'Tax Rates'!$E$47,'Tax Rates'!$F$52-1.12%, 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>
      <c r="A131" s="150"/>
      <c r="B131" s="127"/>
      <c r="C131" s="112"/>
      <c r="D131" s="3"/>
      <c r="E131" s="110"/>
      <c r="F131" s="37"/>
      <c r="G131" s="201"/>
      <c r="H131" s="164"/>
    </row>
    <row r="132" spans="1:8">
      <c r="A132" s="168" t="s">
        <v>356</v>
      </c>
      <c r="B132" s="130"/>
      <c r="C132" s="112"/>
      <c r="D132" s="3"/>
      <c r="E132" s="264">
        <f>E128/(1-E130)</f>
        <v>-1590310.944615385</v>
      </c>
      <c r="F132" s="37"/>
      <c r="G132" s="201"/>
      <c r="H132" s="164"/>
    </row>
    <row r="133" spans="1:8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77793317.174917489</v>
      </c>
      <c r="F136" s="37"/>
      <c r="G136" s="201"/>
      <c r="H136" s="164"/>
    </row>
    <row r="137" spans="1:8">
      <c r="A137" s="171"/>
      <c r="B137" s="130"/>
      <c r="C137" s="112"/>
      <c r="D137" s="119"/>
      <c r="E137" s="145"/>
      <c r="F137" s="37"/>
      <c r="G137" s="201"/>
      <c r="H137" s="164"/>
    </row>
    <row r="138" spans="1:8">
      <c r="A138" s="171" t="s">
        <v>237</v>
      </c>
      <c r="B138" s="130"/>
      <c r="C138" s="112"/>
      <c r="D138" s="119" t="s">
        <v>231</v>
      </c>
      <c r="E138" s="469">
        <f>IF((E120+E136)&gt;'Tax Rates'!E47,'Tax Rates'!F52, IF((E120+E136)&gt;'Tax Rates'!D47,'Tax Rates'!E52,IF((E120+E136)&gt;'Tax Rates'!C47,'Tax Rates'!D52,'Tax Rates'!C52)))</f>
        <v>0.36120000000000002</v>
      </c>
      <c r="F138" s="197" t="s">
        <v>102</v>
      </c>
      <c r="G138" s="201"/>
      <c r="H138" s="164"/>
    </row>
    <row r="139" spans="1:8">
      <c r="A139" s="171"/>
      <c r="B139" s="130"/>
      <c r="C139" s="112"/>
      <c r="D139" s="119"/>
      <c r="E139" s="144"/>
      <c r="F139" s="37"/>
      <c r="G139" s="201"/>
      <c r="H139" s="164"/>
    </row>
    <row r="140" spans="1:8">
      <c r="A140" s="171" t="s">
        <v>229</v>
      </c>
      <c r="B140" s="130"/>
      <c r="C140" s="112"/>
      <c r="D140" s="118" t="s">
        <v>189</v>
      </c>
      <c r="E140" s="303">
        <f>IF(E136&gt;0,E136*E138,0)</f>
        <v>28098946.163580198</v>
      </c>
      <c r="F140" s="37"/>
      <c r="G140" s="201"/>
      <c r="H140" s="164"/>
    </row>
    <row r="141" spans="1:8">
      <c r="A141" s="171"/>
      <c r="B141" s="130"/>
      <c r="C141" s="112"/>
      <c r="D141" s="119"/>
      <c r="E141" s="144"/>
      <c r="F141" s="37"/>
      <c r="G141" s="201"/>
      <c r="H141" s="164"/>
    </row>
    <row r="142" spans="1:8">
      <c r="A142" s="171" t="s">
        <v>238</v>
      </c>
      <c r="B142" s="130"/>
      <c r="C142" s="112"/>
      <c r="D142" s="118" t="s">
        <v>188</v>
      </c>
      <c r="E142" s="304"/>
      <c r="F142" s="37"/>
      <c r="G142" s="201"/>
      <c r="H142" s="164"/>
    </row>
    <row r="143" spans="1:8">
      <c r="A143" s="171"/>
      <c r="B143" s="130"/>
      <c r="C143" s="112"/>
      <c r="D143" s="119"/>
      <c r="E143" s="144"/>
      <c r="F143" s="37"/>
      <c r="G143" s="201"/>
      <c r="H143" s="164"/>
    </row>
    <row r="144" spans="1:8">
      <c r="A144" s="171" t="s">
        <v>230</v>
      </c>
      <c r="B144" s="130"/>
      <c r="C144" s="112"/>
      <c r="D144" s="119" t="s">
        <v>189</v>
      </c>
      <c r="E144" s="302">
        <f>E140-E142</f>
        <v>28098946.163580198</v>
      </c>
      <c r="F144" s="37"/>
      <c r="G144" s="201"/>
      <c r="H144" s="164"/>
    </row>
    <row r="145" spans="1:8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30043779.092953134</v>
      </c>
      <c r="F146" s="37"/>
      <c r="G146" s="201"/>
      <c r="H146" s="164"/>
    </row>
    <row r="147" spans="1:8">
      <c r="A147" s="171"/>
      <c r="B147" s="130"/>
      <c r="C147" s="112"/>
      <c r="D147" s="119"/>
      <c r="E147" s="144"/>
      <c r="F147" s="37"/>
      <c r="G147" s="201"/>
      <c r="H147" s="164"/>
    </row>
    <row r="148" spans="1:8">
      <c r="A148" s="171" t="s">
        <v>232</v>
      </c>
      <c r="B148" s="130"/>
      <c r="C148" s="112"/>
      <c r="D148" s="118" t="s">
        <v>189</v>
      </c>
      <c r="E148" s="308">
        <f>E144-E146</f>
        <v>-1944832.9293729365</v>
      </c>
      <c r="F148" s="37"/>
      <c r="G148" s="201"/>
      <c r="H148" s="164"/>
    </row>
    <row r="149" spans="1:8">
      <c r="A149" s="171"/>
      <c r="B149" s="130"/>
      <c r="C149" s="112"/>
      <c r="D149" s="119"/>
      <c r="E149" s="144"/>
      <c r="F149" s="37"/>
      <c r="G149" s="201"/>
      <c r="H149" s="164"/>
    </row>
    <row r="150" spans="1:8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>
      <c r="A151" s="171" t="s">
        <v>17</v>
      </c>
      <c r="B151" s="130"/>
      <c r="C151" s="112"/>
      <c r="D151" s="119" t="s">
        <v>189</v>
      </c>
      <c r="E151" s="302">
        <f>C66</f>
        <v>1810112688</v>
      </c>
      <c r="F151" s="37"/>
      <c r="G151" s="201"/>
      <c r="H151" s="164"/>
    </row>
    <row r="152" spans="1:8">
      <c r="A152" s="171" t="s">
        <v>362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>
      <c r="A153" s="171" t="s">
        <v>233</v>
      </c>
      <c r="B153" s="130"/>
      <c r="C153" s="112"/>
      <c r="D153" s="118" t="s">
        <v>189</v>
      </c>
      <c r="E153" s="302">
        <f>E151-E152</f>
        <v>1805112688</v>
      </c>
      <c r="F153" s="37"/>
      <c r="G153" s="201"/>
      <c r="H153" s="164"/>
    </row>
    <row r="154" spans="1:8">
      <c r="A154" s="171"/>
      <c r="B154" s="130"/>
      <c r="C154" s="112"/>
      <c r="D154" s="119"/>
      <c r="E154" s="144"/>
      <c r="F154" s="37"/>
      <c r="G154" s="201"/>
      <c r="H154" s="164"/>
    </row>
    <row r="155" spans="1:8">
      <c r="A155" s="171" t="s">
        <v>363</v>
      </c>
      <c r="B155" s="130"/>
      <c r="C155" s="112"/>
      <c r="D155" s="119" t="s">
        <v>231</v>
      </c>
      <c r="E155" s="306">
        <f>'Tax Rates'!C54</f>
        <v>3.0000000000000001E-3</v>
      </c>
      <c r="F155" s="37"/>
      <c r="G155" s="201"/>
      <c r="H155" s="164"/>
    </row>
    <row r="156" spans="1:8">
      <c r="A156" s="171"/>
      <c r="B156" s="130"/>
      <c r="C156" s="112"/>
      <c r="D156" s="119"/>
      <c r="E156" s="144"/>
      <c r="F156" s="37"/>
      <c r="G156" s="201"/>
      <c r="H156" s="164"/>
    </row>
    <row r="157" spans="1:8">
      <c r="A157" s="171" t="s">
        <v>234</v>
      </c>
      <c r="B157" s="130"/>
      <c r="C157" s="112"/>
      <c r="D157" s="119" t="s">
        <v>189</v>
      </c>
      <c r="E157" s="302">
        <f>IF(E153&gt;0,E153*E155*B9/B10,0)</f>
        <v>5415338.0640000002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5415338.0640000002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>
      <c r="A160" s="171"/>
      <c r="B160" s="130"/>
      <c r="C160" s="112"/>
      <c r="D160" s="119"/>
      <c r="E160" s="144"/>
      <c r="F160" s="37"/>
      <c r="G160" s="201"/>
      <c r="H160" s="164"/>
    </row>
    <row r="161" spans="1:8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>
      <c r="A162" s="171" t="s">
        <v>17</v>
      </c>
      <c r="B162" s="130"/>
      <c r="C162" s="112"/>
      <c r="D162" s="119"/>
      <c r="E162" s="302">
        <f>C75</f>
        <v>1810112688</v>
      </c>
      <c r="F162" s="37"/>
      <c r="G162" s="201"/>
      <c r="H162" s="164"/>
    </row>
    <row r="163" spans="1:8">
      <c r="A163" s="171" t="s">
        <v>361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>
      <c r="A164" s="171" t="s">
        <v>240</v>
      </c>
      <c r="B164" s="130"/>
      <c r="C164" s="112"/>
      <c r="D164" s="119" t="s">
        <v>189</v>
      </c>
      <c r="E164" s="302">
        <f>E162-E163</f>
        <v>1760112688</v>
      </c>
      <c r="F164" s="37"/>
      <c r="G164" s="201"/>
      <c r="H164" s="164"/>
    </row>
    <row r="165" spans="1:8">
      <c r="A165" s="171"/>
      <c r="B165" s="130"/>
      <c r="C165" s="112"/>
      <c r="D165" s="119"/>
      <c r="E165" s="144"/>
      <c r="F165" s="37"/>
      <c r="G165" s="201"/>
      <c r="H165" s="164"/>
    </row>
    <row r="166" spans="1:8">
      <c r="A166" s="171" t="s">
        <v>310</v>
      </c>
      <c r="B166" s="130"/>
      <c r="C166" s="112"/>
      <c r="D166" s="119"/>
      <c r="E166" s="306">
        <f>'Tax Rates'!C55</f>
        <v>2E-3</v>
      </c>
      <c r="F166" s="37"/>
      <c r="G166" s="201"/>
      <c r="H166" s="164"/>
    </row>
    <row r="167" spans="1:8">
      <c r="A167" s="171"/>
      <c r="B167" s="130"/>
      <c r="C167" s="112"/>
      <c r="D167" s="119"/>
      <c r="E167" s="144"/>
      <c r="F167" s="37"/>
      <c r="G167" s="201"/>
      <c r="H167" s="164"/>
    </row>
    <row r="168" spans="1:8">
      <c r="A168" s="171" t="s">
        <v>241</v>
      </c>
      <c r="B168" s="130"/>
      <c r="C168" s="112"/>
      <c r="D168" s="119"/>
      <c r="E168" s="302">
        <f>IF(E164&gt;0,E164*E166*B9/B10,0)</f>
        <v>3520225.3760000002</v>
      </c>
      <c r="F168" s="37"/>
      <c r="G168" s="201"/>
      <c r="H168" s="164"/>
    </row>
    <row r="169" spans="1:8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871285.15235907584</v>
      </c>
      <c r="F169" s="37"/>
      <c r="G169" s="201"/>
      <c r="H169" s="164"/>
    </row>
    <row r="170" spans="1:8">
      <c r="A170" s="171" t="s">
        <v>242</v>
      </c>
      <c r="B170" s="130"/>
      <c r="C170" s="112"/>
      <c r="D170" s="119" t="s">
        <v>189</v>
      </c>
      <c r="E170" s="302">
        <f>E168-E169</f>
        <v>2648940.2236409243</v>
      </c>
      <c r="F170" s="37"/>
      <c r="G170" s="201"/>
      <c r="H170" s="164"/>
    </row>
    <row r="171" spans="1:8">
      <c r="A171" s="171"/>
      <c r="B171" s="130"/>
      <c r="C171" s="112"/>
      <c r="D171" s="119"/>
      <c r="E171" s="241"/>
      <c r="F171" s="37"/>
      <c r="G171" s="201"/>
      <c r="H171" s="164"/>
    </row>
    <row r="172" spans="1:8">
      <c r="A172" s="414" t="s">
        <v>351</v>
      </c>
      <c r="B172" s="130"/>
      <c r="C172" s="112"/>
      <c r="D172" s="118" t="s">
        <v>188</v>
      </c>
      <c r="E172" s="305">
        <f>C84</f>
        <v>3178968.3956409236</v>
      </c>
      <c r="F172" s="37"/>
      <c r="G172" s="201"/>
      <c r="H172" s="164"/>
    </row>
    <row r="173" spans="1:8">
      <c r="A173" s="155" t="s">
        <v>245</v>
      </c>
      <c r="B173" s="130"/>
      <c r="C173" s="112"/>
      <c r="D173" s="119" t="s">
        <v>189</v>
      </c>
      <c r="E173" s="502">
        <f>E170-E172</f>
        <v>-530028.17199999932</v>
      </c>
      <c r="F173" s="37"/>
      <c r="G173" s="201"/>
      <c r="H173" s="164"/>
    </row>
    <row r="174" spans="1:8">
      <c r="A174" s="155"/>
      <c r="B174" s="130"/>
      <c r="C174" s="112"/>
      <c r="D174" s="119"/>
      <c r="E174" s="144"/>
      <c r="F174" s="37"/>
      <c r="G174" s="201"/>
      <c r="H174" s="164"/>
    </row>
    <row r="175" spans="1:8">
      <c r="A175" s="155" t="s">
        <v>348</v>
      </c>
      <c r="B175" s="130"/>
      <c r="C175" s="112"/>
      <c r="D175" s="119"/>
      <c r="E175" s="469">
        <f>IF((E120+G50)&gt;'Tax Rates'!E47,'Tax Rates'!F52-1.12%, IF((E120+G50)&gt;'Tax Rates'!D47,'Tax Rates'!E52-1.12%,IF((E120+G50)&gt;'Tax Rates'!C47,'Tax Rates'!D52,'Tax Rates'!C52-1.12%)))</f>
        <v>0.35000000000000003</v>
      </c>
      <c r="F175" s="470"/>
      <c r="G175" s="201"/>
      <c r="H175" s="164"/>
    </row>
    <row r="176" spans="1:8">
      <c r="A176" s="155"/>
      <c r="B176" s="130"/>
      <c r="C176" s="112"/>
      <c r="D176" s="119"/>
      <c r="E176" s="144"/>
      <c r="F176" s="37"/>
      <c r="G176" s="201"/>
      <c r="H176" s="164"/>
    </row>
    <row r="177" spans="1:8">
      <c r="A177" s="168" t="s">
        <v>243</v>
      </c>
      <c r="B177" s="130"/>
      <c r="C177" s="112"/>
      <c r="D177" s="119" t="s">
        <v>187</v>
      </c>
      <c r="E177" s="302">
        <f>E148/(1-E175)</f>
        <v>-2992050.6605737489</v>
      </c>
      <c r="F177" s="37"/>
      <c r="G177" s="201"/>
      <c r="H177" s="164"/>
    </row>
    <row r="178" spans="1:8">
      <c r="A178" s="168" t="s">
        <v>33</v>
      </c>
      <c r="B178" s="130"/>
      <c r="C178" s="112"/>
      <c r="D178" s="119" t="s">
        <v>187</v>
      </c>
      <c r="E178" s="302">
        <f>E173/(1-E175)</f>
        <v>-815427.95692307595</v>
      </c>
      <c r="F178" s="37"/>
      <c r="G178" s="201"/>
      <c r="H178" s="164"/>
    </row>
    <row r="179" spans="1:8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>
      <c r="A180" s="155"/>
      <c r="B180" s="130"/>
      <c r="C180" s="112"/>
      <c r="D180" s="119"/>
      <c r="E180" s="144"/>
      <c r="F180" s="37"/>
      <c r="G180" s="201"/>
      <c r="H180" s="164"/>
    </row>
    <row r="181" spans="1:8">
      <c r="A181" s="168" t="s">
        <v>357</v>
      </c>
      <c r="B181" s="130"/>
      <c r="C181" s="112"/>
      <c r="D181" s="119" t="s">
        <v>189</v>
      </c>
      <c r="E181" s="302">
        <f>SUM(E177:E179)</f>
        <v>-3807478.6174968248</v>
      </c>
      <c r="F181" s="37"/>
      <c r="G181" s="201"/>
      <c r="H181" s="164"/>
    </row>
    <row r="182" spans="1:8">
      <c r="A182" s="155"/>
      <c r="B182" s="130"/>
      <c r="C182" s="112"/>
      <c r="D182" s="119"/>
      <c r="E182" s="144"/>
      <c r="F182" s="37"/>
      <c r="G182" s="201"/>
      <c r="H182" s="164"/>
    </row>
    <row r="183" spans="1:8">
      <c r="A183" s="168" t="s">
        <v>349</v>
      </c>
      <c r="B183" s="130"/>
      <c r="C183" s="112"/>
      <c r="D183" s="119" t="s">
        <v>187</v>
      </c>
      <c r="E183" s="302">
        <f>E132</f>
        <v>-1590310.944615385</v>
      </c>
      <c r="F183" s="37" t="s">
        <v>102</v>
      </c>
      <c r="G183" s="201"/>
      <c r="H183" s="164"/>
    </row>
    <row r="184" spans="1:8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2">
        <f>E181+E183</f>
        <v>-5397789.5621122103</v>
      </c>
      <c r="F185" s="37"/>
      <c r="G185" s="201"/>
      <c r="H185" s="164"/>
    </row>
    <row r="186" spans="1:8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>
      <c r="A192" s="154"/>
      <c r="B192" s="123"/>
      <c r="C192" s="115"/>
      <c r="D192" s="119"/>
      <c r="E192" s="147"/>
      <c r="F192" s="3"/>
      <c r="G192" s="123"/>
      <c r="H192" s="164"/>
    </row>
    <row r="193" spans="1:8">
      <c r="A193" s="155" t="s">
        <v>224</v>
      </c>
      <c r="B193" s="127"/>
      <c r="C193" s="112"/>
      <c r="D193" s="120"/>
      <c r="E193" s="308">
        <f>REGINFO!D62</f>
        <v>80006980.809600011</v>
      </c>
      <c r="F193" s="3"/>
      <c r="G193" s="123"/>
      <c r="H193" s="164"/>
    </row>
    <row r="194" spans="1:8">
      <c r="A194" s="155" t="s">
        <v>251</v>
      </c>
      <c r="B194" s="127"/>
      <c r="C194" s="112"/>
      <c r="D194" s="120"/>
      <c r="E194" s="308">
        <f>REGINFO!D66</f>
        <v>57696270.825082511</v>
      </c>
      <c r="F194" s="3"/>
      <c r="G194" s="123"/>
      <c r="H194" s="164"/>
    </row>
    <row r="195" spans="1:8">
      <c r="A195" s="155"/>
      <c r="B195" s="127"/>
      <c r="C195" s="112"/>
      <c r="D195" s="120"/>
      <c r="E195" s="149"/>
      <c r="F195" s="3"/>
      <c r="G195" s="123"/>
      <c r="H195" s="164"/>
    </row>
    <row r="196" spans="1:8">
      <c r="A196" s="155" t="s">
        <v>345</v>
      </c>
      <c r="B196" s="127"/>
      <c r="C196" s="112"/>
      <c r="D196" s="120"/>
      <c r="E196" s="308">
        <f>E193-E194</f>
        <v>22310709.9845175</v>
      </c>
      <c r="F196" s="3"/>
      <c r="G196" s="123"/>
      <c r="H196" s="164"/>
    </row>
    <row r="197" spans="1:8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>
      <c r="A198" s="155"/>
      <c r="B198" s="127"/>
      <c r="C198" s="112"/>
      <c r="D198" s="120"/>
      <c r="E198" s="147"/>
      <c r="F198" s="3"/>
      <c r="G198" s="123"/>
      <c r="H198" s="164"/>
    </row>
    <row r="199" spans="1:8">
      <c r="A199" s="168" t="s">
        <v>257</v>
      </c>
      <c r="B199" s="127"/>
      <c r="C199" s="112"/>
      <c r="D199" s="120"/>
      <c r="E199" s="147"/>
      <c r="F199" s="3"/>
      <c r="G199" s="484"/>
      <c r="H199" s="164"/>
    </row>
    <row r="200" spans="1:8">
      <c r="A200" s="176" t="s">
        <v>85</v>
      </c>
      <c r="B200" s="127"/>
      <c r="C200" s="112"/>
      <c r="D200" s="120"/>
      <c r="E200" s="147"/>
      <c r="F200" s="3"/>
      <c r="G200" s="484"/>
      <c r="H200" s="164"/>
    </row>
    <row r="201" spans="1:8">
      <c r="A201" s="155" t="s">
        <v>252</v>
      </c>
      <c r="B201" s="127"/>
      <c r="C201" s="112"/>
      <c r="D201" s="120"/>
      <c r="E201" s="308">
        <f>G37+G42</f>
        <v>78673000</v>
      </c>
      <c r="F201" s="3"/>
      <c r="G201" s="484"/>
      <c r="H201" s="164"/>
    </row>
    <row r="202" spans="1:8">
      <c r="A202" s="155" t="s">
        <v>347</v>
      </c>
      <c r="B202" s="127"/>
      <c r="C202" s="112"/>
      <c r="D202" s="120"/>
      <c r="E202" s="308">
        <f>REGINFO!D62</f>
        <v>80006980.809600011</v>
      </c>
      <c r="F202" s="3"/>
      <c r="G202" s="123"/>
      <c r="H202" s="164"/>
    </row>
    <row r="203" spans="1:8">
      <c r="A203" s="155"/>
      <c r="B203" s="127"/>
      <c r="C203" s="112"/>
      <c r="D203" s="120"/>
      <c r="E203" s="149"/>
      <c r="F203" s="3"/>
      <c r="G203" s="123"/>
      <c r="H203" s="164"/>
    </row>
    <row r="204" spans="1:8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>
      <c r="A205" s="155"/>
      <c r="B205" s="127"/>
      <c r="C205" s="112"/>
      <c r="D205" s="120"/>
      <c r="E205" s="149"/>
      <c r="F205" s="3"/>
      <c r="G205" s="123"/>
      <c r="H205" s="164"/>
    </row>
    <row r="206" spans="1:8">
      <c r="A206" s="168" t="s">
        <v>321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22310709.9845175</v>
      </c>
      <c r="F208" s="74"/>
      <c r="G208" s="202"/>
      <c r="H208" s="181"/>
    </row>
    <row r="209" spans="1:6">
      <c r="A209" s="35"/>
      <c r="B209" s="8"/>
      <c r="C209" s="22"/>
      <c r="D209" s="100"/>
      <c r="E209" s="96"/>
    </row>
    <row r="210" spans="1:6">
      <c r="B210" s="22"/>
      <c r="C210" s="22"/>
      <c r="D210" s="22"/>
      <c r="E210" s="22"/>
      <c r="F210" s="22"/>
    </row>
    <row r="211" spans="1:6">
      <c r="B211" s="8"/>
      <c r="C211" s="22"/>
      <c r="D211" s="22"/>
      <c r="E211" s="95"/>
    </row>
    <row r="212" spans="1:6">
      <c r="B212" s="8"/>
      <c r="C212" s="22"/>
      <c r="D212" s="100"/>
      <c r="E212" s="95"/>
    </row>
    <row r="213" spans="1:6">
      <c r="B213" s="8"/>
      <c r="C213" s="5"/>
      <c r="D213" s="85"/>
      <c r="E213" s="97"/>
    </row>
    <row r="214" spans="1:6">
      <c r="B214" s="8"/>
      <c r="C214" s="6"/>
      <c r="D214" s="85"/>
      <c r="E214" s="94"/>
    </row>
    <row r="215" spans="1:6">
      <c r="B215" s="8"/>
      <c r="C215" s="5"/>
      <c r="D215" s="85"/>
      <c r="E215" s="93"/>
    </row>
    <row r="216" spans="1:6">
      <c r="B216" s="8"/>
      <c r="C216" s="5"/>
      <c r="D216" s="85"/>
      <c r="E216" s="97"/>
    </row>
    <row r="217" spans="1:6">
      <c r="B217" s="8"/>
      <c r="C217" s="5"/>
      <c r="D217" s="85"/>
      <c r="E217" s="93"/>
    </row>
    <row r="218" spans="1:6">
      <c r="D218" s="85"/>
      <c r="E218" s="98"/>
    </row>
    <row r="219" spans="1:6">
      <c r="D219" s="85"/>
      <c r="E219" s="72"/>
    </row>
    <row r="220" spans="1:6">
      <c r="D220" s="85"/>
      <c r="E220" s="72"/>
    </row>
    <row r="221" spans="1:6">
      <c r="C221" t="s">
        <v>102</v>
      </c>
      <c r="D221" s="85"/>
      <c r="E221" s="72"/>
    </row>
    <row r="222" spans="1:6">
      <c r="C222" t="s">
        <v>102</v>
      </c>
      <c r="D222" s="85"/>
      <c r="E222" s="72"/>
    </row>
    <row r="223" spans="1:6">
      <c r="C223" t="s">
        <v>102</v>
      </c>
      <c r="D223" s="85"/>
      <c r="E223" s="72"/>
    </row>
    <row r="224" spans="1:6">
      <c r="D224" s="85"/>
      <c r="E224" s="72"/>
    </row>
    <row r="225" spans="4:5">
      <c r="D225" s="85"/>
      <c r="E225" s="72"/>
    </row>
    <row r="226" spans="4:5">
      <c r="D226" s="85"/>
      <c r="E226" s="72"/>
    </row>
    <row r="227" spans="4:5">
      <c r="D227" s="85"/>
      <c r="E227" s="72"/>
    </row>
    <row r="228" spans="4:5">
      <c r="D228" s="85"/>
      <c r="E228" s="72"/>
    </row>
    <row r="229" spans="4:5">
      <c r="D229" s="85"/>
      <c r="E229" s="72"/>
    </row>
    <row r="230" spans="4:5">
      <c r="D230" s="85"/>
      <c r="E230" s="72"/>
    </row>
    <row r="231" spans="4:5">
      <c r="D231" s="85"/>
      <c r="E231" s="72"/>
    </row>
    <row r="232" spans="4:5">
      <c r="D232" s="85"/>
      <c r="E232" s="72"/>
    </row>
    <row r="233" spans="4:5">
      <c r="D233" s="85"/>
      <c r="E233" s="72"/>
    </row>
    <row r="234" spans="4:5">
      <c r="D234" s="85"/>
      <c r="E234" s="72"/>
    </row>
    <row r="235" spans="4:5">
      <c r="D235" s="85"/>
      <c r="E235" s="72"/>
    </row>
    <row r="236" spans="4:5">
      <c r="D236" s="85"/>
      <c r="E236" s="72"/>
    </row>
    <row r="237" spans="4:5">
      <c r="D237" s="85"/>
      <c r="E237" s="72"/>
    </row>
    <row r="238" spans="4:5">
      <c r="D238" s="85"/>
      <c r="E238" s="72"/>
    </row>
    <row r="239" spans="4:5">
      <c r="D239" s="85"/>
      <c r="E239" s="72"/>
    </row>
    <row r="240" spans="4:5">
      <c r="D240" s="85"/>
      <c r="E240" s="72"/>
    </row>
    <row r="241" spans="4:5">
      <c r="D241" s="85"/>
      <c r="E241" s="72"/>
    </row>
    <row r="242" spans="4:5">
      <c r="D242" s="85"/>
      <c r="E242" s="72"/>
    </row>
    <row r="243" spans="4:5">
      <c r="D243" s="85"/>
      <c r="E243" s="72"/>
    </row>
    <row r="244" spans="4:5">
      <c r="D244" s="85"/>
      <c r="E244" s="72"/>
    </row>
    <row r="245" spans="4:5">
      <c r="D245" s="85"/>
      <c r="E245" s="72"/>
    </row>
    <row r="246" spans="4:5">
      <c r="D246" s="85"/>
      <c r="E246" s="72"/>
    </row>
    <row r="247" spans="4:5">
      <c r="D247" s="85"/>
      <c r="E247" s="72"/>
    </row>
    <row r="248" spans="4:5">
      <c r="D248" s="85"/>
      <c r="E248" s="72"/>
    </row>
    <row r="249" spans="4:5">
      <c r="D249" s="85"/>
      <c r="E249" s="72"/>
    </row>
    <row r="250" spans="4:5">
      <c r="D250" s="85"/>
      <c r="E250" s="72"/>
    </row>
  </sheetData>
  <phoneticPr fontId="0" type="noConversion"/>
  <printOptions horizontalCentered="1" headings="1"/>
  <pageMargins left="0.11811023622047245" right="0.23622047244094491" top="0.87" bottom="0.27559055118110237" header="0.19685039370078741" footer="0.11811023622047245"/>
  <pageSetup scale="65" fitToHeight="0" orientation="portrait" cellComments="asDisplayed" r:id="rId1"/>
  <headerFooter alignWithMargins="0">
    <oddHeader>&amp;R&amp;9Toronto Hydro-Electric System Limited
EB-2012-0064
Tab 5
Schedule F
ORIGINAL
page &amp;P of &amp;N</oddHeader>
    <oddFooter>&amp;C&amp;A</oddFooter>
  </headerFooter>
  <rowBreaks count="3" manualBreakCount="3">
    <brk id="85" max="7" man="1"/>
    <brk id="149" max="7" man="1"/>
    <brk id="2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topLeftCell="A146" zoomScale="60" zoomScaleNormal="100" workbookViewId="0">
      <selection activeCell="D72" sqref="D71:D72"/>
    </sheetView>
  </sheetViews>
  <sheetFormatPr defaultRowHeight="12.75"/>
  <cols>
    <col min="1" max="1" width="60.140625" customWidth="1"/>
    <col min="2" max="2" width="5.85546875" customWidth="1"/>
    <col min="3" max="5" width="15.7109375" customWidth="1"/>
    <col min="6" max="6" width="6.7109375" customWidth="1"/>
    <col min="7" max="7" width="28.85546875" customWidth="1"/>
    <col min="8" max="8" width="4.28515625" customWidth="1"/>
    <col min="9" max="9" width="11.85546875" customWidth="1"/>
    <col min="10" max="11" width="11.7109375" customWidth="1"/>
    <col min="12" max="13" width="10.7109375" customWidth="1"/>
  </cols>
  <sheetData>
    <row r="1" spans="1:11">
      <c r="A1" s="1" t="str">
        <f>REGINFO!A1</f>
        <v>PILs TAXES - EB-2012-0064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11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11">
      <c r="A7" s="2" t="str">
        <f>REGINFO!A3</f>
        <v>Utility Name: TORONTO HYDRO-ELECTRIC SYSTEM LIMITED</v>
      </c>
      <c r="B7" s="20"/>
      <c r="C7" s="25"/>
      <c r="D7" s="25"/>
      <c r="E7" s="25"/>
      <c r="F7" s="20"/>
      <c r="G7" s="3"/>
      <c r="H7" s="3"/>
      <c r="I7" s="3"/>
    </row>
    <row r="8" spans="1:11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11">
      <c r="A9" s="2" t="s">
        <v>215</v>
      </c>
      <c r="B9" s="20"/>
      <c r="C9" s="486">
        <v>37987</v>
      </c>
      <c r="D9" s="25"/>
      <c r="E9" s="25"/>
      <c r="F9" s="20"/>
      <c r="G9" s="3"/>
      <c r="H9" s="3"/>
      <c r="I9" s="3"/>
    </row>
    <row r="10" spans="1:11">
      <c r="A10" s="2" t="s">
        <v>216</v>
      </c>
      <c r="B10" s="20"/>
      <c r="C10" s="486">
        <v>38352</v>
      </c>
      <c r="D10" s="25"/>
      <c r="E10" s="25"/>
      <c r="F10" s="20"/>
      <c r="G10" s="3"/>
      <c r="H10" s="3"/>
      <c r="I10" s="3"/>
    </row>
    <row r="11" spans="1:11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11">
      <c r="A12" s="2"/>
      <c r="B12" s="20"/>
      <c r="C12" s="20"/>
      <c r="D12" s="37"/>
      <c r="E12" s="25"/>
      <c r="F12" s="20"/>
      <c r="G12" s="3"/>
      <c r="H12" s="3"/>
      <c r="I12" s="3"/>
    </row>
    <row r="13" spans="1:11" ht="13.5" thickBot="1">
      <c r="A13" s="35" t="s">
        <v>217</v>
      </c>
      <c r="C13" s="258">
        <v>1764205</v>
      </c>
      <c r="D13" s="83" t="s">
        <v>186</v>
      </c>
      <c r="E13" s="25"/>
      <c r="F13" s="20"/>
      <c r="G13" s="3"/>
      <c r="H13" s="3"/>
      <c r="I13" s="3"/>
    </row>
    <row r="14" spans="1:11">
      <c r="A14" s="2" t="s">
        <v>120</v>
      </c>
      <c r="B14" s="20" t="s">
        <v>64</v>
      </c>
      <c r="C14" s="487" t="s">
        <v>485</v>
      </c>
      <c r="D14" s="25"/>
      <c r="E14" s="25"/>
      <c r="F14" s="20"/>
      <c r="G14" s="3"/>
      <c r="H14" s="3"/>
      <c r="I14" s="3"/>
    </row>
    <row r="15" spans="1:11">
      <c r="A15" s="2" t="s">
        <v>121</v>
      </c>
      <c r="B15" s="20" t="s">
        <v>64</v>
      </c>
      <c r="C15" s="487" t="s">
        <v>486</v>
      </c>
      <c r="D15" s="25"/>
      <c r="E15" s="25"/>
      <c r="F15" s="20"/>
      <c r="G15" s="3"/>
      <c r="H15" s="3"/>
      <c r="I15" s="3"/>
    </row>
    <row r="16" spans="1:11">
      <c r="A16" s="299" t="s">
        <v>228</v>
      </c>
      <c r="B16" s="20" t="s">
        <v>64</v>
      </c>
      <c r="C16" s="8" t="s">
        <v>485</v>
      </c>
      <c r="D16" s="25"/>
      <c r="E16" s="25"/>
      <c r="F16" s="20"/>
      <c r="G16" s="3"/>
      <c r="H16" s="3"/>
      <c r="I16" s="3"/>
    </row>
    <row r="17" spans="1:9">
      <c r="A17" s="2" t="s">
        <v>285</v>
      </c>
      <c r="B17" s="20" t="s">
        <v>64</v>
      </c>
      <c r="C17" s="487" t="s">
        <v>485</v>
      </c>
      <c r="E17" s="26"/>
      <c r="F17" s="8"/>
    </row>
    <row r="18" spans="1:9">
      <c r="A18" s="55" t="s">
        <v>258</v>
      </c>
      <c r="B18" s="2"/>
      <c r="C18" s="21"/>
      <c r="E18" s="26"/>
      <c r="F18" s="8"/>
    </row>
    <row r="19" spans="1:9">
      <c r="E19" s="26"/>
      <c r="F19" s="8"/>
    </row>
    <row r="20" spans="1:9">
      <c r="A20" s="3" t="s">
        <v>149</v>
      </c>
      <c r="B20" s="20"/>
      <c r="C20" s="25"/>
      <c r="D20" s="25"/>
      <c r="E20" s="26"/>
      <c r="F20" s="8"/>
    </row>
    <row r="21" spans="1:9">
      <c r="A21" s="14"/>
      <c r="B21" s="20"/>
      <c r="C21" s="25"/>
      <c r="D21" s="25"/>
      <c r="E21" s="26"/>
      <c r="F21" s="8"/>
    </row>
    <row r="22" spans="1:9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>
      <c r="A23" s="399" t="s">
        <v>328</v>
      </c>
      <c r="B23" s="400"/>
      <c r="C23" s="401"/>
      <c r="D23" s="402"/>
      <c r="E23" s="28"/>
      <c r="F23" s="11"/>
      <c r="G23" s="11"/>
      <c r="H23" s="6"/>
      <c r="I23" s="6"/>
    </row>
    <row r="24" spans="1:9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>
      <c r="A26" s="59"/>
      <c r="B26" s="23"/>
      <c r="C26" s="27"/>
      <c r="D26" s="28"/>
      <c r="E26" s="28"/>
      <c r="F26" s="11"/>
      <c r="G26" s="11"/>
      <c r="H26" s="6"/>
      <c r="I26" s="6"/>
    </row>
    <row r="27" spans="1:9">
      <c r="A27" s="399" t="s">
        <v>326</v>
      </c>
      <c r="B27" s="400"/>
      <c r="C27" s="401"/>
      <c r="D27" s="402"/>
      <c r="E27" s="28"/>
      <c r="F27" s="11"/>
      <c r="G27" s="11"/>
      <c r="H27" s="6"/>
      <c r="I27" s="6"/>
    </row>
    <row r="28" spans="1:9">
      <c r="A28" s="399" t="s">
        <v>327</v>
      </c>
      <c r="B28" s="400"/>
      <c r="C28" s="401"/>
      <c r="D28" s="402"/>
      <c r="E28" s="28"/>
      <c r="F28" s="11"/>
      <c r="G28" s="11"/>
      <c r="H28" s="6"/>
      <c r="I28" s="6"/>
    </row>
    <row r="29" spans="1:9">
      <c r="A29" s="15"/>
      <c r="B29" s="23"/>
      <c r="C29" s="27"/>
      <c r="D29" s="28"/>
      <c r="E29" s="28"/>
      <c r="F29" s="11"/>
      <c r="G29" s="11"/>
      <c r="H29" s="6"/>
      <c r="I29" s="6"/>
    </row>
    <row r="30" spans="1:9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>
      <c r="A31" s="248" t="s">
        <v>274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>
      <c r="A32" s="4" t="s">
        <v>221</v>
      </c>
      <c r="B32" s="23" t="s">
        <v>187</v>
      </c>
      <c r="C32" s="285">
        <v>2235154000</v>
      </c>
      <c r="D32" s="286"/>
      <c r="E32" s="284">
        <f>C32-D32</f>
        <v>2235154000</v>
      </c>
      <c r="F32" s="11"/>
      <c r="G32" s="11"/>
      <c r="H32" s="6"/>
      <c r="I32" s="6"/>
    </row>
    <row r="33" spans="1:11">
      <c r="A33" s="4" t="s">
        <v>211</v>
      </c>
      <c r="B33" s="23" t="s">
        <v>187</v>
      </c>
      <c r="C33" s="285">
        <v>27240000</v>
      </c>
      <c r="D33" s="286"/>
      <c r="E33" s="284">
        <f>C33-D33</f>
        <v>27240000</v>
      </c>
      <c r="F33" s="11"/>
      <c r="G33" s="11"/>
      <c r="H33" s="6"/>
      <c r="I33" s="6"/>
    </row>
    <row r="34" spans="1:11">
      <c r="A34" s="4" t="s">
        <v>226</v>
      </c>
      <c r="B34" s="23" t="s">
        <v>187</v>
      </c>
      <c r="C34" s="285">
        <v>10325000</v>
      </c>
      <c r="D34" s="286"/>
      <c r="E34" s="284">
        <f>C34-D34</f>
        <v>10325000</v>
      </c>
      <c r="F34" s="11"/>
      <c r="G34" s="11"/>
      <c r="H34" s="6"/>
      <c r="I34" s="6"/>
    </row>
    <row r="35" spans="1:11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11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11">
      <c r="A37" s="12"/>
      <c r="B37" s="23"/>
      <c r="C37" s="42"/>
      <c r="D37" s="42"/>
      <c r="E37" s="90"/>
      <c r="F37" s="11"/>
      <c r="G37" s="11"/>
      <c r="H37" s="6"/>
      <c r="I37" s="6"/>
    </row>
    <row r="38" spans="1:11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11">
      <c r="A39" s="46" t="s">
        <v>209</v>
      </c>
      <c r="B39" s="23" t="s">
        <v>188</v>
      </c>
      <c r="C39" s="285">
        <v>1798008000</v>
      </c>
      <c r="D39" s="286"/>
      <c r="E39" s="284">
        <f>C39-D39</f>
        <v>1798008000</v>
      </c>
      <c r="F39" s="11"/>
      <c r="G39" s="11"/>
      <c r="H39" s="6"/>
      <c r="I39" s="6"/>
    </row>
    <row r="40" spans="1:11">
      <c r="A40" s="46" t="s">
        <v>210</v>
      </c>
      <c r="B40" s="23" t="s">
        <v>188</v>
      </c>
      <c r="C40" s="285"/>
      <c r="D40" s="286"/>
      <c r="E40" s="284">
        <f t="shared" ref="E40:E48" si="0">C40-D40</f>
        <v>0</v>
      </c>
      <c r="F40" s="11"/>
      <c r="G40" s="11"/>
      <c r="H40" s="6"/>
      <c r="I40" s="6"/>
    </row>
    <row r="41" spans="1:11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11">
      <c r="A42" s="4" t="s">
        <v>276</v>
      </c>
      <c r="B42" s="23" t="s">
        <v>188</v>
      </c>
      <c r="C42" s="285">
        <v>166617000</v>
      </c>
      <c r="D42" s="286"/>
      <c r="E42" s="284">
        <f t="shared" si="0"/>
        <v>166617000</v>
      </c>
      <c r="F42" s="11"/>
      <c r="G42" s="11"/>
      <c r="H42" s="6"/>
      <c r="I42" s="6"/>
    </row>
    <row r="43" spans="1:11">
      <c r="A43" s="4" t="s">
        <v>277</v>
      </c>
      <c r="B43" s="23" t="s">
        <v>188</v>
      </c>
      <c r="C43" s="285">
        <v>122526000</v>
      </c>
      <c r="D43" s="286"/>
      <c r="E43" s="284">
        <f t="shared" si="0"/>
        <v>122526000</v>
      </c>
      <c r="F43" s="11"/>
      <c r="G43" s="11"/>
      <c r="H43" s="6"/>
      <c r="I43" s="6"/>
    </row>
    <row r="44" spans="1:11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>
      <c r="A45" s="4" t="s">
        <v>483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>
      <c r="A46" s="489" t="s">
        <v>490</v>
      </c>
      <c r="B46" s="23" t="s">
        <v>188</v>
      </c>
      <c r="C46" s="285">
        <v>2935000</v>
      </c>
      <c r="D46" s="286"/>
      <c r="E46" s="284">
        <f t="shared" si="0"/>
        <v>2935000</v>
      </c>
      <c r="F46" s="11"/>
      <c r="G46" s="84"/>
      <c r="H46" s="33"/>
      <c r="I46" s="33"/>
      <c r="J46" s="32"/>
      <c r="K46" s="32"/>
    </row>
    <row r="47" spans="1:11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>
      <c r="A49" s="57"/>
      <c r="B49" s="23"/>
      <c r="C49" s="42"/>
      <c r="D49" s="43"/>
      <c r="E49" s="63"/>
      <c r="F49" s="11"/>
      <c r="G49" s="11"/>
      <c r="H49" s="6"/>
      <c r="I49" s="6"/>
    </row>
    <row r="50" spans="1:9">
      <c r="A50" s="2" t="s">
        <v>82</v>
      </c>
      <c r="B50" s="23" t="s">
        <v>189</v>
      </c>
      <c r="C50" s="281">
        <f>SUM(C31:C36)-SUM(C39:C49)</f>
        <v>182633000</v>
      </c>
      <c r="D50" s="281">
        <f>SUM(D31:D36)-SUM(D39:D49)</f>
        <v>0</v>
      </c>
      <c r="E50" s="281">
        <f>SUM(E31:E35)-SUM(E39:E48)</f>
        <v>182633000</v>
      </c>
      <c r="F50" s="11"/>
      <c r="G50" s="11"/>
      <c r="H50" s="6"/>
      <c r="I50" s="6"/>
    </row>
    <row r="51" spans="1:9">
      <c r="A51" s="4" t="s">
        <v>91</v>
      </c>
      <c r="B51" s="23" t="s">
        <v>188</v>
      </c>
      <c r="C51" s="285">
        <v>78673000</v>
      </c>
      <c r="D51" s="285"/>
      <c r="E51" s="282">
        <f>+C51-D51</f>
        <v>78673000</v>
      </c>
      <c r="F51" s="11"/>
      <c r="G51" s="11"/>
      <c r="H51" s="6"/>
      <c r="I51" s="6"/>
    </row>
    <row r="52" spans="1:9">
      <c r="A52" t="s">
        <v>182</v>
      </c>
      <c r="B52" s="8" t="s">
        <v>188</v>
      </c>
      <c r="C52" s="285">
        <v>43825000</v>
      </c>
      <c r="D52" s="285"/>
      <c r="E52" s="283">
        <f>+C52-D52</f>
        <v>43825000</v>
      </c>
      <c r="F52" s="8"/>
    </row>
    <row r="53" spans="1:9">
      <c r="A53" s="2" t="s">
        <v>131</v>
      </c>
      <c r="B53" s="8" t="s">
        <v>189</v>
      </c>
      <c r="C53" s="281">
        <f>C50-C51-C52</f>
        <v>60135000</v>
      </c>
      <c r="D53" s="281">
        <f>D50-D51-D52</f>
        <v>0</v>
      </c>
      <c r="E53" s="281">
        <f>E50-E51-E52</f>
        <v>60135000</v>
      </c>
      <c r="F53" s="8"/>
    </row>
    <row r="54" spans="1:9" ht="24">
      <c r="A54" s="87" t="s">
        <v>214</v>
      </c>
      <c r="B54" s="8"/>
      <c r="C54" s="29"/>
      <c r="D54" s="29"/>
      <c r="E54" s="29"/>
      <c r="F54" s="8"/>
    </row>
    <row r="55" spans="1:9">
      <c r="A55" s="82"/>
      <c r="B55" s="8"/>
      <c r="C55" s="29"/>
      <c r="D55" s="29"/>
      <c r="E55" s="29"/>
      <c r="F55" s="8"/>
    </row>
    <row r="56" spans="1:9">
      <c r="A56" s="14" t="s">
        <v>177</v>
      </c>
      <c r="B56" s="8"/>
      <c r="C56" s="29"/>
      <c r="D56" s="29"/>
      <c r="E56" s="29"/>
      <c r="F56" s="8"/>
    </row>
    <row r="57" spans="1:9">
      <c r="A57" s="15" t="s">
        <v>165</v>
      </c>
      <c r="B57" s="8"/>
      <c r="C57" s="29"/>
      <c r="D57" s="29"/>
      <c r="E57" s="29"/>
      <c r="F57" s="8"/>
    </row>
    <row r="58" spans="1:9">
      <c r="A58" s="2" t="s">
        <v>166</v>
      </c>
      <c r="B58" s="8"/>
      <c r="C58" s="44"/>
      <c r="D58" s="44"/>
      <c r="E58" s="44"/>
      <c r="F58" s="8"/>
    </row>
    <row r="59" spans="1:9">
      <c r="A59" s="4" t="s">
        <v>98</v>
      </c>
      <c r="B59" s="8" t="s">
        <v>187</v>
      </c>
      <c r="C59" s="287">
        <f>C52</f>
        <v>43825000</v>
      </c>
      <c r="D59" s="287">
        <f>D52</f>
        <v>0</v>
      </c>
      <c r="E59" s="272">
        <f>+C59-D59</f>
        <v>43825000</v>
      </c>
      <c r="F59" s="8"/>
    </row>
    <row r="60" spans="1:9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9">
      <c r="A61" t="s">
        <v>4</v>
      </c>
      <c r="B61" s="8" t="s">
        <v>187</v>
      </c>
      <c r="C61" s="477">
        <f>C43</f>
        <v>122526000</v>
      </c>
      <c r="D61" s="287">
        <f>D43</f>
        <v>0</v>
      </c>
      <c r="E61" s="272">
        <f>+C61-D61</f>
        <v>122526000</v>
      </c>
      <c r="F61" s="8"/>
      <c r="G61" s="415"/>
    </row>
    <row r="62" spans="1:9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9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9">
      <c r="A64" s="4" t="s">
        <v>52</v>
      </c>
      <c r="B64" s="8" t="s">
        <v>187</v>
      </c>
      <c r="C64" s="315">
        <f>'Tax Reserves'!C63</f>
        <v>109978621</v>
      </c>
      <c r="D64" s="316">
        <f>'Tax Reserves'!D63</f>
        <v>0</v>
      </c>
      <c r="E64" s="272">
        <f>+C64-D64</f>
        <v>109978621</v>
      </c>
      <c r="F64" s="8"/>
    </row>
    <row r="65" spans="1:11">
      <c r="A65" t="s">
        <v>447</v>
      </c>
      <c r="B65" s="8" t="s">
        <v>187</v>
      </c>
      <c r="C65" s="286"/>
      <c r="D65" s="286"/>
      <c r="E65" s="272">
        <f>+C65-D65</f>
        <v>0</v>
      </c>
      <c r="F65" s="8"/>
    </row>
    <row r="66" spans="1:11" ht="15">
      <c r="A66" s="467" t="s">
        <v>399</v>
      </c>
      <c r="B66" s="8"/>
      <c r="C66" s="446">
        <f>'TAXREC 3 No True-up'!C47</f>
        <v>161244</v>
      </c>
      <c r="D66" s="446">
        <f>'TAXREC 3 No True-up'!D47</f>
        <v>0</v>
      </c>
      <c r="E66" s="272">
        <f>+C66-D66</f>
        <v>161244</v>
      </c>
      <c r="F66" s="8"/>
    </row>
    <row r="67" spans="1:11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>
      <c r="A68" t="s">
        <v>161</v>
      </c>
      <c r="B68" s="8" t="s">
        <v>187</v>
      </c>
      <c r="C68" s="251">
        <f>'TAXREC 2'!C78</f>
        <v>1993341</v>
      </c>
      <c r="D68" s="251">
        <f>'TAXREC 2'!D78</f>
        <v>0</v>
      </c>
      <c r="E68" s="272">
        <f>+C68-D68</f>
        <v>1993341</v>
      </c>
      <c r="F68" s="8"/>
      <c r="G68" s="45"/>
      <c r="H68" s="45"/>
      <c r="I68" s="23"/>
      <c r="J68" s="23"/>
      <c r="K68" s="75"/>
    </row>
    <row r="69" spans="1:11">
      <c r="C69" s="22"/>
      <c r="D69" s="22"/>
      <c r="E69" s="297"/>
      <c r="F69" s="8"/>
      <c r="G69" s="45"/>
      <c r="H69" s="45"/>
      <c r="I69" s="23"/>
      <c r="J69" s="23"/>
      <c r="K69" s="75"/>
    </row>
    <row r="70" spans="1:11">
      <c r="A70" s="10" t="s">
        <v>106</v>
      </c>
      <c r="B70" s="8"/>
      <c r="C70" s="272">
        <f>SUM(C59:C68)</f>
        <v>278484206</v>
      </c>
      <c r="D70" s="272">
        <f>SUM(D59:D68)</f>
        <v>0</v>
      </c>
      <c r="E70" s="272">
        <f>SUM(E59:E68)</f>
        <v>278484206</v>
      </c>
      <c r="F70" s="8"/>
      <c r="G70" s="45"/>
      <c r="H70" s="45"/>
      <c r="I70" s="23"/>
      <c r="J70" s="45"/>
      <c r="K70" s="75"/>
    </row>
    <row r="71" spans="1:11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>
      <c r="A73" t="s">
        <v>5</v>
      </c>
      <c r="B73" s="8" t="s">
        <v>187</v>
      </c>
      <c r="C73" s="294"/>
      <c r="D73" s="294"/>
      <c r="E73" s="272">
        <f t="shared" ref="E73:E79" si="1">+C73-D73</f>
        <v>0</v>
      </c>
      <c r="F73" s="8"/>
      <c r="G73" s="76"/>
      <c r="H73" s="77"/>
      <c r="I73" s="78"/>
      <c r="J73" s="78"/>
      <c r="K73" s="78"/>
    </row>
    <row r="74" spans="1:11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>
      <c r="A76" s="65" t="s">
        <v>476</v>
      </c>
      <c r="B76" s="8" t="s">
        <v>187</v>
      </c>
      <c r="C76" s="478"/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>
      <c r="A82" s="4" t="s">
        <v>18</v>
      </c>
      <c r="B82" s="8" t="s">
        <v>189</v>
      </c>
      <c r="C82" s="251">
        <f>C70+C80</f>
        <v>278484206</v>
      </c>
      <c r="D82" s="251">
        <f>D70+D80</f>
        <v>0</v>
      </c>
      <c r="E82" s="251">
        <f>E70+E80</f>
        <v>278484206</v>
      </c>
      <c r="F82" s="8"/>
      <c r="G82" s="45"/>
      <c r="H82" s="45"/>
      <c r="I82" s="45"/>
      <c r="J82" s="45"/>
      <c r="K82" s="45"/>
    </row>
    <row r="83" spans="1:11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>
      <c r="A85" s="288" t="str">
        <f t="shared" ref="A85:A91" si="2">IF($E73&gt;$C$13,A73," ")</f>
        <v xml:space="preserve"> </v>
      </c>
      <c r="B85" s="273"/>
      <c r="C85" s="290">
        <f t="shared" ref="C85:E89" si="3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>
      <c r="A86" s="288" t="str">
        <f t="shared" si="2"/>
        <v xml:space="preserve"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>
      <c r="A87" s="288" t="str">
        <f t="shared" si="2"/>
        <v xml:space="preserve"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>
      <c r="A88" s="288" t="str">
        <f t="shared" si="2"/>
        <v xml:space="preserve"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>
      <c r="A89" s="288" t="str">
        <f t="shared" si="2"/>
        <v xml:space="preserve"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>
      <c r="A90" s="288" t="str">
        <f t="shared" si="2"/>
        <v xml:space="preserve"> </v>
      </c>
      <c r="B90" s="273"/>
      <c r="C90" s="290">
        <f t="shared" ref="C90:E91" si="4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>
      <c r="A91" s="288" t="str">
        <f t="shared" si="2"/>
        <v xml:space="preserve"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>
      <c r="A93" s="273" t="s">
        <v>435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>
      <c r="A97" t="s">
        <v>27</v>
      </c>
      <c r="B97" s="8" t="s">
        <v>188</v>
      </c>
      <c r="C97" s="294">
        <v>117861765</v>
      </c>
      <c r="D97" s="294"/>
      <c r="E97" s="272">
        <f>+C97-D97</f>
        <v>117861765</v>
      </c>
      <c r="F97" s="8"/>
      <c r="G97" s="45"/>
      <c r="H97" s="45"/>
      <c r="I97" s="45"/>
      <c r="J97" s="45"/>
      <c r="K97" s="45"/>
    </row>
    <row r="98" spans="1:11">
      <c r="A98" t="s">
        <v>14</v>
      </c>
      <c r="B98" s="8" t="s">
        <v>188</v>
      </c>
      <c r="C98" s="294">
        <v>1316077</v>
      </c>
      <c r="D98" s="294"/>
      <c r="E98" s="272">
        <f>+C98-D98</f>
        <v>1316077</v>
      </c>
      <c r="F98" s="8"/>
      <c r="G98" s="45"/>
      <c r="H98" s="45"/>
      <c r="I98" s="45"/>
      <c r="J98" s="45"/>
      <c r="K98" s="45"/>
    </row>
    <row r="99" spans="1:11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>
      <c r="A102" s="10" t="s">
        <v>93</v>
      </c>
      <c r="B102" s="8" t="s">
        <v>188</v>
      </c>
      <c r="C102" s="294"/>
      <c r="D102" s="294"/>
      <c r="E102" s="272">
        <f t="shared" ref="E102:E109" si="5">+C102-D102</f>
        <v>0</v>
      </c>
      <c r="F102" s="8"/>
      <c r="G102" s="45"/>
      <c r="H102" s="45"/>
      <c r="I102" s="45"/>
      <c r="J102" s="45"/>
      <c r="K102" s="45"/>
    </row>
    <row r="103" spans="1:11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>
      <c r="A105" s="10" t="s">
        <v>280</v>
      </c>
      <c r="B105" s="8" t="s">
        <v>188</v>
      </c>
      <c r="C105" s="318">
        <f>'Tax Reserves'!C50</f>
        <v>108977216</v>
      </c>
      <c r="D105" s="318">
        <f>'Tax Reserves'!D50</f>
        <v>0</v>
      </c>
      <c r="E105" s="282">
        <f t="shared" si="5"/>
        <v>108977216</v>
      </c>
      <c r="F105" s="8"/>
      <c r="G105" s="45"/>
      <c r="H105" s="45"/>
      <c r="I105" s="45"/>
      <c r="J105" s="45"/>
      <c r="K105" s="45"/>
    </row>
    <row r="106" spans="1:11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399</v>
      </c>
      <c r="B108" s="8"/>
      <c r="C108" s="254">
        <f>'TAXREC 3 No True-up'!C73</f>
        <v>2233343</v>
      </c>
      <c r="D108" s="254">
        <f>'TAXREC 3 No True-up'!D73</f>
        <v>0</v>
      </c>
      <c r="E108" s="272">
        <f t="shared" si="5"/>
        <v>2233343</v>
      </c>
      <c r="F108" s="8"/>
      <c r="G108" s="45"/>
      <c r="H108" s="45"/>
      <c r="I108" s="45"/>
      <c r="J108" s="45"/>
      <c r="K108" s="45"/>
    </row>
    <row r="109" spans="1:11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>
      <c r="A111" t="s">
        <v>163</v>
      </c>
      <c r="B111" s="8" t="s">
        <v>188</v>
      </c>
      <c r="C111" s="251">
        <f>'TAXREC 2'!C120</f>
        <v>3298862</v>
      </c>
      <c r="D111" s="251">
        <f>'TAXREC 2'!D120</f>
        <v>0</v>
      </c>
      <c r="E111" s="251">
        <f>'TAXREC 2'!E120</f>
        <v>3298862</v>
      </c>
      <c r="F111" s="8"/>
      <c r="G111" s="45"/>
      <c r="H111" s="45"/>
      <c r="I111" s="23"/>
      <c r="J111" s="23"/>
      <c r="K111" s="75"/>
    </row>
    <row r="112" spans="1:11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>
      <c r="A113" s="4" t="s">
        <v>164</v>
      </c>
      <c r="B113" s="8" t="s">
        <v>189</v>
      </c>
      <c r="C113" s="251">
        <f>SUM(C97:C111)</f>
        <v>233687263</v>
      </c>
      <c r="D113" s="251">
        <f>SUM(D97:D111)</f>
        <v>0</v>
      </c>
      <c r="E113" s="251">
        <f>SUM(E97:E111)</f>
        <v>233687263</v>
      </c>
      <c r="F113" s="8"/>
      <c r="G113" s="45"/>
      <c r="H113" s="45"/>
      <c r="I113" s="23"/>
      <c r="J113" s="45"/>
      <c r="K113" s="23"/>
    </row>
    <row r="114" spans="1:11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1:11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>
      <c r="A122" s="4" t="s">
        <v>19</v>
      </c>
      <c r="B122" s="8" t="s">
        <v>189</v>
      </c>
      <c r="C122" s="251">
        <f>C113+C120</f>
        <v>233687263</v>
      </c>
      <c r="D122" s="251">
        <f>D113+D120</f>
        <v>0</v>
      </c>
      <c r="E122" s="251">
        <f>+E113+E120</f>
        <v>233687263</v>
      </c>
      <c r="F122" s="8"/>
      <c r="G122" s="45"/>
      <c r="H122" s="45"/>
      <c r="I122" s="45"/>
      <c r="J122" s="45"/>
      <c r="K122" s="45"/>
    </row>
    <row r="123" spans="1:11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>
      <c r="A125" s="288" t="str">
        <f>IF($E115&gt;$C$13,A115," ")</f>
        <v xml:space="preserve"> </v>
      </c>
      <c r="B125" s="273"/>
      <c r="C125" s="290">
        <f t="shared" ref="C125:E129" si="6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>
      <c r="A126" s="288" t="str">
        <f>IF($E116&gt;$C$13,A116," ")</f>
        <v xml:space="preserve"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>
      <c r="A127" s="288" t="str">
        <f>IF($E117&gt;$C$13,A117," ")</f>
        <v xml:space="preserve"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>
      <c r="A129" s="288" t="str">
        <f>IF($E119&gt;$C$13,A119," ")</f>
        <v xml:space="preserve"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1:11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>
      <c r="A134" s="13" t="s">
        <v>81</v>
      </c>
      <c r="B134" s="8" t="s">
        <v>189</v>
      </c>
      <c r="C134" s="251">
        <f>+C53+C82-C122</f>
        <v>104931943</v>
      </c>
      <c r="D134" s="251">
        <f>D53+D82-D122</f>
        <v>0</v>
      </c>
      <c r="E134" s="251">
        <f>E53+E82-E122</f>
        <v>104931943</v>
      </c>
      <c r="F134" s="8"/>
      <c r="G134" s="45"/>
      <c r="H134" s="45"/>
      <c r="I134" s="45"/>
      <c r="J134" s="45"/>
      <c r="K134" s="45"/>
    </row>
    <row r="135" spans="1:11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>
      <c r="A136" s="12" t="s">
        <v>379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>
      <c r="A137" s="46" t="s">
        <v>380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>
      <c r="A139" s="46" t="s">
        <v>97</v>
      </c>
      <c r="B139" s="8" t="s">
        <v>189</v>
      </c>
      <c r="C139" s="252">
        <f>C134-C136-C137-C138</f>
        <v>104931943</v>
      </c>
      <c r="D139" s="252">
        <f>D134-D136-D137-D138</f>
        <v>0</v>
      </c>
      <c r="E139" s="252">
        <f>E134-E136-E137-E138</f>
        <v>104931943</v>
      </c>
      <c r="F139" s="8"/>
      <c r="G139" s="45"/>
      <c r="H139" s="45"/>
      <c r="I139" s="45"/>
      <c r="J139" s="45"/>
      <c r="K139" s="45"/>
    </row>
    <row r="140" spans="1:11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>
      <c r="A142" s="46" t="s">
        <v>325</v>
      </c>
      <c r="B142" s="8" t="s">
        <v>187</v>
      </c>
      <c r="C142" s="298">
        <v>23178535</v>
      </c>
      <c r="D142" s="298"/>
      <c r="E142" s="252">
        <f>C142-D142</f>
        <v>23178535</v>
      </c>
      <c r="F142" s="8"/>
      <c r="G142" s="45"/>
      <c r="H142" s="45"/>
      <c r="I142" s="45"/>
      <c r="J142" s="45"/>
      <c r="K142" s="45"/>
    </row>
    <row r="143" spans="1:11">
      <c r="A143" s="46" t="s">
        <v>324</v>
      </c>
      <c r="B143" s="8" t="s">
        <v>187</v>
      </c>
      <c r="C143" s="298">
        <v>13429925</v>
      </c>
      <c r="D143" s="298"/>
      <c r="E143" s="292">
        <f>C143-D143</f>
        <v>13429925</v>
      </c>
      <c r="F143" s="8"/>
      <c r="G143" s="45"/>
      <c r="H143" s="45"/>
      <c r="I143" s="45"/>
      <c r="J143" s="45"/>
      <c r="K143" s="45"/>
    </row>
    <row r="144" spans="1:11">
      <c r="A144" s="46" t="s">
        <v>173</v>
      </c>
      <c r="B144" s="8" t="s">
        <v>189</v>
      </c>
      <c r="C144" s="252">
        <f>C142+C143</f>
        <v>36608460</v>
      </c>
      <c r="D144" s="252">
        <f>D142+D143</f>
        <v>0</v>
      </c>
      <c r="E144" s="252">
        <f>E142+E143</f>
        <v>36608460</v>
      </c>
      <c r="F144" s="8"/>
      <c r="G144" s="45"/>
      <c r="H144" s="45"/>
      <c r="I144" s="45"/>
      <c r="J144" s="45"/>
      <c r="K144" s="45"/>
    </row>
    <row r="145" spans="1:11">
      <c r="A145" s="46" t="s">
        <v>336</v>
      </c>
      <c r="B145" s="8" t="s">
        <v>188</v>
      </c>
      <c r="C145" s="298">
        <v>269188</v>
      </c>
      <c r="D145" s="298"/>
      <c r="E145" s="293">
        <f>C145-D145</f>
        <v>269188</v>
      </c>
      <c r="F145" s="8"/>
      <c r="G145" s="45"/>
      <c r="H145" s="45"/>
      <c r="I145" s="45"/>
      <c r="J145" s="45"/>
      <c r="K145" s="45"/>
    </row>
    <row r="146" spans="1:11">
      <c r="A146" s="319" t="s">
        <v>99</v>
      </c>
      <c r="B146" s="8" t="s">
        <v>189</v>
      </c>
      <c r="C146" s="252">
        <f>C144-C145</f>
        <v>36339272</v>
      </c>
      <c r="D146" s="252">
        <f>D144-D145</f>
        <v>0</v>
      </c>
      <c r="E146" s="252">
        <f>E144-E145</f>
        <v>36339272</v>
      </c>
      <c r="F146" s="8"/>
      <c r="G146" s="45"/>
      <c r="H146" s="45"/>
      <c r="I146" s="45"/>
      <c r="J146" s="45"/>
      <c r="K146" s="45"/>
    </row>
    <row r="147" spans="1:11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>
      <c r="A149" s="46" t="s">
        <v>331</v>
      </c>
      <c r="B149" s="8"/>
      <c r="C149" s="404">
        <f>+'Tax Rates'!F50</f>
        <v>0.22120000000000001</v>
      </c>
      <c r="D149" s="5"/>
      <c r="E149" s="405">
        <f>C149</f>
        <v>0.22120000000000001</v>
      </c>
      <c r="F149" s="8"/>
      <c r="G149" s="45"/>
      <c r="H149" s="45"/>
      <c r="I149" s="45"/>
      <c r="J149" s="45"/>
      <c r="K149" s="45"/>
    </row>
    <row r="150" spans="1:11">
      <c r="A150" s="46" t="s">
        <v>332</v>
      </c>
      <c r="B150" s="8"/>
      <c r="C150" s="404">
        <f>+'Tax Rates'!F51</f>
        <v>0.14000000000000001</v>
      </c>
      <c r="D150" s="5"/>
      <c r="E150" s="405">
        <f>C150</f>
        <v>0.14000000000000001</v>
      </c>
      <c r="F150" s="8"/>
      <c r="G150" s="45"/>
      <c r="H150" s="45"/>
      <c r="I150" s="45"/>
      <c r="J150" s="45"/>
      <c r="K150" s="45"/>
    </row>
    <row r="151" spans="1:11">
      <c r="A151" t="s">
        <v>333</v>
      </c>
      <c r="B151" s="8"/>
      <c r="C151" s="405">
        <f>SUM(C149:C150)</f>
        <v>0.36120000000000002</v>
      </c>
      <c r="D151" s="483" t="s">
        <v>479</v>
      </c>
      <c r="E151" s="405">
        <f>SUM(E149:E150)</f>
        <v>0.36120000000000002</v>
      </c>
      <c r="F151" s="8"/>
      <c r="G151" s="45"/>
      <c r="H151" s="45"/>
      <c r="I151" s="45"/>
      <c r="J151" s="45"/>
      <c r="K151" s="45"/>
    </row>
    <row r="152" spans="1:11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11">
      <c r="A153" s="14" t="s">
        <v>360</v>
      </c>
      <c r="B153" s="8"/>
    </row>
    <row r="154" spans="1:11">
      <c r="A154" s="14"/>
      <c r="B154" s="8"/>
    </row>
    <row r="155" spans="1:11">
      <c r="A155" s="2" t="s">
        <v>477</v>
      </c>
      <c r="B155" s="8"/>
    </row>
    <row r="156" spans="1:11">
      <c r="A156" t="s">
        <v>219</v>
      </c>
      <c r="B156" s="86" t="s">
        <v>187</v>
      </c>
      <c r="C156" s="251">
        <f>C146</f>
        <v>36339272</v>
      </c>
      <c r="D156" s="251">
        <f>D146</f>
        <v>0</v>
      </c>
      <c r="E156" s="251">
        <f>E146</f>
        <v>36339272</v>
      </c>
    </row>
    <row r="157" spans="1:11">
      <c r="A157" t="s">
        <v>20</v>
      </c>
      <c r="B157" s="86" t="s">
        <v>187</v>
      </c>
      <c r="C157" s="480">
        <f>TAXCALC!G92</f>
        <v>6195202</v>
      </c>
      <c r="D157" s="251"/>
      <c r="E157" s="251">
        <f>C157+D157</f>
        <v>6195202</v>
      </c>
    </row>
    <row r="158" spans="1:11">
      <c r="A158" t="s">
        <v>218</v>
      </c>
      <c r="B158" s="86" t="s">
        <v>187</v>
      </c>
      <c r="C158" s="480">
        <f>TAXCALC!G84</f>
        <v>2802926.31</v>
      </c>
      <c r="D158" s="251"/>
      <c r="E158" s="251">
        <f>C158+D158</f>
        <v>2802926.31</v>
      </c>
    </row>
    <row r="159" spans="1:11">
      <c r="B159" s="8"/>
    </row>
    <row r="160" spans="1:11">
      <c r="A160" s="2" t="s">
        <v>303</v>
      </c>
      <c r="B160" s="66" t="s">
        <v>189</v>
      </c>
      <c r="C160" s="251">
        <f>C156+C157+C158</f>
        <v>45337400.310000002</v>
      </c>
      <c r="D160" s="251">
        <f>D156+D157+D158</f>
        <v>0</v>
      </c>
      <c r="E160" s="251">
        <f>E156+E157+E158</f>
        <v>45337400.310000002</v>
      </c>
    </row>
    <row r="161" spans="3:5">
      <c r="C161" s="85"/>
    </row>
    <row r="162" spans="3:5">
      <c r="C162" s="8"/>
    </row>
    <row r="163" spans="3:5">
      <c r="E163" s="22"/>
    </row>
  </sheetData>
  <phoneticPr fontId="0" type="noConversion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horizontalCentered="1" headings="1"/>
  <pageMargins left="0.11811023622047245" right="0.23622047244094491" top="0.98425196850393704" bottom="0.27559055118110237" header="0.19685039370078741" footer="0.11811023622047245"/>
  <pageSetup scale="78" fitToHeight="2" orientation="portrait" cellComments="asDisplayed" r:id="rId1"/>
  <headerFooter alignWithMargins="0">
    <oddHeader>&amp;R&amp;9Toronto Hydro-Electric System Limited
EB-2012-0064
Tab 5
Schedule F
ORIGINAL
page &amp;P of &amp;N</oddHeader>
    <oddFooter>&amp;C&amp;A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BreakPreview" topLeftCell="A53" zoomScale="60" zoomScaleNormal="100" workbookViewId="0">
      <selection activeCell="D72" sqref="D71:D72"/>
    </sheetView>
  </sheetViews>
  <sheetFormatPr defaultRowHeight="12.75"/>
  <cols>
    <col min="1" max="1" width="44" bestFit="1" customWidth="1"/>
    <col min="3" max="3" width="15.7109375" customWidth="1"/>
    <col min="4" max="4" width="14.7109375" customWidth="1"/>
    <col min="5" max="5" width="14" customWidth="1"/>
    <col min="6" max="6" width="1.140625" customWidth="1"/>
  </cols>
  <sheetData>
    <row r="1" spans="1:6">
      <c r="A1" s="1" t="str">
        <f>REGINFO!A1</f>
        <v>PILs TAXES - EB-2012-0064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>
      <c r="A3" t="s">
        <v>302</v>
      </c>
      <c r="C3" s="8" t="s">
        <v>3</v>
      </c>
      <c r="E3" s="21" t="s">
        <v>2</v>
      </c>
      <c r="F3" s="8"/>
    </row>
    <row r="4" spans="1:6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>
      <c r="A7" s="2" t="str">
        <f>REGINFO!A3</f>
        <v>Utility Name: TORONTO HYDRO-ELECTRIC SYSTEM LIMITED</v>
      </c>
      <c r="B7" s="20"/>
      <c r="C7" s="25"/>
      <c r="D7" s="25"/>
      <c r="E7" s="25"/>
      <c r="F7" s="20"/>
    </row>
    <row r="8" spans="1:6">
      <c r="A8" s="2" t="str">
        <f>REGINFO!A4</f>
        <v>Reporting period:  2004</v>
      </c>
      <c r="B8" s="20"/>
      <c r="C8" s="25"/>
      <c r="D8" s="25"/>
      <c r="E8" s="25"/>
      <c r="F8" s="20"/>
    </row>
    <row r="10" spans="1:6">
      <c r="A10" s="2" t="s">
        <v>130</v>
      </c>
    </row>
    <row r="11" spans="1:6">
      <c r="A11" s="2"/>
    </row>
    <row r="12" spans="1:6">
      <c r="A12" s="247" t="s">
        <v>273</v>
      </c>
      <c r="B12" s="61"/>
      <c r="C12" s="311"/>
      <c r="D12" s="311"/>
      <c r="E12" s="61"/>
    </row>
    <row r="13" spans="1:6">
      <c r="A13" s="61"/>
      <c r="B13" s="61"/>
      <c r="C13" s="294"/>
      <c r="D13" s="294"/>
      <c r="E13" s="251">
        <f>C13-D13</f>
        <v>0</v>
      </c>
    </row>
    <row r="14" spans="1:6">
      <c r="A14" s="61" t="s">
        <v>281</v>
      </c>
      <c r="B14" s="61"/>
      <c r="C14" s="294"/>
      <c r="D14" s="294"/>
      <c r="E14" s="251">
        <f t="shared" ref="E14:E21" si="0">C14-D14</f>
        <v>0</v>
      </c>
    </row>
    <row r="15" spans="1:6">
      <c r="A15" s="61" t="s">
        <v>282</v>
      </c>
      <c r="B15" s="61"/>
      <c r="C15" s="294"/>
      <c r="D15" s="294"/>
      <c r="E15" s="251">
        <f t="shared" si="0"/>
        <v>0</v>
      </c>
    </row>
    <row r="16" spans="1:6">
      <c r="A16" s="61" t="s">
        <v>283</v>
      </c>
      <c r="B16" s="61"/>
      <c r="C16" s="294"/>
      <c r="D16" s="294"/>
      <c r="E16" s="251">
        <f t="shared" si="0"/>
        <v>0</v>
      </c>
    </row>
    <row r="17" spans="1:5">
      <c r="A17" s="61" t="s">
        <v>284</v>
      </c>
      <c r="B17" s="61"/>
      <c r="C17" s="294"/>
      <c r="D17" s="294"/>
      <c r="E17" s="251">
        <f t="shared" si="0"/>
        <v>0</v>
      </c>
    </row>
    <row r="18" spans="1:5">
      <c r="A18" s="61" t="s">
        <v>452</v>
      </c>
      <c r="B18" s="61"/>
      <c r="C18" s="294"/>
      <c r="D18" s="294"/>
      <c r="E18" s="251">
        <f t="shared" si="0"/>
        <v>0</v>
      </c>
    </row>
    <row r="19" spans="1:5">
      <c r="A19" s="61" t="s">
        <v>452</v>
      </c>
      <c r="B19" s="61"/>
      <c r="C19" s="294"/>
      <c r="D19" s="294"/>
      <c r="E19" s="251">
        <f t="shared" si="0"/>
        <v>0</v>
      </c>
    </row>
    <row r="20" spans="1:5">
      <c r="A20" s="61"/>
      <c r="B20" s="61"/>
      <c r="C20" s="294"/>
      <c r="D20" s="294"/>
      <c r="E20" s="251">
        <f t="shared" si="0"/>
        <v>0</v>
      </c>
    </row>
    <row r="21" spans="1:5">
      <c r="A21" s="61"/>
      <c r="B21" s="61"/>
      <c r="C21" s="310"/>
      <c r="D21" s="310"/>
      <c r="E21" s="279">
        <f t="shared" si="0"/>
        <v>0</v>
      </c>
    </row>
    <row r="22" spans="1: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>
      <c r="A23" s="2"/>
      <c r="C23" s="22"/>
      <c r="D23" s="22"/>
      <c r="E23" s="22"/>
    </row>
    <row r="24" spans="1:5">
      <c r="A24" s="247" t="s">
        <v>272</v>
      </c>
      <c r="B24" s="61"/>
      <c r="C24" s="91"/>
      <c r="D24" s="91"/>
      <c r="E24" s="91"/>
    </row>
    <row r="25" spans="1:5">
      <c r="A25" s="61"/>
      <c r="B25" s="61"/>
      <c r="C25" s="294"/>
      <c r="D25" s="294"/>
      <c r="E25" s="251">
        <f>C25-D25</f>
        <v>0</v>
      </c>
    </row>
    <row r="26" spans="1:5">
      <c r="A26" s="61" t="s">
        <v>281</v>
      </c>
      <c r="B26" s="61"/>
      <c r="C26" s="294"/>
      <c r="D26" s="294"/>
      <c r="E26" s="251">
        <f t="shared" ref="E26:E33" si="1">C26-D26</f>
        <v>0</v>
      </c>
    </row>
    <row r="27" spans="1:5">
      <c r="A27" s="61" t="s">
        <v>282</v>
      </c>
      <c r="B27" s="61"/>
      <c r="C27" s="294"/>
      <c r="D27" s="294"/>
      <c r="E27" s="251">
        <f t="shared" si="1"/>
        <v>0</v>
      </c>
    </row>
    <row r="28" spans="1:5">
      <c r="A28" s="61" t="s">
        <v>283</v>
      </c>
      <c r="B28" s="61"/>
      <c r="C28" s="294"/>
      <c r="D28" s="294"/>
      <c r="E28" s="251">
        <f t="shared" si="1"/>
        <v>0</v>
      </c>
    </row>
    <row r="29" spans="1:5">
      <c r="A29" s="61" t="s">
        <v>284</v>
      </c>
      <c r="B29" s="61"/>
      <c r="C29" s="294"/>
      <c r="D29" s="294"/>
      <c r="E29" s="251">
        <f t="shared" si="1"/>
        <v>0</v>
      </c>
    </row>
    <row r="30" spans="1:5">
      <c r="A30" s="61" t="s">
        <v>452</v>
      </c>
      <c r="B30" s="61"/>
      <c r="C30" s="294"/>
      <c r="D30" s="294"/>
      <c r="E30" s="251">
        <f t="shared" si="1"/>
        <v>0</v>
      </c>
    </row>
    <row r="31" spans="1:5">
      <c r="A31" s="61" t="s">
        <v>452</v>
      </c>
      <c r="B31" s="61"/>
      <c r="C31" s="294"/>
      <c r="D31" s="294"/>
      <c r="E31" s="251">
        <f t="shared" si="1"/>
        <v>0</v>
      </c>
    </row>
    <row r="32" spans="1: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>
      <c r="A34" s="56" t="s">
        <v>132</v>
      </c>
      <c r="C34" s="22"/>
      <c r="D34" s="22"/>
      <c r="E34" s="279"/>
    </row>
    <row r="35" spans="1: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>
      <c r="A36" s="2"/>
      <c r="C36" s="22"/>
      <c r="D36" s="22"/>
      <c r="E36" s="22"/>
    </row>
    <row r="37" spans="1:5">
      <c r="A37" s="2"/>
      <c r="C37" s="22"/>
      <c r="D37" s="22"/>
      <c r="E37" s="22"/>
    </row>
    <row r="38" spans="1:5">
      <c r="A38" s="2" t="s">
        <v>271</v>
      </c>
      <c r="C38" s="22"/>
      <c r="D38" s="22"/>
      <c r="E38" s="22"/>
    </row>
    <row r="39" spans="1:5">
      <c r="C39" s="22"/>
      <c r="D39" s="22"/>
      <c r="E39" s="22"/>
    </row>
    <row r="40" spans="1:5">
      <c r="A40" s="247" t="s">
        <v>273</v>
      </c>
      <c r="B40" s="61"/>
      <c r="C40" s="91"/>
      <c r="D40" s="91"/>
      <c r="E40" s="91"/>
    </row>
    <row r="41" spans="1:5">
      <c r="A41" s="61"/>
      <c r="B41" s="61"/>
      <c r="C41" s="294"/>
      <c r="D41" s="294"/>
      <c r="E41" s="251">
        <f>C41-D41</f>
        <v>0</v>
      </c>
    </row>
    <row r="42" spans="1:5">
      <c r="A42" s="61"/>
      <c r="B42" s="61"/>
      <c r="C42" s="294"/>
      <c r="D42" s="294"/>
      <c r="E42" s="251">
        <f t="shared" ref="E42:E49" si="2">C42-D42</f>
        <v>0</v>
      </c>
    </row>
    <row r="43" spans="1:5">
      <c r="A43" s="61" t="s">
        <v>267</v>
      </c>
      <c r="B43" s="61"/>
      <c r="C43" s="294"/>
      <c r="D43" s="294"/>
      <c r="E43" s="251">
        <f t="shared" si="2"/>
        <v>0</v>
      </c>
    </row>
    <row r="44" spans="1:5">
      <c r="A44" s="61" t="s">
        <v>268</v>
      </c>
      <c r="B44" s="61"/>
      <c r="C44" s="294">
        <v>585360</v>
      </c>
      <c r="D44" s="294"/>
      <c r="E44" s="251">
        <f t="shared" si="2"/>
        <v>585360</v>
      </c>
    </row>
    <row r="45" spans="1:5">
      <c r="A45" s="61" t="s">
        <v>269</v>
      </c>
      <c r="B45" s="61"/>
      <c r="C45" s="294">
        <v>2668190</v>
      </c>
      <c r="D45" s="294"/>
      <c r="E45" s="251">
        <f t="shared" si="2"/>
        <v>2668190</v>
      </c>
    </row>
    <row r="46" spans="1:5">
      <c r="A46" s="61" t="s">
        <v>270</v>
      </c>
      <c r="B46" s="61"/>
      <c r="C46" s="294">
        <v>2000000</v>
      </c>
      <c r="D46" s="294"/>
      <c r="E46" s="251">
        <f t="shared" si="2"/>
        <v>2000000</v>
      </c>
    </row>
    <row r="47" spans="1:5">
      <c r="A47" s="488" t="s">
        <v>487</v>
      </c>
      <c r="B47" s="61"/>
      <c r="C47" s="294">
        <v>103677000</v>
      </c>
      <c r="D47" s="294"/>
      <c r="E47" s="251">
        <f t="shared" si="2"/>
        <v>103677000</v>
      </c>
    </row>
    <row r="48" spans="1:5">
      <c r="A48" s="488" t="s">
        <v>491</v>
      </c>
      <c r="B48" s="61"/>
      <c r="C48" s="294">
        <v>46666</v>
      </c>
      <c r="D48" s="294"/>
      <c r="E48" s="251">
        <f t="shared" si="2"/>
        <v>46666</v>
      </c>
    </row>
    <row r="49" spans="1:5">
      <c r="A49" s="61"/>
      <c r="B49" s="61"/>
      <c r="C49" s="310"/>
      <c r="D49" s="310"/>
      <c r="E49" s="279">
        <f t="shared" si="2"/>
        <v>0</v>
      </c>
    </row>
    <row r="50" spans="1:5">
      <c r="A50" s="2" t="s">
        <v>180</v>
      </c>
      <c r="C50" s="251">
        <f>SUM(C41:C49)</f>
        <v>108977216</v>
      </c>
      <c r="D50" s="251">
        <f>SUM(D41:D49)</f>
        <v>0</v>
      </c>
      <c r="E50" s="251">
        <f>SUM(E41:E49)</f>
        <v>108977216</v>
      </c>
    </row>
    <row r="51" spans="1:5">
      <c r="C51" s="22"/>
      <c r="D51" s="22"/>
      <c r="E51" s="22"/>
    </row>
    <row r="52" spans="1:5">
      <c r="A52" s="247" t="s">
        <v>272</v>
      </c>
      <c r="B52" s="61"/>
      <c r="C52" s="91"/>
      <c r="D52" s="91"/>
      <c r="E52" s="91"/>
    </row>
    <row r="53" spans="1:5">
      <c r="A53" s="61"/>
      <c r="B53" s="61"/>
      <c r="C53" s="294"/>
      <c r="D53" s="294"/>
      <c r="E53" s="251">
        <f>C53-D53</f>
        <v>0</v>
      </c>
    </row>
    <row r="54" spans="1:5">
      <c r="A54" s="246"/>
      <c r="B54" s="61"/>
      <c r="C54" s="294"/>
      <c r="D54" s="294"/>
      <c r="E54" s="251">
        <f t="shared" ref="E54:E61" si="3">C54-D54</f>
        <v>0</v>
      </c>
    </row>
    <row r="55" spans="1:5">
      <c r="A55" s="246" t="s">
        <v>267</v>
      </c>
      <c r="B55" s="61"/>
      <c r="C55" s="294"/>
      <c r="D55" s="294"/>
      <c r="E55" s="251">
        <f t="shared" si="3"/>
        <v>0</v>
      </c>
    </row>
    <row r="56" spans="1:5">
      <c r="A56" s="246" t="s">
        <v>268</v>
      </c>
      <c r="B56" s="61"/>
      <c r="C56" s="294">
        <v>6570</v>
      </c>
      <c r="D56" s="294"/>
      <c r="E56" s="251">
        <f t="shared" si="3"/>
        <v>6570</v>
      </c>
    </row>
    <row r="57" spans="1:5">
      <c r="A57" s="246" t="s">
        <v>269</v>
      </c>
      <c r="B57" s="61"/>
      <c r="C57" s="294">
        <v>1575051</v>
      </c>
      <c r="D57" s="294"/>
      <c r="E57" s="251">
        <f t="shared" si="3"/>
        <v>1575051</v>
      </c>
    </row>
    <row r="58" spans="1:5">
      <c r="A58" s="246" t="s">
        <v>270</v>
      </c>
      <c r="B58" s="61"/>
      <c r="C58" s="294"/>
      <c r="D58" s="294"/>
      <c r="E58" s="251">
        <f t="shared" si="3"/>
        <v>0</v>
      </c>
    </row>
    <row r="59" spans="1:5">
      <c r="A59" s="488" t="s">
        <v>487</v>
      </c>
      <c r="B59" s="61"/>
      <c r="C59" s="294">
        <v>108397000</v>
      </c>
      <c r="D59" s="294"/>
      <c r="E59" s="251">
        <f t="shared" si="3"/>
        <v>108397000</v>
      </c>
    </row>
    <row r="60" spans="1:5">
      <c r="A60" s="488" t="s">
        <v>488</v>
      </c>
      <c r="B60" s="61"/>
      <c r="C60" s="294">
        <v>0</v>
      </c>
      <c r="D60" s="294"/>
      <c r="E60" s="251">
        <f t="shared" si="3"/>
        <v>0</v>
      </c>
    </row>
    <row r="61" spans="1:5" ht="13.5" thickBot="1">
      <c r="A61" s="62" t="s">
        <v>491</v>
      </c>
      <c r="B61" s="61"/>
      <c r="C61" s="294"/>
      <c r="D61" s="294"/>
      <c r="E61" s="251">
        <f t="shared" si="3"/>
        <v>0</v>
      </c>
    </row>
    <row r="62" spans="1:5">
      <c r="A62" s="56" t="s">
        <v>132</v>
      </c>
      <c r="C62" s="22"/>
      <c r="D62" s="22"/>
      <c r="E62" s="279"/>
    </row>
    <row r="63" spans="1:5">
      <c r="A63" s="2" t="s">
        <v>180</v>
      </c>
      <c r="C63" s="251">
        <f>SUM(C53:C61)</f>
        <v>109978621</v>
      </c>
      <c r="D63" s="251">
        <f>SUM(D53:D61)</f>
        <v>0</v>
      </c>
      <c r="E63" s="251">
        <f>SUM(E53:E61)</f>
        <v>109978621</v>
      </c>
    </row>
  </sheetData>
  <phoneticPr fontId="0" type="noConversion"/>
  <printOptions horizontalCentered="1" headings="1"/>
  <pageMargins left="0.11811023622047245" right="0.23622047244094491" top="1.1000000000000001" bottom="0.27559055118110237" header="0.19685039370078741" footer="0.11811023622047245"/>
  <pageSetup scale="85" orientation="portrait" cellComments="asDisplayed" r:id="rId1"/>
  <headerFooter alignWithMargins="0">
    <oddHeader>&amp;R&amp;9Toronto Hydro-Electric System Limited
EB-2012-0064
Tab 5
Schedule F
ORIGINAL
page &amp;P of &amp;N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BreakPreview" zoomScale="60" zoomScaleNormal="75" workbookViewId="0">
      <pane xSplit="1" ySplit="6" topLeftCell="B93" activePane="bottomRight" state="frozen"/>
      <selection activeCell="D72" sqref="D71:D72"/>
      <selection pane="topRight" activeCell="D72" sqref="D71:D72"/>
      <selection pane="bottomLeft" activeCell="D72" sqref="D71:D72"/>
      <selection pane="bottomRight" activeCell="D72" sqref="D71:D72"/>
    </sheetView>
  </sheetViews>
  <sheetFormatPr defaultRowHeight="12.75"/>
  <cols>
    <col min="1" max="1" width="62.140625" bestFit="1" customWidth="1"/>
    <col min="2" max="2" width="5" bestFit="1" customWidth="1"/>
    <col min="3" max="5" width="15.7109375" customWidth="1"/>
    <col min="6" max="6" width="1.85546875" customWidth="1"/>
  </cols>
  <sheetData>
    <row r="1" spans="1:6">
      <c r="E1" s="92"/>
    </row>
    <row r="2" spans="1:6">
      <c r="A2" s="1" t="str">
        <f>REGINFO!A1</f>
        <v>PILs TAXES - EB-2012-0064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>
      <c r="A3" s="2" t="s">
        <v>470</v>
      </c>
      <c r="B3" s="8"/>
      <c r="C3" s="8" t="s">
        <v>47</v>
      </c>
      <c r="D3" s="8" t="s">
        <v>39</v>
      </c>
      <c r="E3" s="21" t="s">
        <v>3</v>
      </c>
      <c r="F3" s="8"/>
    </row>
    <row r="4" spans="1:6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>
      <c r="A5" s="415" t="s">
        <v>469</v>
      </c>
      <c r="B5" s="8"/>
      <c r="C5" s="8" t="s">
        <v>2</v>
      </c>
      <c r="D5" s="8"/>
      <c r="E5" s="8"/>
      <c r="F5" s="8"/>
    </row>
    <row r="6" spans="1:6">
      <c r="A6" s="415" t="s">
        <v>449</v>
      </c>
      <c r="B6" s="8"/>
      <c r="C6" s="8"/>
      <c r="D6" s="8"/>
      <c r="E6" s="21" t="str">
        <f>REGINFO!E1</f>
        <v>Version 2009.1</v>
      </c>
      <c r="F6" s="8"/>
    </row>
    <row r="7" spans="1:6">
      <c r="F7" s="20"/>
    </row>
    <row r="8" spans="1:6">
      <c r="A8" s="35" t="str">
        <f>REGINFO!A3</f>
        <v>Utility Name: TORONTO HYDRO-ELECTRIC SYSTEM LIMITED</v>
      </c>
      <c r="B8" s="20"/>
      <c r="C8" s="25"/>
      <c r="D8" s="25"/>
      <c r="E8" s="25"/>
      <c r="F8" s="20"/>
    </row>
    <row r="9" spans="1:6">
      <c r="A9" s="35" t="str">
        <f>REGINFO!A4</f>
        <v>Reporting period:  2004</v>
      </c>
      <c r="B9" s="20"/>
      <c r="C9" s="25"/>
      <c r="D9" s="25"/>
      <c r="E9" s="25"/>
      <c r="F9" s="20"/>
    </row>
    <row r="10" spans="1:6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>
      <c r="A11" s="2" t="s">
        <v>119</v>
      </c>
      <c r="B11" s="20"/>
      <c r="C11" s="272">
        <f>TAXREC!C13</f>
        <v>1764205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>
      <c r="A14" s="3"/>
      <c r="B14" s="20"/>
      <c r="C14" s="25"/>
      <c r="D14" s="25"/>
      <c r="E14" s="26"/>
      <c r="F14" s="8"/>
    </row>
    <row r="15" spans="1:6">
      <c r="A15" s="36" t="s">
        <v>177</v>
      </c>
      <c r="B15" s="20"/>
      <c r="C15" s="25"/>
      <c r="D15" s="25"/>
      <c r="E15" s="26"/>
      <c r="F15" s="8"/>
    </row>
    <row r="16" spans="1:6">
      <c r="A16" s="2" t="s">
        <v>123</v>
      </c>
    </row>
    <row r="17" spans="1:5">
      <c r="A17" s="67"/>
      <c r="B17" t="s">
        <v>187</v>
      </c>
      <c r="C17" s="295"/>
      <c r="D17" s="295"/>
      <c r="E17" s="312">
        <f>C17-D17</f>
        <v>0</v>
      </c>
    </row>
    <row r="18" spans="1:5">
      <c r="A18" s="67" t="s">
        <v>253</v>
      </c>
      <c r="B18" t="s">
        <v>187</v>
      </c>
      <c r="C18" s="295"/>
      <c r="D18" s="295"/>
      <c r="E18" s="312">
        <f t="shared" ref="E18:E45" si="0">C18-D18</f>
        <v>0</v>
      </c>
    </row>
    <row r="19" spans="1: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>
      <c r="A20" s="67" t="s">
        <v>453</v>
      </c>
      <c r="B20" t="s">
        <v>187</v>
      </c>
      <c r="C20" s="295"/>
      <c r="D20" s="313"/>
      <c r="E20" s="312">
        <f t="shared" si="0"/>
        <v>0</v>
      </c>
    </row>
    <row r="21" spans="1:5">
      <c r="A21" s="67" t="s">
        <v>8</v>
      </c>
      <c r="B21" t="s">
        <v>187</v>
      </c>
      <c r="C21" s="295">
        <v>146332</v>
      </c>
      <c r="D21" s="295"/>
      <c r="E21" s="312">
        <f t="shared" si="0"/>
        <v>146332</v>
      </c>
    </row>
    <row r="22" spans="1:5">
      <c r="A22" s="67"/>
      <c r="B22" t="s">
        <v>187</v>
      </c>
      <c r="C22" s="295"/>
      <c r="D22" s="295"/>
      <c r="E22" s="312">
        <f t="shared" si="0"/>
        <v>0</v>
      </c>
    </row>
    <row r="23" spans="1: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>
      <c r="A24" s="67" t="s">
        <v>138</v>
      </c>
      <c r="B24" t="s">
        <v>187</v>
      </c>
      <c r="C24" s="295">
        <v>844629</v>
      </c>
      <c r="D24" s="295"/>
      <c r="E24" s="312">
        <f t="shared" si="0"/>
        <v>844629</v>
      </c>
    </row>
    <row r="25" spans="1: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>
      <c r="A29" s="67" t="s">
        <v>139</v>
      </c>
      <c r="B29" t="s">
        <v>187</v>
      </c>
      <c r="C29" s="295">
        <v>731936</v>
      </c>
      <c r="D29" s="295"/>
      <c r="E29" s="312">
        <f t="shared" si="0"/>
        <v>731936</v>
      </c>
    </row>
    <row r="30" spans="1: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>
      <c r="A36" s="67" t="s">
        <v>475</v>
      </c>
      <c r="B36" t="s">
        <v>187</v>
      </c>
      <c r="C36" s="295"/>
      <c r="D36" s="295"/>
      <c r="E36" s="312">
        <f t="shared" si="0"/>
        <v>0</v>
      </c>
    </row>
    <row r="37" spans="1:5">
      <c r="A37" s="490"/>
      <c r="B37" t="s">
        <v>187</v>
      </c>
      <c r="C37" s="295"/>
      <c r="D37" s="295"/>
      <c r="E37" s="312">
        <f t="shared" si="0"/>
        <v>0</v>
      </c>
    </row>
    <row r="38" spans="1:5">
      <c r="B38" t="s">
        <v>187</v>
      </c>
      <c r="C38" s="295"/>
      <c r="D38" s="295"/>
      <c r="E38" s="251">
        <f t="shared" si="0"/>
        <v>0</v>
      </c>
    </row>
    <row r="39" spans="1:5">
      <c r="B39" t="s">
        <v>187</v>
      </c>
      <c r="C39" s="294"/>
      <c r="D39" s="295"/>
      <c r="E39" s="251">
        <f t="shared" si="0"/>
        <v>0</v>
      </c>
    </row>
    <row r="40" spans="1: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>
      <c r="A41" s="490" t="s">
        <v>492</v>
      </c>
      <c r="B41" t="s">
        <v>187</v>
      </c>
      <c r="C41" s="294">
        <v>235261</v>
      </c>
      <c r="D41" s="294"/>
      <c r="E41" s="251">
        <f>C41-D41</f>
        <v>235261</v>
      </c>
    </row>
    <row r="42" spans="1:5">
      <c r="B42" t="s">
        <v>187</v>
      </c>
      <c r="C42" s="294"/>
      <c r="D42" s="294"/>
      <c r="E42" s="251">
        <f>C42-D42</f>
        <v>0</v>
      </c>
    </row>
    <row r="43" spans="1:5">
      <c r="A43" s="490" t="s">
        <v>438</v>
      </c>
      <c r="B43" t="s">
        <v>187</v>
      </c>
      <c r="C43" s="294">
        <v>35183</v>
      </c>
      <c r="D43" s="294"/>
      <c r="E43" s="251">
        <f t="shared" si="0"/>
        <v>35183</v>
      </c>
    </row>
    <row r="44" spans="1:5">
      <c r="A44" s="490"/>
      <c r="B44" t="s">
        <v>187</v>
      </c>
      <c r="C44" s="294"/>
      <c r="D44" s="294"/>
      <c r="E44" s="251">
        <f t="shared" si="0"/>
        <v>0</v>
      </c>
    </row>
    <row r="45" spans="1:5">
      <c r="A45" s="490"/>
      <c r="B45" t="s">
        <v>187</v>
      </c>
      <c r="C45" s="294"/>
      <c r="D45" s="294"/>
      <c r="E45" s="279">
        <f t="shared" si="0"/>
        <v>0</v>
      </c>
    </row>
    <row r="46" spans="1:5">
      <c r="A46" s="70" t="s">
        <v>170</v>
      </c>
      <c r="B46" t="s">
        <v>189</v>
      </c>
      <c r="C46" s="251">
        <f>SUM(C17:C45)</f>
        <v>1993341</v>
      </c>
      <c r="D46" s="251">
        <f>SUM(D17:D45)</f>
        <v>0</v>
      </c>
      <c r="E46" s="251">
        <f>SUM(E17:E45)</f>
        <v>1993341</v>
      </c>
    </row>
    <row r="47" spans="1:5">
      <c r="A47" s="67"/>
    </row>
    <row r="48" spans="1:5">
      <c r="A48" s="67" t="s">
        <v>172</v>
      </c>
    </row>
    <row r="49" spans="1:5">
      <c r="A49" s="275" t="str">
        <f>IF($E17&gt;$C$11,A17," ")</f>
        <v xml:space="preserve"> </v>
      </c>
      <c r="B49" s="273"/>
      <c r="C49" s="251">
        <f t="shared" ref="C49:E63" si="1">IF($E17&gt;$C$11,C17,)</f>
        <v>0</v>
      </c>
      <c r="D49" s="251">
        <f t="shared" si="1"/>
        <v>0</v>
      </c>
      <c r="E49" s="251">
        <f t="shared" si="1"/>
        <v>0</v>
      </c>
    </row>
    <row r="50" spans="1:5">
      <c r="A50" s="275" t="str">
        <f>IF($E18&gt;$C$11,A18," ")</f>
        <v xml:space="preserve"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>
      <c r="A51" s="275" t="str">
        <f>IF($E19&gt;$C$11,#REF!," ")</f>
        <v xml:space="preserve"> </v>
      </c>
      <c r="B51" s="273"/>
      <c r="C51" s="251">
        <f>IF($E19&gt;$C$11,#REF!,)</f>
        <v>0</v>
      </c>
      <c r="D51" s="251">
        <f t="shared" si="1"/>
        <v>0</v>
      </c>
      <c r="E51" s="251">
        <f t="shared" si="1"/>
        <v>0</v>
      </c>
    </row>
    <row r="52" spans="1:5">
      <c r="A52" s="275" t="str">
        <f>IF($E20&gt;$C$11,#REF!," ")</f>
        <v xml:space="preserve"> </v>
      </c>
      <c r="B52" s="273"/>
      <c r="C52" s="251">
        <f>IF($E20&gt;$C$11,#REF!,)</f>
        <v>0</v>
      </c>
      <c r="D52" s="251">
        <f t="shared" si="1"/>
        <v>0</v>
      </c>
      <c r="E52" s="251">
        <f t="shared" si="1"/>
        <v>0</v>
      </c>
    </row>
    <row r="53" spans="1:5">
      <c r="A53" s="275" t="str">
        <f t="shared" ref="A53:A59" si="2">IF($E21&gt;$C$11,A19," ")</f>
        <v xml:space="preserve"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>
      <c r="A54" s="275" t="str">
        <f t="shared" si="2"/>
        <v xml:space="preserve"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>
      <c r="A55" s="275" t="str">
        <f t="shared" si="2"/>
        <v xml:space="preserve"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>
      <c r="A56" s="275" t="str">
        <f t="shared" si="2"/>
        <v xml:space="preserve"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>
      <c r="A57" s="275" t="str">
        <f t="shared" si="2"/>
        <v xml:space="preserve"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>
      <c r="A58" s="275" t="str">
        <f t="shared" si="2"/>
        <v xml:space="preserve"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>
      <c r="A59" s="275" t="str">
        <f t="shared" si="2"/>
        <v xml:space="preserve"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>
      <c r="A60" s="275" t="str">
        <f>IF($E28&gt;$C$11,A28," ")</f>
        <v xml:space="preserve"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>
      <c r="A61" s="275" t="str">
        <f>IF($E29&gt;$C$11,#REF!," ")</f>
        <v xml:space="preserve"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>
      <c r="A62" s="275" t="str">
        <f>IF($E30&gt;$C$11,#REF!," ")</f>
        <v xml:space="preserve"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>
      <c r="A63" s="275" t="str">
        <f>IF($E31&gt;$C$11,A26," ")</f>
        <v xml:space="preserve"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>
      <c r="A64" s="275" t="str">
        <f>IF($E33&gt;$C$11,#REF!," ")</f>
        <v xml:space="preserve"> </v>
      </c>
      <c r="B64" s="273"/>
      <c r="C64" s="251">
        <f t="shared" ref="C64:E76" si="3">IF($E33&gt;$C$11,C33,)</f>
        <v>0</v>
      </c>
      <c r="D64" s="251">
        <f t="shared" si="3"/>
        <v>0</v>
      </c>
      <c r="E64" s="251">
        <f t="shared" si="3"/>
        <v>0</v>
      </c>
    </row>
    <row r="65" spans="1:5">
      <c r="A65" s="275" t="str">
        <f>IF($E34&gt;$C$11,#REF!," ")</f>
        <v xml:space="preserve"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>
      <c r="A66" s="275" t="str">
        <f>IF($E35&gt;$C$11,#REF!," ")</f>
        <v xml:space="preserve"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>
      <c r="A67" s="275" t="str">
        <f>IF($E36&gt;$C$11,A36," ")</f>
        <v xml:space="preserve"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>
      <c r="A68" s="275" t="str">
        <f>IF($E37&gt;$C$11,A37," ")</f>
        <v xml:space="preserve"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>
      <c r="A69" s="275" t="str">
        <f>IF($E38&gt;$C$11,A29," ")</f>
        <v xml:space="preserve"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>
      <c r="A70" s="275" t="str">
        <f>IF($E39&gt;$C$11,A35," ")</f>
        <v xml:space="preserve"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>
      <c r="A71" s="275" t="str">
        <f t="shared" ref="A71:A76" si="4">IF($E40&gt;$C$11,A40," ")</f>
        <v xml:space="preserve"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>
      <c r="A72" s="275" t="str">
        <f>IF($E41&gt;$C$11,#REF!," ")</f>
        <v xml:space="preserve"> </v>
      </c>
      <c r="B72" s="273"/>
      <c r="C72" s="251">
        <f>IF($E41&gt;$C$11,C41,)</f>
        <v>0</v>
      </c>
      <c r="D72" s="251">
        <f t="shared" si="3"/>
        <v>0</v>
      </c>
      <c r="E72" s="251">
        <f t="shared" si="3"/>
        <v>0</v>
      </c>
    </row>
    <row r="73" spans="1:5">
      <c r="A73" s="275" t="str">
        <f>IF($E42&gt;$C$11,A42," ")</f>
        <v xml:space="preserve"> </v>
      </c>
      <c r="B73" s="273"/>
      <c r="C73" s="251">
        <f>IF($E42&gt;$C$11,C42,)</f>
        <v>0</v>
      </c>
      <c r="D73" s="251">
        <f t="shared" si="3"/>
        <v>0</v>
      </c>
      <c r="E73" s="251">
        <f t="shared" si="3"/>
        <v>0</v>
      </c>
    </row>
    <row r="74" spans="1:5">
      <c r="A74" s="275" t="str">
        <f t="shared" si="4"/>
        <v xml:space="preserve"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>
      <c r="A75" s="275" t="str">
        <f t="shared" si="4"/>
        <v xml:space="preserve"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>
      <c r="A76" s="275" t="str">
        <f t="shared" si="4"/>
        <v xml:space="preserve"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>
      <c r="A78" s="276" t="s">
        <v>203</v>
      </c>
      <c r="B78" s="277"/>
      <c r="C78" s="314">
        <f>C46-C77</f>
        <v>1993341</v>
      </c>
      <c r="D78" s="314">
        <f>D46-D77</f>
        <v>0</v>
      </c>
      <c r="E78" s="314">
        <f>E46-E77</f>
        <v>1993341</v>
      </c>
    </row>
    <row r="79" spans="1:5">
      <c r="A79" s="276" t="s">
        <v>170</v>
      </c>
      <c r="B79" s="277"/>
      <c r="C79" s="314">
        <f>C77+C78</f>
        <v>1993341</v>
      </c>
      <c r="D79" s="314">
        <f>D77+D78</f>
        <v>0</v>
      </c>
      <c r="E79" s="314">
        <f>E77+E78</f>
        <v>1993341</v>
      </c>
    </row>
    <row r="80" spans="1:5">
      <c r="A80" s="67"/>
    </row>
    <row r="81" spans="1:5">
      <c r="A81" s="67" t="s">
        <v>145</v>
      </c>
    </row>
    <row r="82" spans="1:5">
      <c r="A82" s="67" t="s">
        <v>146</v>
      </c>
      <c r="B82" s="8" t="s">
        <v>188</v>
      </c>
      <c r="C82" s="294">
        <v>1043000</v>
      </c>
      <c r="D82" s="294"/>
      <c r="E82" s="251">
        <f>C82-D82</f>
        <v>1043000</v>
      </c>
    </row>
    <row r="83" spans="1:5">
      <c r="A83" s="71" t="s">
        <v>152</v>
      </c>
      <c r="B83" s="8" t="s">
        <v>188</v>
      </c>
      <c r="C83" s="294"/>
      <c r="D83" s="294"/>
      <c r="E83" s="251">
        <f t="shared" ref="E83:E98" si="5">C83-D83</f>
        <v>0</v>
      </c>
    </row>
    <row r="84" spans="1: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>
      <c r="A86" s="67" t="s">
        <v>194</v>
      </c>
      <c r="B86" s="8" t="s">
        <v>188</v>
      </c>
      <c r="C86" s="294">
        <v>306391</v>
      </c>
      <c r="D86" s="294"/>
      <c r="E86" s="251">
        <f t="shared" si="5"/>
        <v>306391</v>
      </c>
    </row>
    <row r="87" spans="1:5">
      <c r="A87" s="67" t="s">
        <v>381</v>
      </c>
      <c r="B87" s="8" t="s">
        <v>188</v>
      </c>
      <c r="C87" s="294"/>
      <c r="D87" s="294"/>
      <c r="E87" s="251">
        <f t="shared" si="5"/>
        <v>0</v>
      </c>
    </row>
    <row r="88" spans="1: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>
      <c r="B92" s="8" t="s">
        <v>188</v>
      </c>
      <c r="C92" s="294"/>
      <c r="D92" s="294"/>
      <c r="E92" s="251"/>
    </row>
    <row r="93" spans="1:5">
      <c r="A93" s="67"/>
      <c r="B93" s="8" t="s">
        <v>188</v>
      </c>
      <c r="C93" s="294"/>
      <c r="D93" s="294"/>
      <c r="E93" s="251">
        <f t="shared" si="5"/>
        <v>0</v>
      </c>
    </row>
    <row r="94" spans="1:5">
      <c r="A94" s="68" t="s">
        <v>205</v>
      </c>
      <c r="B94" s="8" t="s">
        <v>188</v>
      </c>
      <c r="C94" s="294"/>
      <c r="D94" s="294"/>
      <c r="E94" s="251">
        <f t="shared" si="5"/>
        <v>0</v>
      </c>
    </row>
    <row r="95" spans="1:5" ht="12" customHeight="1">
      <c r="A95" s="500"/>
      <c r="B95" s="8" t="s">
        <v>188</v>
      </c>
      <c r="C95" s="498"/>
      <c r="D95" s="498"/>
      <c r="E95" s="495">
        <f t="shared" si="5"/>
        <v>0</v>
      </c>
    </row>
    <row r="96" spans="1:5" s="496" customFormat="1" ht="13.5" customHeight="1">
      <c r="A96" s="500" t="s">
        <v>493</v>
      </c>
      <c r="B96" s="497" t="s">
        <v>188</v>
      </c>
      <c r="C96" s="498">
        <v>140308</v>
      </c>
      <c r="D96" s="498"/>
      <c r="E96" s="495">
        <f t="shared" si="5"/>
        <v>140308</v>
      </c>
    </row>
    <row r="97" spans="1:5">
      <c r="A97" s="490" t="s">
        <v>497</v>
      </c>
      <c r="B97" s="8" t="s">
        <v>188</v>
      </c>
      <c r="C97" s="294">
        <v>1270925</v>
      </c>
      <c r="D97" s="294"/>
      <c r="E97" s="251">
        <f t="shared" si="5"/>
        <v>1270925</v>
      </c>
    </row>
    <row r="98" spans="1:5">
      <c r="A98" s="490" t="s">
        <v>498</v>
      </c>
      <c r="B98" s="8" t="s">
        <v>188</v>
      </c>
      <c r="C98" s="294">
        <v>538238</v>
      </c>
      <c r="D98" s="294"/>
      <c r="E98" s="251">
        <f t="shared" si="5"/>
        <v>538238</v>
      </c>
    </row>
    <row r="99" spans="1:5">
      <c r="A99" s="67" t="s">
        <v>171</v>
      </c>
      <c r="B99" s="8" t="s">
        <v>189</v>
      </c>
      <c r="C99" s="251">
        <f>SUM(C82:C98)</f>
        <v>3298862</v>
      </c>
      <c r="D99" s="251">
        <f>SUM(D82:D98)</f>
        <v>0</v>
      </c>
      <c r="E99" s="251">
        <f>SUM(E82:E98)</f>
        <v>3298862</v>
      </c>
    </row>
    <row r="100" spans="1:5">
      <c r="A100" s="67"/>
    </row>
    <row r="101" spans="1:5">
      <c r="A101" s="67" t="s">
        <v>174</v>
      </c>
    </row>
    <row r="102" spans="1:5">
      <c r="A102" s="275" t="str">
        <f t="shared" ref="A102:A111" si="6">IF($E82&gt;$C$11,A82," ")</f>
        <v xml:space="preserve"> </v>
      </c>
      <c r="B102" s="273"/>
      <c r="C102" s="251">
        <f t="shared" ref="C102:E118" si="7">IF($E82&gt;$C$11,C82,)</f>
        <v>0</v>
      </c>
      <c r="D102" s="251">
        <f t="shared" si="7"/>
        <v>0</v>
      </c>
      <c r="E102" s="251">
        <f t="shared" si="7"/>
        <v>0</v>
      </c>
    </row>
    <row r="103" spans="1:5">
      <c r="A103" s="275" t="str">
        <f t="shared" si="6"/>
        <v xml:space="preserve"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>
      <c r="A104" s="275" t="str">
        <f t="shared" si="6"/>
        <v xml:space="preserve"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>
      <c r="A105" s="275" t="str">
        <f t="shared" si="6"/>
        <v xml:space="preserve"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>
      <c r="A106" s="275" t="str">
        <f t="shared" si="6"/>
        <v xml:space="preserve"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>
      <c r="A107" s="275" t="str">
        <f t="shared" si="6"/>
        <v xml:space="preserve"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>
      <c r="A108" s="275" t="str">
        <f t="shared" si="6"/>
        <v xml:space="preserve"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>
      <c r="A109" s="275" t="str">
        <f t="shared" si="6"/>
        <v xml:space="preserve"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>
      <c r="A110" s="275" t="str">
        <f t="shared" si="6"/>
        <v xml:space="preserve"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>
      <c r="A111" s="275" t="str">
        <f t="shared" si="6"/>
        <v xml:space="preserve"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>
      <c r="A112" s="275" t="str">
        <f>IF($E92&gt;$C$11,A94," ")</f>
        <v xml:space="preserve"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>
      <c r="A113" s="275" t="str">
        <f>IF($E93&gt;$C$11,#REF!," ")</f>
        <v xml:space="preserve"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>
      <c r="A114" s="275" t="str">
        <f>IF($E94&gt;$C$11,#REF!," ")</f>
        <v xml:space="preserve"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>
      <c r="A115" s="275" t="str">
        <f>IF($E95&gt;$C$11,A95," ")</f>
        <v xml:space="preserve"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s="496" customFormat="1" ht="16.5" customHeight="1">
      <c r="A116" s="493" t="str">
        <f>IF($E96&gt;$C$11,A96," ")</f>
        <v xml:space="preserve"> </v>
      </c>
      <c r="B116" s="494"/>
      <c r="C116" s="495">
        <f t="shared" si="7"/>
        <v>0</v>
      </c>
      <c r="D116" s="495">
        <f t="shared" si="7"/>
        <v>0</v>
      </c>
      <c r="E116" s="495">
        <f t="shared" si="7"/>
        <v>0</v>
      </c>
    </row>
    <row r="117" spans="1:5">
      <c r="A117" s="275" t="str">
        <f>IF($E97&gt;$C$11,A97," ")</f>
        <v xml:space="preserve"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>
      <c r="A118" s="275" t="str">
        <f>IF($E98&gt;$C$11,A98," ")</f>
        <v xml:space="preserve"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>
      <c r="A120" s="278" t="s">
        <v>201</v>
      </c>
      <c r="B120" s="273"/>
      <c r="C120" s="251">
        <f>C99-C119</f>
        <v>3298862</v>
      </c>
      <c r="D120" s="251">
        <f>D99-D119</f>
        <v>0</v>
      </c>
      <c r="E120" s="251">
        <f>E99-E119</f>
        <v>3298862</v>
      </c>
    </row>
    <row r="121" spans="1:5">
      <c r="A121" s="278" t="s">
        <v>171</v>
      </c>
      <c r="B121" s="273"/>
      <c r="C121" s="251">
        <f>C119+C120</f>
        <v>3298862</v>
      </c>
      <c r="D121" s="251">
        <f>D119+D120</f>
        <v>0</v>
      </c>
      <c r="E121" s="251">
        <f>E119+E120</f>
        <v>3298862</v>
      </c>
    </row>
    <row r="122" spans="1:5">
      <c r="A122" s="4"/>
    </row>
    <row r="123" spans="1:5">
      <c r="A123" s="4"/>
    </row>
    <row r="124" spans="1:5">
      <c r="A124" s="4"/>
    </row>
    <row r="125" spans="1:5">
      <c r="A125" s="4"/>
    </row>
    <row r="126" spans="1:5">
      <c r="A126" s="4"/>
    </row>
    <row r="127" spans="1:5">
      <c r="A127" s="4"/>
    </row>
    <row r="128" spans="1:5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</sheetData>
  <phoneticPr fontId="0" type="noConversion"/>
  <printOptions horizontalCentered="1" headings="1"/>
  <pageMargins left="0.11811023622047245" right="0.23622047244094491" top="0.98425196850393704" bottom="0.27559055118110237" header="0.19685039370078741" footer="0.11811023622047245"/>
  <pageSetup scale="78" fitToHeight="2" orientation="portrait" cellComments="asDisplayed" r:id="rId1"/>
  <headerFooter alignWithMargins="0">
    <oddHeader>&amp;R&amp;9Toronto Hydro-Electric System Limited
EB-2012-0064
Tab 5
Schedule F
ORIGINAL
page &amp;P of &amp;N</oddHeader>
    <oddFooter>&amp;C&amp;A</oddFooter>
  </headerFooter>
  <rowBreaks count="1" manualBreakCount="1">
    <brk id="7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view="pageBreakPreview" zoomScale="60" zoomScaleNormal="75" workbookViewId="0">
      <pane xSplit="1" ySplit="8" topLeftCell="B36" activePane="bottomRight" state="frozen"/>
      <selection activeCell="D72" sqref="D71:D72"/>
      <selection pane="topRight" activeCell="D72" sqref="D71:D72"/>
      <selection pane="bottomLeft" activeCell="D72" sqref="D71:D72"/>
      <selection pane="bottomRight" activeCell="D72" sqref="D71:D72"/>
    </sheetView>
  </sheetViews>
  <sheetFormatPr defaultRowHeight="12.75"/>
  <cols>
    <col min="1" max="1" width="62.140625" bestFit="1" customWidth="1"/>
    <col min="2" max="2" width="5" bestFit="1" customWidth="1"/>
    <col min="3" max="5" width="15.7109375" customWidth="1"/>
    <col min="6" max="6" width="1.28515625" customWidth="1"/>
  </cols>
  <sheetData>
    <row r="2" spans="1:6">
      <c r="A2" s="1" t="str">
        <f>REGINFO!A1</f>
        <v>PILs TAXES - EB-2012-0064</v>
      </c>
    </row>
    <row r="3" spans="1:6">
      <c r="A3" s="2" t="s">
        <v>389</v>
      </c>
      <c r="E3" s="92"/>
    </row>
    <row r="4" spans="1:6" ht="15.75">
      <c r="A4" s="464" t="s">
        <v>449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>
      <c r="A7" s="2">
        <f>REGINFO!E2</f>
        <v>0</v>
      </c>
      <c r="B7" s="8"/>
      <c r="C7" s="8" t="s">
        <v>2</v>
      </c>
      <c r="D7" s="8"/>
      <c r="E7" s="8"/>
      <c r="F7" s="8"/>
    </row>
    <row r="8" spans="1:6">
      <c r="A8" s="35" t="str">
        <f>REGINFO!A3</f>
        <v>Utility Name: TORONTO HYDRO-ELECTRIC SYSTEM LIMITED</v>
      </c>
      <c r="B8" s="8"/>
      <c r="C8" s="8"/>
      <c r="D8" s="8"/>
      <c r="E8" s="21" t="str">
        <f>REGINFO!E1</f>
        <v>Version 2009.1</v>
      </c>
      <c r="F8" s="8"/>
    </row>
    <row r="9" spans="1:6">
      <c r="F9" s="20"/>
    </row>
    <row r="10" spans="1:6">
      <c r="B10" s="20"/>
      <c r="C10" s="25"/>
      <c r="D10" s="25"/>
      <c r="E10" s="25"/>
      <c r="F10" s="20"/>
    </row>
    <row r="11" spans="1:6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>
      <c r="A15" s="2"/>
      <c r="B15" s="20"/>
      <c r="C15" s="90"/>
      <c r="D15" s="25"/>
      <c r="E15" s="25"/>
      <c r="F15" s="20"/>
    </row>
    <row r="16" spans="1:6">
      <c r="A16" s="36" t="s">
        <v>177</v>
      </c>
      <c r="B16" s="20"/>
      <c r="C16" s="25"/>
      <c r="D16" s="25"/>
      <c r="E16" s="26"/>
      <c r="F16" s="8"/>
    </row>
    <row r="17" spans="1:6">
      <c r="A17" s="2" t="s">
        <v>123</v>
      </c>
      <c r="B17" s="20"/>
      <c r="C17" s="25"/>
      <c r="D17" s="25"/>
      <c r="E17" s="26"/>
      <c r="F17" s="8"/>
    </row>
    <row r="19" spans="1:6">
      <c r="A19" s="67" t="s">
        <v>133</v>
      </c>
      <c r="B19" t="s">
        <v>187</v>
      </c>
      <c r="C19" s="295"/>
      <c r="D19" s="295"/>
      <c r="E19" s="312">
        <f t="shared" ref="E19:E35" si="0">C19-D19</f>
        <v>0</v>
      </c>
    </row>
    <row r="20" spans="1:6">
      <c r="A20" t="s">
        <v>392</v>
      </c>
      <c r="B20" t="s">
        <v>187</v>
      </c>
      <c r="C20" s="295"/>
      <c r="D20" s="295"/>
      <c r="E20" s="312">
        <f t="shared" si="0"/>
        <v>0</v>
      </c>
    </row>
    <row r="21" spans="1:6">
      <c r="A21" t="s">
        <v>457</v>
      </c>
      <c r="B21" t="s">
        <v>187</v>
      </c>
      <c r="C21" s="295"/>
      <c r="D21" s="295"/>
      <c r="E21" s="312">
        <f t="shared" si="0"/>
        <v>0</v>
      </c>
    </row>
    <row r="22" spans="1:6">
      <c r="A22" s="67" t="s">
        <v>395</v>
      </c>
      <c r="B22" t="s">
        <v>187</v>
      </c>
      <c r="C22" s="295"/>
      <c r="D22" s="313"/>
      <c r="E22" s="312">
        <f t="shared" si="0"/>
        <v>0</v>
      </c>
    </row>
    <row r="23" spans="1:6">
      <c r="A23" s="67" t="s">
        <v>396</v>
      </c>
      <c r="B23" t="s">
        <v>187</v>
      </c>
      <c r="C23" s="295"/>
      <c r="D23" s="295"/>
      <c r="E23" s="312">
        <f t="shared" si="0"/>
        <v>0</v>
      </c>
    </row>
    <row r="24" spans="1:6">
      <c r="A24" s="67" t="s">
        <v>458</v>
      </c>
      <c r="B24" t="s">
        <v>187</v>
      </c>
      <c r="C24" s="295"/>
      <c r="D24" s="295"/>
      <c r="E24" s="312">
        <f t="shared" si="0"/>
        <v>0</v>
      </c>
    </row>
    <row r="25" spans="1:6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6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6">
      <c r="A27" s="67" t="s">
        <v>441</v>
      </c>
      <c r="B27" t="s">
        <v>187</v>
      </c>
      <c r="C27" s="295"/>
      <c r="D27" s="295"/>
      <c r="E27" s="312">
        <f t="shared" si="0"/>
        <v>0</v>
      </c>
    </row>
    <row r="28" spans="1:6">
      <c r="A28" s="67" t="s">
        <v>394</v>
      </c>
      <c r="B28" t="s">
        <v>187</v>
      </c>
      <c r="C28" s="295"/>
      <c r="D28" s="295"/>
      <c r="E28" s="312">
        <f t="shared" si="0"/>
        <v>0</v>
      </c>
    </row>
    <row r="29" spans="1:6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6">
      <c r="A30" s="67" t="s">
        <v>393</v>
      </c>
      <c r="B30" t="s">
        <v>187</v>
      </c>
      <c r="C30" s="295"/>
      <c r="D30" s="295"/>
      <c r="E30" s="312">
        <f t="shared" si="0"/>
        <v>0</v>
      </c>
    </row>
    <row r="31" spans="1:6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6">
      <c r="A32" s="67" t="s">
        <v>436</v>
      </c>
      <c r="B32" t="s">
        <v>187</v>
      </c>
      <c r="C32" s="295">
        <v>101426</v>
      </c>
      <c r="D32" s="295"/>
      <c r="E32" s="312">
        <f t="shared" si="0"/>
        <v>101426</v>
      </c>
    </row>
    <row r="33" spans="1:5">
      <c r="A33" s="67" t="s">
        <v>437</v>
      </c>
      <c r="B33" t="s">
        <v>187</v>
      </c>
      <c r="C33" s="295">
        <v>59818</v>
      </c>
      <c r="D33" s="295"/>
      <c r="E33" s="312">
        <f t="shared" si="0"/>
        <v>59818</v>
      </c>
    </row>
    <row r="34" spans="1:5">
      <c r="A34" s="67" t="s">
        <v>454</v>
      </c>
      <c r="B34" t="s">
        <v>187</v>
      </c>
      <c r="C34" s="295"/>
      <c r="D34" s="295"/>
      <c r="E34" s="312">
        <f t="shared" si="0"/>
        <v>0</v>
      </c>
    </row>
    <row r="35" spans="1:5">
      <c r="A35" s="81" t="s">
        <v>455</v>
      </c>
      <c r="C35" s="295"/>
      <c r="D35" s="295"/>
      <c r="E35" s="312">
        <f t="shared" si="0"/>
        <v>0</v>
      </c>
    </row>
    <row r="36" spans="1:5">
      <c r="A36" s="67" t="s">
        <v>438</v>
      </c>
      <c r="C36" s="295"/>
      <c r="D36" s="295"/>
      <c r="E36" s="312">
        <f t="shared" ref="E36:E45" si="1">C36-D36</f>
        <v>0</v>
      </c>
    </row>
    <row r="37" spans="1:5">
      <c r="A37" s="67" t="s">
        <v>439</v>
      </c>
      <c r="C37" s="295"/>
      <c r="D37" s="295"/>
      <c r="E37" s="312">
        <f t="shared" si="1"/>
        <v>0</v>
      </c>
    </row>
    <row r="38" spans="1:5">
      <c r="A38" s="67" t="s">
        <v>461</v>
      </c>
      <c r="C38" s="295"/>
      <c r="D38" s="295"/>
      <c r="E38" s="312">
        <f t="shared" si="1"/>
        <v>0</v>
      </c>
    </row>
    <row r="39" spans="1:5">
      <c r="A39" s="81" t="s">
        <v>397</v>
      </c>
      <c r="B39" t="s">
        <v>187</v>
      </c>
      <c r="C39" s="295"/>
      <c r="D39" s="295"/>
      <c r="E39" s="312">
        <f t="shared" si="1"/>
        <v>0</v>
      </c>
    </row>
    <row r="40" spans="1:5">
      <c r="A40" s="81" t="s">
        <v>391</v>
      </c>
      <c r="B40" t="s">
        <v>187</v>
      </c>
      <c r="C40" s="295"/>
      <c r="D40" s="295"/>
      <c r="E40" s="312">
        <f t="shared" si="1"/>
        <v>0</v>
      </c>
    </row>
    <row r="41" spans="1:5">
      <c r="A41" s="68" t="s">
        <v>204</v>
      </c>
      <c r="B41" t="s">
        <v>187</v>
      </c>
      <c r="C41" s="295"/>
      <c r="D41" s="295"/>
      <c r="E41" s="312">
        <f t="shared" si="1"/>
        <v>0</v>
      </c>
    </row>
    <row r="42" spans="1:5">
      <c r="A42" s="489"/>
      <c r="B42" t="s">
        <v>187</v>
      </c>
      <c r="C42" s="295"/>
      <c r="D42" s="295"/>
      <c r="E42" s="312">
        <f t="shared" si="1"/>
        <v>0</v>
      </c>
    </row>
    <row r="43" spans="1:5">
      <c r="A43" s="489"/>
      <c r="B43" t="s">
        <v>187</v>
      </c>
      <c r="C43" s="295"/>
      <c r="D43" s="295"/>
      <c r="E43" s="312">
        <f t="shared" si="1"/>
        <v>0</v>
      </c>
    </row>
    <row r="44" spans="1:5">
      <c r="A44" s="489"/>
      <c r="B44" t="s">
        <v>187</v>
      </c>
      <c r="C44" s="294"/>
      <c r="D44" s="294"/>
      <c r="E44" s="251">
        <f t="shared" si="1"/>
        <v>0</v>
      </c>
    </row>
    <row r="45" spans="1:5">
      <c r="A45" s="489"/>
      <c r="B45" t="s">
        <v>187</v>
      </c>
      <c r="C45" s="294"/>
      <c r="D45" s="294"/>
      <c r="E45" s="251">
        <f t="shared" si="1"/>
        <v>0</v>
      </c>
    </row>
    <row r="46" spans="1:5">
      <c r="A46" s="490"/>
      <c r="B46" t="s">
        <v>187</v>
      </c>
      <c r="C46" s="294"/>
      <c r="D46" s="294"/>
      <c r="E46" s="279"/>
    </row>
    <row r="47" spans="1:5">
      <c r="A47" s="449" t="s">
        <v>401</v>
      </c>
      <c r="B47" t="s">
        <v>189</v>
      </c>
      <c r="C47" s="251">
        <f>SUM(C19:C46)</f>
        <v>161244</v>
      </c>
      <c r="D47" s="251">
        <f>SUM(D19:D46)</f>
        <v>0</v>
      </c>
      <c r="E47" s="251">
        <f>SUM(E19:E46)</f>
        <v>161244</v>
      </c>
    </row>
    <row r="48" spans="1:5">
      <c r="A48" s="67"/>
    </row>
    <row r="49" spans="1:5">
      <c r="A49" s="81" t="s">
        <v>145</v>
      </c>
    </row>
    <row r="51" spans="1:5">
      <c r="A51" s="71" t="s">
        <v>392</v>
      </c>
      <c r="B51" s="8" t="s">
        <v>188</v>
      </c>
      <c r="C51" s="294"/>
      <c r="D51" s="294"/>
      <c r="E51" s="251">
        <f t="shared" ref="E51:E61" si="2">C51-D51</f>
        <v>0</v>
      </c>
    </row>
    <row r="52" spans="1:5">
      <c r="A52" s="67" t="s">
        <v>457</v>
      </c>
      <c r="B52" s="8" t="s">
        <v>188</v>
      </c>
      <c r="C52" s="294"/>
      <c r="D52" s="294"/>
      <c r="E52" s="251">
        <f t="shared" si="2"/>
        <v>0</v>
      </c>
    </row>
    <row r="53" spans="1:5">
      <c r="A53" t="s">
        <v>393</v>
      </c>
      <c r="B53" s="8" t="s">
        <v>188</v>
      </c>
      <c r="C53" s="294"/>
      <c r="D53" s="294"/>
      <c r="E53" s="251">
        <f t="shared" si="2"/>
        <v>0</v>
      </c>
    </row>
    <row r="54" spans="1:5">
      <c r="A54" t="s">
        <v>440</v>
      </c>
      <c r="B54" s="8" t="s">
        <v>188</v>
      </c>
      <c r="C54" s="294"/>
      <c r="D54" s="294"/>
      <c r="E54" s="251">
        <f t="shared" si="2"/>
        <v>0</v>
      </c>
    </row>
    <row r="55" spans="1:5">
      <c r="A55" s="67" t="s">
        <v>448</v>
      </c>
      <c r="B55" s="8" t="s">
        <v>188</v>
      </c>
      <c r="C55" s="294"/>
      <c r="D55" s="294"/>
      <c r="E55" s="251">
        <f t="shared" si="2"/>
        <v>0</v>
      </c>
    </row>
    <row r="56" spans="1:5">
      <c r="A56" s="67" t="s">
        <v>460</v>
      </c>
      <c r="B56" s="8" t="s">
        <v>188</v>
      </c>
      <c r="C56" s="294">
        <v>2233343</v>
      </c>
      <c r="D56" s="294"/>
      <c r="E56" s="251">
        <f t="shared" si="2"/>
        <v>2233343</v>
      </c>
    </row>
    <row r="57" spans="1:5">
      <c r="A57" s="2" t="s">
        <v>456</v>
      </c>
      <c r="B57" s="8" t="s">
        <v>188</v>
      </c>
      <c r="C57" s="294"/>
      <c r="D57" s="294"/>
      <c r="E57" s="251">
        <f t="shared" si="2"/>
        <v>0</v>
      </c>
    </row>
    <row r="58" spans="1:5">
      <c r="A58" s="67" t="s">
        <v>459</v>
      </c>
      <c r="B58" s="8" t="s">
        <v>188</v>
      </c>
      <c r="C58" s="294"/>
      <c r="D58" s="294"/>
      <c r="E58" s="251">
        <f t="shared" si="2"/>
        <v>0</v>
      </c>
    </row>
    <row r="59" spans="1:5">
      <c r="A59" s="67"/>
      <c r="B59" s="8" t="s">
        <v>188</v>
      </c>
      <c r="C59" s="294"/>
      <c r="D59" s="294"/>
      <c r="E59" s="251">
        <f t="shared" si="2"/>
        <v>0</v>
      </c>
    </row>
    <row r="60" spans="1:5">
      <c r="B60" s="8" t="s">
        <v>188</v>
      </c>
      <c r="C60" s="294"/>
      <c r="D60" s="294"/>
      <c r="E60" s="251">
        <f t="shared" si="2"/>
        <v>0</v>
      </c>
    </row>
    <row r="61" spans="1:5">
      <c r="B61" s="8" t="s">
        <v>188</v>
      </c>
      <c r="C61" s="294"/>
      <c r="D61" s="294"/>
      <c r="E61" s="251">
        <f t="shared" si="2"/>
        <v>0</v>
      </c>
    </row>
    <row r="62" spans="1:5">
      <c r="B62" s="8" t="s">
        <v>188</v>
      </c>
      <c r="C62" s="294"/>
      <c r="D62" s="294"/>
      <c r="E62" s="251">
        <f t="shared" ref="E62:E72" si="3">C62-D62</f>
        <v>0</v>
      </c>
    </row>
    <row r="63" spans="1:5">
      <c r="B63" s="8" t="s">
        <v>188</v>
      </c>
      <c r="C63" s="294"/>
      <c r="D63" s="294"/>
      <c r="E63" s="251">
        <f t="shared" si="3"/>
        <v>0</v>
      </c>
    </row>
    <row r="64" spans="1:5">
      <c r="A64" s="468" t="s">
        <v>398</v>
      </c>
      <c r="B64" s="8" t="s">
        <v>188</v>
      </c>
      <c r="C64" s="294"/>
      <c r="D64" s="294"/>
      <c r="E64" s="251">
        <f t="shared" si="3"/>
        <v>0</v>
      </c>
    </row>
    <row r="65" spans="1:5">
      <c r="B65" s="8" t="s">
        <v>188</v>
      </c>
      <c r="C65" s="294"/>
      <c r="D65" s="294"/>
      <c r="E65" s="251">
        <f t="shared" si="3"/>
        <v>0</v>
      </c>
    </row>
    <row r="66" spans="1:5">
      <c r="A66" s="468" t="s">
        <v>391</v>
      </c>
      <c r="B66" s="8" t="s">
        <v>188</v>
      </c>
      <c r="C66" s="294"/>
      <c r="D66" s="294"/>
      <c r="E66" s="251">
        <f t="shared" si="3"/>
        <v>0</v>
      </c>
    </row>
    <row r="67" spans="1:5">
      <c r="A67" s="67"/>
      <c r="B67" s="8" t="s">
        <v>188</v>
      </c>
      <c r="C67" s="294"/>
      <c r="D67" s="294"/>
      <c r="E67" s="251">
        <f t="shared" si="3"/>
        <v>0</v>
      </c>
    </row>
    <row r="68" spans="1:5">
      <c r="A68" s="68" t="s">
        <v>205</v>
      </c>
      <c r="B68" s="8" t="s">
        <v>188</v>
      </c>
      <c r="C68" s="294"/>
      <c r="D68" s="294"/>
      <c r="E68" s="251">
        <f t="shared" si="3"/>
        <v>0</v>
      </c>
    </row>
    <row r="69" spans="1:5">
      <c r="A69" s="490"/>
      <c r="B69" s="8" t="s">
        <v>188</v>
      </c>
      <c r="C69" s="294"/>
      <c r="D69" s="294"/>
      <c r="E69" s="251">
        <f t="shared" si="3"/>
        <v>0</v>
      </c>
    </row>
    <row r="70" spans="1:5">
      <c r="A70" s="490"/>
      <c r="B70" s="8" t="s">
        <v>188</v>
      </c>
      <c r="C70" s="294"/>
      <c r="D70" s="294"/>
      <c r="E70" s="251">
        <f t="shared" si="3"/>
        <v>0</v>
      </c>
    </row>
    <row r="71" spans="1:5">
      <c r="A71" s="490"/>
      <c r="B71" s="8" t="s">
        <v>188</v>
      </c>
      <c r="C71" s="294"/>
      <c r="D71" s="294"/>
      <c r="E71" s="251">
        <f t="shared" si="3"/>
        <v>0</v>
      </c>
    </row>
    <row r="72" spans="1:5">
      <c r="A72" s="67"/>
      <c r="B72" s="8" t="s">
        <v>188</v>
      </c>
      <c r="C72" s="294"/>
      <c r="D72" s="294"/>
      <c r="E72" s="279">
        <f t="shared" si="3"/>
        <v>0</v>
      </c>
    </row>
    <row r="73" spans="1:5">
      <c r="A73" s="448" t="s">
        <v>400</v>
      </c>
      <c r="B73" s="8" t="s">
        <v>189</v>
      </c>
      <c r="C73" s="251">
        <f>SUM(C51:C72)</f>
        <v>2233343</v>
      </c>
      <c r="D73" s="251">
        <f>SUM(D51:D72)</f>
        <v>0</v>
      </c>
      <c r="E73" s="251">
        <f>SUM(E51:E72)</f>
        <v>2233343</v>
      </c>
    </row>
    <row r="74" spans="1:5">
      <c r="A74" s="67"/>
    </row>
    <row r="75" spans="1:5">
      <c r="A75" s="4"/>
    </row>
    <row r="76" spans="1:5">
      <c r="A76" s="4"/>
    </row>
    <row r="77" spans="1:5">
      <c r="A77" s="4"/>
    </row>
    <row r="78" spans="1:5">
      <c r="A78" s="4"/>
    </row>
    <row r="79" spans="1:5">
      <c r="A79" s="4"/>
    </row>
    <row r="80" spans="1:5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</sheetData>
  <phoneticPr fontId="0" type="noConversion"/>
  <printOptions horizontalCentered="1" headings="1"/>
  <pageMargins left="0.11811023622047245" right="0.23622047244094491" top="0.94488188976377963" bottom="0.27559055118110237" header="0.19685039370078741" footer="0.11811023622047245"/>
  <pageSetup scale="68" orientation="portrait" cellComments="asDisplayed" r:id="rId1"/>
  <headerFooter alignWithMargins="0">
    <oddHeader>&amp;R&amp;9Toronto Hydro-Electric System Limited
EB-2012-0064
Tab 5
Schedule F
ORIGINAL
page &amp;P of &amp;N</oddHeader>
    <oddFooter>&amp;C&amp;A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view="pageBreakPreview" topLeftCell="A42" zoomScale="60" zoomScaleNormal="100" workbookViewId="0">
      <selection activeCell="D72" sqref="D72"/>
    </sheetView>
  </sheetViews>
  <sheetFormatPr defaultRowHeight="12.75"/>
  <cols>
    <col min="1" max="1" width="23.85546875" customWidth="1"/>
    <col min="2" max="2" width="9.7109375" style="8" bestFit="1" customWidth="1"/>
    <col min="3" max="3" width="10.85546875" style="8" customWidth="1"/>
    <col min="4" max="4" width="11.28515625" style="8" bestFit="1" customWidth="1"/>
    <col min="5" max="5" width="9.7109375" style="8" customWidth="1"/>
    <col min="6" max="6" width="10.42578125" style="8" customWidth="1"/>
    <col min="7" max="7" width="3.42578125" customWidth="1"/>
    <col min="8" max="8" width="10.140625" bestFit="1" customWidth="1"/>
    <col min="10" max="10" width="2.140625" customWidth="1"/>
    <col min="13" max="13" width="18.5703125" customWidth="1"/>
  </cols>
  <sheetData>
    <row r="1" spans="1:18">
      <c r="A1" s="384" t="str">
        <f>REGINFO!A1</f>
        <v>PILs TAXES - EB-2012-0064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>
      <c r="A4" s="239" t="str">
        <f>REGINFO!A3</f>
        <v>Utility Name: TORONTO HYDRO-ELECTRIC SYSTEM LIMITED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>
      <c r="A5" s="239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>
      <c r="A7" s="343"/>
      <c r="B7" s="342"/>
      <c r="C7" s="342"/>
      <c r="D7" s="342"/>
      <c r="E7" s="342"/>
      <c r="F7" s="410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1" t="s">
        <v>480</v>
      </c>
      <c r="B8" s="512"/>
      <c r="C8" s="512"/>
      <c r="D8" s="512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8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8">
      <c r="A10" s="321" t="s">
        <v>471</v>
      </c>
      <c r="B10" s="326"/>
      <c r="C10" s="375" t="s">
        <v>111</v>
      </c>
      <c r="D10" s="375"/>
      <c r="E10" s="375" t="s">
        <v>111</v>
      </c>
      <c r="F10" s="376" t="s">
        <v>481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8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8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8" ht="13.5" thickBot="1">
      <c r="A14" s="323" t="s">
        <v>299</v>
      </c>
      <c r="B14" s="245"/>
      <c r="C14" s="327"/>
      <c r="D14" s="327"/>
      <c r="E14" s="328"/>
      <c r="F14" s="328">
        <v>0.26119999999999999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8" ht="13.5" thickBot="1">
      <c r="A15" s="323" t="s">
        <v>304</v>
      </c>
      <c r="B15" s="245"/>
      <c r="C15" s="329"/>
      <c r="D15" s="329"/>
      <c r="E15" s="330"/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8" ht="13.5" thickBot="1">
      <c r="A16" s="323" t="s">
        <v>260</v>
      </c>
      <c r="B16" s="245"/>
      <c r="C16" s="331"/>
      <c r="D16" s="331"/>
      <c r="E16" s="332"/>
      <c r="F16" s="332">
        <f>SUM(F14:F15)</f>
        <v>0.38619999999999999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3.0000000000000001E-3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2.2499999999999998E-3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1.12E-2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6" t="s">
        <v>473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7" t="s">
        <v>474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5" t="s">
        <v>482</v>
      </c>
      <c r="B23" s="506"/>
      <c r="C23" s="506"/>
      <c r="D23" s="506"/>
      <c r="E23" s="506"/>
      <c r="F23" s="506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>
      <c r="A25" s="379"/>
      <c r="B25" s="380"/>
      <c r="C25" s="383"/>
      <c r="D25" s="342"/>
      <c r="E25" s="342"/>
      <c r="F25" s="410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3" t="s">
        <v>499</v>
      </c>
      <c r="B26" s="514"/>
      <c r="C26" s="514"/>
      <c r="D26" s="514"/>
      <c r="E26" s="514"/>
      <c r="F26" s="51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>
      <c r="A28" s="321" t="s">
        <v>444</v>
      </c>
      <c r="B28" s="326"/>
      <c r="C28" s="369" t="s">
        <v>111</v>
      </c>
      <c r="D28" s="369"/>
      <c r="E28" s="369" t="s">
        <v>111</v>
      </c>
      <c r="F28" s="370" t="s">
        <v>481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/>
      <c r="C32" s="327"/>
      <c r="D32" s="327"/>
      <c r="E32" s="328"/>
      <c r="F32" s="328">
        <v>0.22120000000000001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/>
      <c r="C33" s="329"/>
      <c r="D33" s="329"/>
      <c r="E33" s="330"/>
      <c r="F33" s="330">
        <v>0.14000000000000001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/>
      <c r="C34" s="331"/>
      <c r="D34" s="331"/>
      <c r="E34" s="332"/>
      <c r="F34" s="332">
        <f>SUM(F32:F33)</f>
        <v>0.36120000000000002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/>
      <c r="C36" s="333">
        <v>3.0000000000000001E-3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/>
      <c r="C37" s="334">
        <v>2E-3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/>
      <c r="C38" s="335">
        <v>1.12E-2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500</v>
      </c>
      <c r="B39" s="406" t="s">
        <v>473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501</v>
      </c>
      <c r="B40" s="407" t="s">
        <v>503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>
      <c r="A41" s="507" t="s">
        <v>337</v>
      </c>
      <c r="B41" s="506"/>
      <c r="C41" s="506"/>
      <c r="D41" s="506"/>
      <c r="E41" s="506"/>
      <c r="F41" s="506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8"/>
      <c r="B42" s="508"/>
      <c r="C42" s="508"/>
      <c r="D42" s="508"/>
      <c r="E42" s="508"/>
      <c r="F42" s="508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>
      <c r="A43" s="379"/>
      <c r="B43" s="380"/>
      <c r="C43" s="381"/>
      <c r="D43" s="380"/>
      <c r="E43" s="380"/>
      <c r="F43" s="410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502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>
      <c r="A46" s="321"/>
      <c r="B46" s="326"/>
      <c r="C46" s="369" t="s">
        <v>111</v>
      </c>
      <c r="D46" s="369"/>
      <c r="E46" s="369" t="s">
        <v>111</v>
      </c>
      <c r="F46" s="370" t="s">
        <v>481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</v>
      </c>
      <c r="D50" s="351"/>
      <c r="E50" s="352">
        <v>0</v>
      </c>
      <c r="F50" s="352">
        <v>0.22120000000000001</v>
      </c>
      <c r="G50" s="194"/>
      <c r="H50" s="485"/>
      <c r="I50" s="485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</v>
      </c>
      <c r="D51" s="353"/>
      <c r="E51" s="354">
        <v>0</v>
      </c>
      <c r="F51" s="354">
        <v>0.14000000000000001</v>
      </c>
      <c r="G51" s="194"/>
      <c r="H51" s="485"/>
      <c r="I51" s="485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</v>
      </c>
      <c r="D52" s="331"/>
      <c r="E52" s="332">
        <f>SUM(E50:E51)</f>
        <v>0</v>
      </c>
      <c r="F52" s="332">
        <f>SUM(F50:F51)</f>
        <v>0.36120000000000002</v>
      </c>
      <c r="G52" s="194"/>
      <c r="H52" s="485"/>
      <c r="I52" s="485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3.0000000000000001E-3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2E-3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1.12E-2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353</v>
      </c>
      <c r="B57" s="406" t="s">
        <v>473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354</v>
      </c>
      <c r="B58" s="407" t="s">
        <v>503</v>
      </c>
      <c r="C58" s="362">
        <v>50000000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>
      <c r="A59" s="505" t="s">
        <v>355</v>
      </c>
      <c r="B59" s="509"/>
      <c r="C59" s="509"/>
      <c r="D59" s="509"/>
      <c r="E59" s="509"/>
      <c r="F59" s="509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0"/>
      <c r="B60" s="510"/>
      <c r="C60" s="510"/>
      <c r="D60" s="510"/>
      <c r="E60" s="510"/>
      <c r="F60" s="510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16">
      <c r="A98" s="188"/>
      <c r="B98" s="240"/>
      <c r="C98" s="240"/>
      <c r="D98" s="240"/>
      <c r="E98" s="240"/>
      <c r="F98" s="240"/>
    </row>
  </sheetData>
  <mergeCells count="5">
    <mergeCell ref="A23:F23"/>
    <mergeCell ref="A41:F42"/>
    <mergeCell ref="A59:F60"/>
    <mergeCell ref="A8:D8"/>
    <mergeCell ref="A26:F26"/>
  </mergeCells>
  <phoneticPr fontId="0" type="noConversion"/>
  <printOptions horizontalCentered="1" headings="1"/>
  <pageMargins left="0.11811023622047245" right="0.23622047244094491" top="0.79" bottom="0.27559055118110237" header="0.19685039370078741" footer="0.11811023622047245"/>
  <pageSetup scale="74" orientation="portrait" cellComments="asDisplayed" r:id="rId1"/>
  <headerFooter alignWithMargins="0">
    <oddHeader>&amp;R&amp;9Toronto Hydro-Electric System Limited
EB-2012-0064
Tab 5
Schedule F
ORIGINAL
page &amp;P of &amp;N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BreakPreview" topLeftCell="A43" zoomScale="60" zoomScaleNormal="100" workbookViewId="0">
      <selection activeCell="D72" sqref="D71:D72"/>
    </sheetView>
  </sheetViews>
  <sheetFormatPr defaultRowHeight="12.75"/>
  <cols>
    <col min="1" max="1" width="27.5703125" customWidth="1"/>
    <col min="2" max="2" width="5.28515625" customWidth="1"/>
    <col min="3" max="3" width="12.7109375" customWidth="1"/>
    <col min="4" max="4" width="3.140625" customWidth="1"/>
    <col min="5" max="5" width="12.7109375" customWidth="1"/>
    <col min="6" max="6" width="3.7109375" customWidth="1"/>
    <col min="7" max="7" width="12.7109375" customWidth="1"/>
    <col min="8" max="8" width="3.28515625" customWidth="1"/>
    <col min="9" max="9" width="12.7109375" customWidth="1"/>
    <col min="10" max="10" width="3.28515625" customWidth="1"/>
    <col min="11" max="11" width="12.7109375" customWidth="1"/>
    <col min="12" max="12" width="3.5703125" customWidth="1"/>
    <col min="13" max="13" width="12.7109375" customWidth="1"/>
    <col min="14" max="14" width="3.28515625" customWidth="1"/>
    <col min="15" max="15" width="12.7109375" customWidth="1"/>
  </cols>
  <sheetData>
    <row r="1" spans="1:15">
      <c r="A1" s="1" t="str">
        <f>REGINFO!A1</f>
        <v>PILs TAXES - EB-2012-0064</v>
      </c>
    </row>
    <row r="2" spans="1:15">
      <c r="A2" s="2" t="s">
        <v>462</v>
      </c>
      <c r="B2" s="2"/>
    </row>
    <row r="3" spans="1:15">
      <c r="A3" s="2" t="str">
        <f>REGINFO!A3</f>
        <v>Utility Name: TORONTO HYDRO-ELECTRIC SYSTEM LIMITED</v>
      </c>
      <c r="O3" s="416" t="str">
        <f>REGINFO!E1</f>
        <v>Version 2009.1</v>
      </c>
    </row>
    <row r="4" spans="1:15">
      <c r="A4" s="2" t="str">
        <f>REGINFO!A4</f>
        <v>Reporting period:  2004</v>
      </c>
      <c r="E4" s="417" t="s">
        <v>323</v>
      </c>
      <c r="F4" s="398"/>
      <c r="G4" s="398"/>
      <c r="H4" s="398"/>
      <c r="I4" s="398"/>
      <c r="O4" s="416">
        <f>REGINFO!E2</f>
        <v>0</v>
      </c>
    </row>
    <row r="5" spans="1:1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3.5" thickTop="1"/>
    <row r="8" spans="1:1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1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5028333</v>
      </c>
      <c r="F11" s="419"/>
      <c r="G11" s="396">
        <f>E22</f>
        <v>8127575</v>
      </c>
      <c r="H11" s="419"/>
      <c r="I11" s="396">
        <f>G22</f>
        <v>8284720</v>
      </c>
      <c r="J11" s="390"/>
      <c r="K11" s="396">
        <f>I22</f>
        <v>-619715.61749682575</v>
      </c>
      <c r="L11" s="390"/>
      <c r="M11" s="396">
        <f>K22</f>
        <v>-2210026.5621122108</v>
      </c>
      <c r="N11" s="390"/>
      <c r="O11" s="396">
        <f>C11</f>
        <v>0</v>
      </c>
    </row>
    <row r="12" spans="1:15" ht="27" customHeight="1">
      <c r="A12" s="81" t="s">
        <v>402</v>
      </c>
      <c r="B12" s="66" t="s">
        <v>190</v>
      </c>
      <c r="C12" s="395">
        <v>5000000</v>
      </c>
      <c r="D12" s="391"/>
      <c r="E12" s="395">
        <v>55000000</v>
      </c>
      <c r="F12" s="95"/>
      <c r="G12" s="418">
        <v>60000000</v>
      </c>
      <c r="H12" s="95"/>
      <c r="I12" s="418">
        <v>58571734</v>
      </c>
      <c r="J12" s="391"/>
      <c r="K12" s="418"/>
      <c r="L12" s="391"/>
      <c r="M12" s="418">
        <f>K13/9*12/4</f>
        <v>0</v>
      </c>
      <c r="N12" s="391"/>
      <c r="O12" s="396">
        <f t="shared" ref="O12:O20" si="0">SUM(C12:N12)</f>
        <v>178571734</v>
      </c>
    </row>
    <row r="13" spans="1:15" ht="27" customHeight="1">
      <c r="A13" s="81" t="s">
        <v>443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403</v>
      </c>
      <c r="B14" s="66" t="s">
        <v>190</v>
      </c>
      <c r="C14" s="395"/>
      <c r="D14" s="391"/>
      <c r="E14" s="395">
        <v>-290810</v>
      </c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-290810</v>
      </c>
    </row>
    <row r="15" spans="1:15" ht="27" customHeight="1">
      <c r="A15" s="81" t="s">
        <v>404</v>
      </c>
      <c r="B15" s="66" t="s">
        <v>190</v>
      </c>
      <c r="C15" s="395"/>
      <c r="D15" s="391"/>
      <c r="E15" s="395"/>
      <c r="F15" s="95"/>
      <c r="G15" s="395">
        <v>2156868</v>
      </c>
      <c r="H15" s="95"/>
      <c r="I15" s="395">
        <v>-6024420</v>
      </c>
      <c r="J15" s="391"/>
      <c r="K15" s="395">
        <f>TAXCALC!E183</f>
        <v>-1590310.944615385</v>
      </c>
      <c r="L15" s="391"/>
      <c r="M15" s="418"/>
      <c r="N15" s="391"/>
      <c r="O15" s="396">
        <f t="shared" si="0"/>
        <v>-5457862.9446153846</v>
      </c>
    </row>
    <row r="16" spans="1:15" ht="27" customHeight="1">
      <c r="A16" s="81" t="s">
        <v>405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406</v>
      </c>
      <c r="B17" s="66" t="s">
        <v>190</v>
      </c>
      <c r="C17" s="395"/>
      <c r="D17" s="391"/>
      <c r="E17" s="395"/>
      <c r="F17" s="95"/>
      <c r="G17" s="395">
        <v>-2412196</v>
      </c>
      <c r="H17" s="95"/>
      <c r="I17" s="395">
        <f>TAXCALC!E181</f>
        <v>-3807478.6174968248</v>
      </c>
      <c r="J17" s="391"/>
      <c r="K17" s="395"/>
      <c r="L17" s="391"/>
      <c r="M17" s="418"/>
      <c r="N17" s="391"/>
      <c r="O17" s="396">
        <f t="shared" si="0"/>
        <v>-6219674.6174968248</v>
      </c>
    </row>
    <row r="18" spans="1:15" ht="25.5">
      <c r="A18" s="81" t="s">
        <v>407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408</v>
      </c>
      <c r="B19" s="66" t="s">
        <v>190</v>
      </c>
      <c r="C19" s="395">
        <v>28333</v>
      </c>
      <c r="D19" s="391"/>
      <c r="E19" s="395">
        <v>720305</v>
      </c>
      <c r="F19" s="95"/>
      <c r="G19" s="395">
        <v>562257</v>
      </c>
      <c r="H19" s="95"/>
      <c r="I19" s="395">
        <v>269130</v>
      </c>
      <c r="J19" s="391"/>
      <c r="K19" s="395"/>
      <c r="L19" s="391"/>
      <c r="M19" s="395"/>
      <c r="N19" s="391"/>
      <c r="O19" s="396">
        <f t="shared" si="0"/>
        <v>1580025</v>
      </c>
    </row>
    <row r="20" spans="1:15" ht="24.75" customHeight="1">
      <c r="A20" s="81" t="s">
        <v>472</v>
      </c>
      <c r="B20" s="66" t="s">
        <v>188</v>
      </c>
      <c r="C20" s="418">
        <v>0</v>
      </c>
      <c r="D20" s="391"/>
      <c r="E20" s="395">
        <v>-52330253</v>
      </c>
      <c r="F20" s="95"/>
      <c r="G20" s="395">
        <v>-60149784</v>
      </c>
      <c r="H20" s="95"/>
      <c r="I20" s="395">
        <v>-57913401</v>
      </c>
      <c r="J20" s="391"/>
      <c r="K20" s="395"/>
      <c r="L20" s="391"/>
      <c r="M20" s="395"/>
      <c r="N20" s="391"/>
      <c r="O20" s="396">
        <f t="shared" si="0"/>
        <v>-170393438</v>
      </c>
    </row>
    <row r="21" spans="1:1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378</v>
      </c>
      <c r="B22" s="34"/>
      <c r="C22" s="397">
        <f>SUM(C11:C20)</f>
        <v>5028333</v>
      </c>
      <c r="D22" s="419"/>
      <c r="E22" s="397">
        <f>SUM(E11:E20)</f>
        <v>8127575</v>
      </c>
      <c r="F22" s="419"/>
      <c r="G22" s="397">
        <f>SUM(G11:G20)</f>
        <v>8284720</v>
      </c>
      <c r="H22" s="419"/>
      <c r="I22" s="397">
        <f>SUM(I11:I20)</f>
        <v>-619715.61749682575</v>
      </c>
      <c r="J22" s="390"/>
      <c r="K22" s="397">
        <f>SUM(K11:K20)</f>
        <v>-2210026.5621122108</v>
      </c>
      <c r="L22" s="390"/>
      <c r="M22" s="397">
        <f>SUM(M11:M21)</f>
        <v>-2210026.5621122108</v>
      </c>
      <c r="N22" s="390"/>
      <c r="O22" s="450">
        <f>SUM(O11:O20)</f>
        <v>-2210026.5621122122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>
      <c r="A26" s="433" t="s">
        <v>409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>
      <c r="A28" s="433" t="s">
        <v>410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>
      <c r="A29" s="436" t="s">
        <v>411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>
      <c r="A31" s="451" t="s">
        <v>489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>
      <c r="A33" s="516" t="s">
        <v>412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420"/>
      <c r="Q33" s="420"/>
      <c r="R33" s="420"/>
      <c r="S33" s="420"/>
    </row>
    <row r="34" spans="1:19">
      <c r="A34" s="515" t="s">
        <v>413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420"/>
      <c r="Q34" s="420"/>
      <c r="R34" s="420"/>
      <c r="S34" s="420"/>
    </row>
    <row r="35" spans="1:19">
      <c r="A35" s="515" t="s">
        <v>434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420"/>
      <c r="Q35" s="420"/>
      <c r="R35" s="420"/>
      <c r="S35" s="420"/>
    </row>
    <row r="36" spans="1:19">
      <c r="A36" s="515" t="s">
        <v>414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20"/>
      <c r="Q36" s="420"/>
      <c r="R36" s="420"/>
      <c r="S36" s="420"/>
    </row>
    <row r="37" spans="1:19">
      <c r="A37" s="437" t="s">
        <v>375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>
      <c r="A38" s="437" t="s">
        <v>376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>
      <c r="A39" s="437" t="s">
        <v>415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>
      <c r="A40" s="437" t="s">
        <v>416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1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9">
      <c r="A42" s="439" t="s">
        <v>417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9">
      <c r="A43" s="434" t="s">
        <v>418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9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9">
      <c r="A45" s="439" t="s">
        <v>419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9">
      <c r="A46" s="434" t="s">
        <v>420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9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9">
      <c r="A48" s="439" t="s">
        <v>421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>
      <c r="A49" s="434" t="s">
        <v>422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>
      <c r="A51" s="439" t="s">
        <v>423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>
      <c r="A52" s="434" t="s">
        <v>420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>
      <c r="A54" s="434" t="s">
        <v>424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425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>
      <c r="A58" s="434" t="s">
        <v>426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>
      <c r="A59" s="434" t="s">
        <v>427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>
      <c r="A60" s="434" t="s">
        <v>428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>
      <c r="A61" s="434" t="s">
        <v>385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>
      <c r="A63" s="434" t="s">
        <v>429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>
      <c r="A64" s="434" t="s">
        <v>430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7">
      <c r="A65" s="434" t="s">
        <v>387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7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7">
      <c r="A67" s="434" t="s">
        <v>386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7">
      <c r="A68" s="434" t="s">
        <v>388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7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7">
      <c r="A70" s="434" t="s">
        <v>431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7">
      <c r="A71" s="434" t="s">
        <v>432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7">
      <c r="A72" s="434" t="s">
        <v>433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7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7" ht="12.75" customHeight="1">
      <c r="A74" s="515" t="s">
        <v>463</v>
      </c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</row>
    <row r="75" spans="1:17">
      <c r="A75" s="434" t="s">
        <v>377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7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7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>
      <c r="A92" s="188"/>
      <c r="B92" s="188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</row>
    <row r="93" spans="1:17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7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7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7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mergeCells count="6">
    <mergeCell ref="C92:Q92"/>
    <mergeCell ref="A33:O33"/>
    <mergeCell ref="A36:O36"/>
    <mergeCell ref="A74:O74"/>
    <mergeCell ref="A34:O34"/>
    <mergeCell ref="A35:O35"/>
  </mergeCells>
  <phoneticPr fontId="0" type="noConversion"/>
  <printOptions horizontalCentered="1" headings="1"/>
  <pageMargins left="0.11811023622047245" right="0.23622047244094491" top="0.92" bottom="0.27559055118110237" header="0.19685039370078741" footer="0.11811023622047245"/>
  <pageSetup scale="68" orientation="portrait" cellComments="asDisplayed" r:id="rId1"/>
  <headerFooter alignWithMargins="0">
    <oddHeader>&amp;R&amp;9Toronto Hydro-Electric System Limited
EB-2012-0064
Tab 5
Schedule F
ORIGINAL
page &amp;P of &amp;N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REGINFO</vt:lpstr>
      <vt:lpstr>TAXCALC</vt:lpstr>
      <vt:lpstr>TAXREC</vt:lpstr>
      <vt:lpstr>Tax Reserves</vt:lpstr>
      <vt:lpstr>TAXREC 2</vt:lpstr>
      <vt:lpstr>TAXREC 3 No True-up</vt:lpstr>
      <vt:lpstr>Tax Rates</vt:lpstr>
      <vt:lpstr>PILs 1562 Calculation</vt:lpstr>
      <vt:lpstr>hello</vt:lpstr>
      <vt:lpstr>'PILs 1562 Calculation'!Print_Area</vt:lpstr>
      <vt:lpstr>REGINFO!Print_Area</vt:lpstr>
      <vt:lpstr>'Tax Rates'!Print_Area</vt:lpstr>
      <vt:lpstr>'Tax Reserves'!Print_Area</vt:lpstr>
      <vt:lpstr>TAXCALC!Print_Area</vt:lpstr>
      <vt:lpstr>'TAXREC 2'!Print_Area</vt:lpstr>
      <vt:lpstr>'TAXREC 3 No True-up'!Print_Area</vt:lpstr>
      <vt:lpstr>TAXCALC!Print_Titles</vt:lpstr>
      <vt:lpstr>TAXREC!Print_Titles</vt:lpstr>
      <vt:lpstr>'TAXREC 2'!Print_Titles</vt:lpstr>
      <vt:lpstr>'TAXREC 3 No True-up'!Print_Titles</vt:lpstr>
      <vt:lpstr>Ratebase</vt:lpstr>
    </vt:vector>
  </TitlesOfParts>
  <Company>Ontario Energy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skinnedu</dc:creator>
  <cp:lastModifiedBy>acrespo</cp:lastModifiedBy>
  <cp:lastPrinted>2012-05-08T20:42:18Z</cp:lastPrinted>
  <dcterms:created xsi:type="dcterms:W3CDTF">2001-11-07T16:15:53Z</dcterms:created>
  <dcterms:modified xsi:type="dcterms:W3CDTF">2012-05-08T20:42:28Z</dcterms:modified>
</cp:coreProperties>
</file>