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010" windowHeight="8145" activeTab="0"/>
  </bookViews>
  <sheets>
    <sheet name="REGINFO" sheetId="1" r:id="rId1"/>
    <sheet name="TCAL2002INI" sheetId="2" r:id="rId2"/>
    <sheet name="TAXREC" sheetId="3" r:id="rId3"/>
    <sheet name="SCHED 8 CCA-2002" sheetId="4" r:id="rId4"/>
  </sheets>
  <externalReferences>
    <externalReference r:id="rId7"/>
    <externalReference r:id="rId8"/>
  </externalReferences>
  <definedNames>
    <definedName name="_xlnm.Print_Area" localSheetId="0">'REGINFO'!$A$1:$D$56</definedName>
    <definedName name="_xlnm.Print_Area" localSheetId="2">'TAXREC'!$A$1:$F$320</definedName>
    <definedName name="_xlnm.Print_Area" localSheetId="1">'TCAL2002INI'!$A$1:$L$138</definedName>
    <definedName name="_xlnm.Print_Titles" localSheetId="0">'REGINFO'!$A:$A,'REGINFO'!$1:$6</definedName>
    <definedName name="_xlnm.Print_Titles" localSheetId="2">'TAXREC'!$A:$A,'TAXREC'!$1:$6</definedName>
    <definedName name="_xlnm.Print_Titles" localSheetId="1">'TCAL2002INI'!$A:$A,'TCAL2002INI'!$1:$5</definedName>
  </definedNames>
  <calcPr fullCalcOnLoad="1"/>
</workbook>
</file>

<file path=xl/sharedStrings.xml><?xml version="1.0" encoding="utf-8"?>
<sst xmlns="http://schemas.openxmlformats.org/spreadsheetml/2006/main" count="690" uniqueCount="499">
  <si>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</si>
  <si>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</si>
  <si>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</si>
  <si>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</si>
  <si>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</si>
  <si>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</si>
  <si>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</si>
  <si>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</si>
  <si>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</si>
  <si>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</si>
  <si>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</si>
  <si>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</si>
  <si>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</si>
  <si>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</si>
  <si>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</si>
  <si>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</si>
  <si>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</si>
  <si>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</si>
  <si>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</si>
  <si>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</si>
  <si>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</si>
  <si>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</si>
  <si>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</si>
  <si>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</si>
  <si>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</si>
  <si>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</si>
  <si>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</si>
  <si>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</si>
  <si>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</si>
  <si>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</si>
  <si>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</si>
  <si>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</si>
  <si>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</si>
  <si>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</si>
  <si>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</si>
  <si>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</si>
  <si>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</si>
  <si>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</si>
  <si>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</si>
  <si>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</si>
  <si>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</si>
  <si>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</si>
  <si>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</si>
  <si>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</si>
  <si>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</si>
  <si>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</si>
  <si>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</si>
  <si>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</si>
  <si>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</si>
  <si>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</si>
  <si>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</si>
  <si>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</si>
  <si>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</si>
  <si>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</si>
  <si>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</si>
  <si>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</si>
  <si>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</si>
  <si>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</si>
  <si>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</si>
  <si>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</si>
  <si>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</si>
  <si>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</si>
  <si>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</si>
  <si>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</si>
  <si>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</si>
  <si>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</si>
  <si>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</si>
  <si>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</si>
  <si>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</si>
  <si>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</si>
  <si>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</si>
  <si>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</si>
  <si>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</si>
  <si>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</si>
  <si>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</si>
  <si>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</si>
  <si>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</si>
  <si>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</si>
  <si>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</si>
  <si>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</si>
  <si>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</si>
  <si>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</si>
  <si>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</si>
  <si>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</si>
  <si>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</si>
  <si>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</si>
  <si>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</si>
  <si>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</si>
  <si>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</si>
  <si>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</si>
  <si>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</si>
  <si>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</si>
  <si>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</si>
  <si>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</si>
  <si>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</si>
  <si>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</si>
  <si>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</si>
  <si>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</si>
  <si>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</si>
  <si>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</si>
  <si>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</si>
  <si>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</si>
  <si>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</si>
  <si>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</si>
  <si>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</si>
  <si>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</si>
  <si>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</si>
  <si>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</si>
  <si>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</si>
  <si>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</si>
  <si>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</si>
  <si>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</si>
  <si>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</si>
  <si>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</si>
  <si>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</si>
  <si>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</si>
  <si>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</si>
  <si>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</si>
  <si>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</si>
  <si>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</si>
  <si>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</si>
  <si>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</si>
  <si>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</si>
  <si>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</si>
  <si>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</si>
  <si>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</si>
  <si>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</si>
  <si>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</si>
  <si>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</si>
  <si>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</si>
  <si>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</si>
  <si>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</si>
  <si>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</si>
  <si>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</si>
  <si>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</si>
  <si>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</si>
  <si>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</si>
  <si>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</si>
  <si>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</si>
  <si>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</si>
  <si>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</si>
  <si>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</si>
  <si>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</si>
  <si>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</si>
  <si>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</si>
  <si>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</si>
  <si>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</si>
  <si>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</si>
  <si>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</si>
  <si>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</si>
  <si>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</si>
  <si>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</si>
  <si>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</si>
  <si>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</si>
  <si>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</si>
  <si>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</si>
  <si>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</si>
  <si>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</si>
  <si>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</si>
  <si>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</si>
  <si>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</si>
  <si>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</si>
  <si>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</si>
  <si>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</si>
  <si>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</si>
  <si>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</si>
  <si>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</si>
  <si>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</si>
  <si>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</si>
  <si>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</si>
  <si>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</si>
  <si>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</si>
  <si>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</si>
  <si>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</si>
  <si>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</si>
  <si>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</si>
  <si>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</si>
  <si>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</si>
  <si>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</si>
  <si>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</si>
  <si>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</si>
  <si>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</si>
  <si>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</si>
  <si>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</si>
  <si>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</si>
  <si>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</si>
  <si>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</si>
  <si>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</si>
  <si>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</si>
  <si>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</si>
  <si>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</si>
  <si>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</si>
  <si>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</si>
  <si>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</si>
  <si>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</si>
  <si>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</si>
  <si>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</si>
  <si>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</si>
  <si>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</si>
  <si>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</si>
  <si>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</si>
  <si>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</si>
  <si>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</si>
  <si>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</si>
  <si>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</si>
  <si>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</si>
  <si>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</si>
  <si>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</si>
  <si>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</si>
  <si>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</si>
  <si>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</si>
  <si>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</si>
  <si>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</si>
  <si>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</si>
  <si>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</si>
  <si>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</si>
  <si>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</si>
  <si>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</si>
  <si>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</si>
  <si>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</si>
  <si>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</si>
  <si>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</si>
  <si>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</si>
  <si>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</si>
  <si>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</si>
  <si>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</si>
  <si>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</si>
  <si>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</si>
  <si>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</si>
  <si>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</si>
  <si>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</si>
  <si>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</si>
  <si>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</si>
  <si>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</si>
  <si>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</si>
  <si>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</si>
  <si>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</si>
  <si>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</si>
  <si>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</si>
  <si>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</si>
  <si>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</si>
  <si>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</si>
  <si>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</si>
  <si>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</si>
  <si>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</si>
  <si>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</si>
  <si>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</si>
  <si>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</si>
  <si>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</si>
  <si>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</si>
  <si>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</si>
  <si>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</si>
  <si>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</si>
  <si>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</si>
  <si>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</si>
  <si>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</si>
  <si>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</si>
  <si>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</si>
  <si>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</si>
  <si>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</si>
  <si>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</si>
  <si>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</si>
  <si>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</si>
  <si>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</si>
  <si>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</si>
  <si>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</si>
  <si>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</si>
  <si>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</si>
  <si>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</si>
  <si>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</si>
  <si>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</si>
  <si>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</si>
  <si>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</si>
  <si>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</si>
  <si>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</si>
  <si>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</si>
  <si>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</si>
  <si>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</si>
  <si>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</si>
  <si>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</si>
  <si>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</si>
  <si>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</si>
  <si>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</si>
  <si>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</si>
  <si>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</si>
  <si>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</si>
  <si>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</si>
  <si>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</si>
  <si>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</si>
  <si>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</si>
  <si>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</si>
  <si>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</si>
  <si>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</si>
  <si>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</si>
  <si>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</si>
  <si>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</si>
  <si>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</si>
  <si>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</si>
  <si>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</si>
  <si>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</si>
  <si>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</si>
  <si>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</si>
  <si>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</si>
  <si>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</si>
  <si>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</si>
  <si>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</si>
  <si>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</si>
  <si>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</si>
  <si>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</si>
  <si>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</si>
  <si>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</si>
  <si>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</si>
  <si>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</si>
  <si>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</si>
  <si>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</si>
  <si>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</si>
  <si>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</si>
  <si>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</si>
  <si>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</si>
  <si>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</si>
  <si>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</si>
  <si>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</si>
  <si>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</si>
  <si>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</si>
  <si>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</si>
  <si>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</si>
  <si>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</si>
  <si>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</si>
  <si>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</si>
  <si>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</si>
  <si>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</si>
  <si>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</si>
  <si>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</si>
  <si>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</si>
  <si>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</si>
  <si>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</si>
  <si>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</si>
  <si>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</si>
  <si>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</si>
  <si>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</si>
  <si>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</si>
  <si>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</si>
  <si>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</si>
  <si>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</si>
  <si>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</si>
  <si>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</si>
  <si>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</si>
  <si>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</si>
  <si>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</si>
  <si>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</si>
  <si>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</si>
  <si>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</si>
  <si>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</si>
  <si>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</si>
  <si>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</si>
  <si>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</si>
  <si>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</si>
  <si>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</si>
  <si>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</si>
  <si>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</si>
  <si>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</si>
  <si>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</si>
  <si>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</si>
  <si>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</si>
  <si>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</si>
  <si>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</si>
  <si>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</si>
  <si>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</si>
  <si>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</si>
  <si>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</si>
  <si>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</si>
  <si>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</si>
  <si>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</si>
  <si>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</si>
  <si>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</si>
  <si>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</si>
  <si>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</si>
  <si>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</si>
  <si>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</si>
  <si>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</si>
  <si>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</si>
  <si>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</si>
  <si>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</si>
  <si>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</si>
  <si>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Was the utility recently acquired by Hydro One</t>
  </si>
  <si>
    <t xml:space="preserve"> and now subject to s.89 &amp; 90 PILs?</t>
  </si>
  <si>
    <t>Accounting Year End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</si>
  <si>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</si>
  <si>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</si>
  <si>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</si>
  <si>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</si>
  <si>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</si>
  <si>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</si>
  <si>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</si>
  <si>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</si>
  <si>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</si>
  <si>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</si>
  <si>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</si>
  <si>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</si>
  <si>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</si>
  <si>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</si>
  <si>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</si>
  <si>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</si>
  <si>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</si>
  <si>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</si>
  <si>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</si>
  <si>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</si>
  <si>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</si>
  <si>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</si>
  <si>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</si>
  <si>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</si>
  <si>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</si>
  <si>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</si>
  <si>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</si>
  <si>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</si>
  <si>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</si>
  <si>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</si>
  <si>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</si>
  <si>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</si>
  <si>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</si>
  <si>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</si>
  <si>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</si>
  <si>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</si>
  <si>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</si>
  <si>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</si>
  <si>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</si>
  <si>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</si>
  <si>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</si>
  <si>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</si>
  <si>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</si>
  <si>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</si>
  <si>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</si>
  <si>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</si>
  <si>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</si>
  <si>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</si>
  <si>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</si>
  <si>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</si>
  <si>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</si>
  <si>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</si>
  <si>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</si>
  <si>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</si>
  <si>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</si>
  <si>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</si>
  <si>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</si>
  <si>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</si>
  <si>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</si>
  <si>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</si>
  <si>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</si>
  <si>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</si>
  <si>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</si>
  <si>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</si>
  <si>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>CAPITAL COST ALLOWANCE-SUMMARY - SCHEDULE 8</t>
  </si>
  <si>
    <t>UCC end of</t>
  </si>
  <si>
    <t>UCC before</t>
  </si>
  <si>
    <t>Reduction:</t>
  </si>
  <si>
    <t>UCC after</t>
  </si>
  <si>
    <t>Rate</t>
  </si>
  <si>
    <t>CCA</t>
  </si>
  <si>
    <t>No</t>
  </si>
  <si>
    <t>Description</t>
  </si>
  <si>
    <t>Class</t>
  </si>
  <si>
    <t>prior year</t>
  </si>
  <si>
    <t>Add'ns</t>
  </si>
  <si>
    <t>Disp</t>
  </si>
  <si>
    <t>Reduction</t>
  </si>
  <si>
    <t>50% of net</t>
  </si>
  <si>
    <t>Claimed</t>
  </si>
  <si>
    <t>current year</t>
  </si>
  <si>
    <t>(NBV of 1999</t>
  </si>
  <si>
    <t>additions</t>
  </si>
  <si>
    <t>Rate Base)</t>
  </si>
  <si>
    <t>Land-Before 1987</t>
  </si>
  <si>
    <t>N/A</t>
  </si>
  <si>
    <t>MS Stat Equip-After 1987</t>
  </si>
  <si>
    <t>MS Stat Equip-Before 1988</t>
  </si>
  <si>
    <t>SubTrans Feed-After 1987</t>
  </si>
  <si>
    <t>SubTrans Feed-Before 1988</t>
  </si>
  <si>
    <t>O/H Dist Lines &amp; Feeders-Before 1988</t>
  </si>
  <si>
    <t>O/H Dist Lines &amp; Feeders-After 1987</t>
  </si>
  <si>
    <t>U/G Dist Lines &amp; Feeders-Before 1988</t>
  </si>
  <si>
    <t>U/G Dist Lines &amp; Feeders-After 1987</t>
  </si>
  <si>
    <t>Dist'n Transformers-After 1987</t>
  </si>
  <si>
    <t>Dist'n Meters -After 1987</t>
  </si>
  <si>
    <t>Dist'n Meters -Before 1988</t>
  </si>
  <si>
    <t>General Office Equipment</t>
  </si>
  <si>
    <t>Computer Equipment</t>
  </si>
  <si>
    <t>Stores Equipment</t>
  </si>
  <si>
    <t>Rolling Stock</t>
  </si>
  <si>
    <t>Misc., Tools</t>
  </si>
  <si>
    <t>Totals</t>
  </si>
  <si>
    <t>Utility Name: Veridian Connections - Brock</t>
  </si>
  <si>
    <t>Buildings-Before 1979</t>
  </si>
  <si>
    <t>Dist'n Transformers-Before 1988</t>
  </si>
  <si>
    <t>1/2 year does not</t>
  </si>
  <si>
    <t>apply for 2002</t>
  </si>
  <si>
    <t>FOR 2002 PILS PROXY CALCULATIONS</t>
  </si>
  <si>
    <r>
      <t>Utility Name:</t>
    </r>
    <r>
      <rPr>
        <b/>
        <sz val="12"/>
        <rFont val="Arial"/>
        <family val="2"/>
      </rPr>
      <t xml:space="preserve"> Veridian Connections - Brock</t>
    </r>
  </si>
  <si>
    <t>Reporting period: Year 2002, January 2002</t>
  </si>
  <si>
    <t>Version 2 - Feb 27, 2002 - Amended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</si>
</sst>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6" fillId="0" borderId="0" applyNumberFormat="0" applyFill="0" applyBorder="0" applyAlignment="0" applyProtection="0"/>
  </cellStyleXfs>
  <cellXfs count="17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7" fontId="0" fillId="0" borderId="0" xfId="45" applyFont="1" applyAlignment="1">
      <alignment vertical="top"/>
    </xf>
    <xf numFmtId="0" fontId="3" fillId="0" borderId="0" xfId="59" applyFont="1" applyBorder="1">
      <alignment/>
      <protection/>
    </xf>
    <xf numFmtId="0" fontId="0" fillId="0" borderId="0" xfId="59">
      <alignment/>
      <protection/>
    </xf>
    <xf numFmtId="7" fontId="0" fillId="0" borderId="0" xfId="45" applyAlignment="1">
      <alignment/>
    </xf>
    <xf numFmtId="0" fontId="3" fillId="0" borderId="0" xfId="59" applyFont="1">
      <alignment/>
      <protection/>
    </xf>
    <xf numFmtId="0" fontId="0" fillId="37" borderId="0" xfId="59" applyFill="1" applyAlignment="1">
      <alignment horizontal="center"/>
      <protection/>
    </xf>
    <xf numFmtId="7" fontId="0" fillId="37" borderId="0" xfId="45" applyFill="1" applyAlignment="1">
      <alignment horizontal="center"/>
    </xf>
    <xf numFmtId="7" fontId="0" fillId="37" borderId="0" xfId="45" applyFont="1" applyFill="1" applyAlignment="1">
      <alignment horizontal="center"/>
    </xf>
    <xf numFmtId="0" fontId="0" fillId="0" borderId="0" xfId="59" applyFont="1">
      <alignment/>
      <protection/>
    </xf>
    <xf numFmtId="10" fontId="0" fillId="0" borderId="0" xfId="62" applyAlignment="1">
      <alignment/>
    </xf>
    <xf numFmtId="7" fontId="3" fillId="0" borderId="0" xfId="45" applyFont="1" applyAlignment="1">
      <alignment/>
    </xf>
    <xf numFmtId="7" fontId="0" fillId="0" borderId="0" xfId="45" applyFont="1" applyAlignment="1" quotePrefix="1">
      <alignment horizontal="center"/>
    </xf>
    <xf numFmtId="7" fontId="0" fillId="0" borderId="0" xfId="45" applyFont="1" applyAlignment="1">
      <alignment horizont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59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Book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idian%20Connections-Brock-PILSPROX-Q42001-0227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nalized%20Split%20on%20Capital%20Ta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CALCQ401EST"/>
      <sheetName val="TAXREC"/>
      <sheetName val="SCHED 8 CCA-Q401"/>
    </sheetNames>
    <sheetDataSet>
      <sheetData sheetId="3">
        <row r="12">
          <cell r="M12">
            <v>80430.65</v>
          </cell>
        </row>
        <row r="13">
          <cell r="M13">
            <v>141496.05156164384</v>
          </cell>
        </row>
        <row r="14">
          <cell r="M14">
            <v>329410.99397260277</v>
          </cell>
        </row>
        <row r="15">
          <cell r="M15">
            <v>40610.57753424658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259198.93535105753</v>
          </cell>
        </row>
        <row r="19">
          <cell r="M19">
            <v>406443.3699634959</v>
          </cell>
        </row>
        <row r="20">
          <cell r="M20">
            <v>88606.60918847124</v>
          </cell>
        </row>
        <row r="21">
          <cell r="M21">
            <v>144935.84683307397</v>
          </cell>
        </row>
        <row r="22">
          <cell r="M22">
            <v>28084.895023452053</v>
          </cell>
        </row>
        <row r="23">
          <cell r="M23">
            <v>54379.626597698625</v>
          </cell>
        </row>
        <row r="24">
          <cell r="M24">
            <v>33464.065716602745</v>
          </cell>
        </row>
        <row r="25">
          <cell r="M25">
            <v>50068.93586235616</v>
          </cell>
        </row>
        <row r="26">
          <cell r="M26">
            <v>15291.708871232877</v>
          </cell>
        </row>
        <row r="27">
          <cell r="M27">
            <v>2423.4050849315067</v>
          </cell>
        </row>
        <row r="28">
          <cell r="M28">
            <v>0</v>
          </cell>
        </row>
        <row r="29">
          <cell r="M29">
            <v>225430.54601643834</v>
          </cell>
        </row>
        <row r="30">
          <cell r="M30">
            <v>26969.367057534248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oc of Taxable Capital &amp; Exem"/>
      <sheetName val="Sheet2"/>
      <sheetName val="Sheet3"/>
    </sheetNames>
    <sheetDataSet>
      <sheetData sheetId="0">
        <row r="9">
          <cell r="D9">
            <v>172321.87542533767</v>
          </cell>
          <cell r="E9">
            <v>86160.93771266883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439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 t="s">
        <v>498</v>
      </c>
      <c r="B3" s="10"/>
      <c r="C3" s="10"/>
      <c r="D3" s="10"/>
      <c r="E3" s="10"/>
      <c r="G3" s="10"/>
      <c r="H3" s="10"/>
    </row>
    <row r="4" spans="1:8" ht="15.75">
      <c r="A4" s="171" t="s">
        <v>496</v>
      </c>
      <c r="C4" s="10"/>
      <c r="D4" s="50" t="s">
        <v>379</v>
      </c>
      <c r="E4" s="10"/>
      <c r="G4" s="10"/>
      <c r="H4" s="10"/>
    </row>
    <row r="5" spans="1:8" ht="13.5" thickBot="1">
      <c r="A5" t="s">
        <v>497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449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384</v>
      </c>
      <c r="C12" s="45"/>
      <c r="D12" s="45"/>
      <c r="E12" s="3"/>
      <c r="F12" s="3"/>
      <c r="G12" s="3"/>
    </row>
    <row r="13" spans="1:4" ht="12.75">
      <c r="A13" s="3" t="s">
        <v>385</v>
      </c>
      <c r="C13" s="10" t="s">
        <v>450</v>
      </c>
      <c r="D13" s="10"/>
    </row>
    <row r="14" spans="1:4" ht="12.75">
      <c r="A14" s="3"/>
      <c r="C14" s="10"/>
      <c r="D14" s="10"/>
    </row>
    <row r="15" spans="1:4" ht="12.75">
      <c r="A15" s="4" t="s">
        <v>386</v>
      </c>
      <c r="C15" s="157">
        <v>37256</v>
      </c>
      <c r="D15" s="10"/>
    </row>
    <row r="16" spans="1:3" ht="12.75">
      <c r="A16" s="3"/>
      <c r="C16" s="10"/>
    </row>
    <row r="17" spans="1:3" ht="12.75">
      <c r="A17" s="118" t="s">
        <v>387</v>
      </c>
      <c r="C17" s="10"/>
    </row>
    <row r="18" spans="1:3" ht="12.75">
      <c r="A18" s="119" t="s">
        <v>388</v>
      </c>
      <c r="C18" s="10"/>
    </row>
    <row r="19" spans="1:3" ht="12.75">
      <c r="A19" s="119" t="s">
        <v>389</v>
      </c>
      <c r="C19" s="120"/>
    </row>
    <row r="20" ht="12.75">
      <c r="A20" s="121" t="s">
        <v>390</v>
      </c>
    </row>
    <row r="21" ht="12.75">
      <c r="A21" s="115"/>
    </row>
    <row r="22" spans="1:8" ht="12.75">
      <c r="A22" t="s">
        <v>391</v>
      </c>
      <c r="D22" s="158">
        <f>2498175</f>
        <v>2498175</v>
      </c>
      <c r="H22" s="5"/>
    </row>
    <row r="24" spans="1:8" ht="12.75">
      <c r="A24" t="s">
        <v>392</v>
      </c>
      <c r="D24" s="122">
        <v>0.5</v>
      </c>
      <c r="H24" s="122"/>
    </row>
    <row r="25" ht="12.75">
      <c r="H25" s="114"/>
    </row>
    <row r="26" spans="1:10" ht="12.75">
      <c r="A26" t="s">
        <v>393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394</v>
      </c>
      <c r="D28" s="122">
        <v>0.0988</v>
      </c>
      <c r="H28" s="126"/>
    </row>
    <row r="29" ht="12.75">
      <c r="H29" s="114"/>
    </row>
    <row r="30" spans="1:8" ht="12.75">
      <c r="A30" t="s">
        <v>395</v>
      </c>
      <c r="D30" s="122">
        <v>0.0725</v>
      </c>
      <c r="H30" s="126"/>
    </row>
    <row r="31" ht="12.75">
      <c r="H31" s="114"/>
    </row>
    <row r="32" spans="1:8" ht="12.75">
      <c r="A32" t="s">
        <v>396</v>
      </c>
      <c r="D32" s="124">
        <f>D22*((D24*D28)+(D26*D30))</f>
        <v>213968.68875</v>
      </c>
      <c r="H32" s="125"/>
    </row>
    <row r="33" spans="4:8" ht="12.75">
      <c r="D33" s="67"/>
      <c r="H33" s="125"/>
    </row>
    <row r="34" spans="1:11" ht="12.75">
      <c r="A34" t="s">
        <v>397</v>
      </c>
      <c r="D34" s="158">
        <v>89060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398</v>
      </c>
      <c r="D36" s="124">
        <f>D32-D34</f>
        <v>124908.68875</v>
      </c>
      <c r="H36" s="125"/>
      <c r="J36" s="5"/>
      <c r="K36" s="5"/>
    </row>
    <row r="37" spans="1:11" ht="12.75">
      <c r="A37" t="s">
        <v>399</v>
      </c>
      <c r="D37" s="125"/>
      <c r="H37" s="125"/>
      <c r="J37" s="5"/>
      <c r="K37" s="5"/>
    </row>
    <row r="38" spans="1:11" ht="12.75">
      <c r="A38" t="s">
        <v>400</v>
      </c>
      <c r="D38" s="125"/>
      <c r="H38" s="125"/>
      <c r="J38" s="5"/>
      <c r="K38" s="5"/>
    </row>
    <row r="39" spans="1:11" ht="12.75">
      <c r="A39" t="s">
        <v>401</v>
      </c>
      <c r="D39" s="125">
        <f>D36/3</f>
        <v>41636.229583333334</v>
      </c>
      <c r="F39" s="67"/>
      <c r="H39" s="125"/>
      <c r="J39" s="5"/>
      <c r="K39" s="5"/>
    </row>
    <row r="40" spans="1:11" ht="12.75">
      <c r="A40" t="s">
        <v>402</v>
      </c>
      <c r="D40" s="125">
        <f>D39</f>
        <v>41636.229583333334</v>
      </c>
      <c r="F40" s="67"/>
      <c r="H40" s="125"/>
      <c r="J40" s="5"/>
      <c r="K40" s="5"/>
    </row>
    <row r="41" spans="1:11" ht="12.75">
      <c r="A41" t="s">
        <v>403</v>
      </c>
      <c r="D41" s="125">
        <f>D40</f>
        <v>41636.229583333334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404</v>
      </c>
      <c r="B43" s="5"/>
      <c r="C43" s="5"/>
      <c r="D43" s="89">
        <f>D22*D24</f>
        <v>1249087.5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405</v>
      </c>
      <c r="B45" s="5"/>
      <c r="C45" s="5"/>
      <c r="D45" s="89">
        <f>D43*D28</f>
        <v>123409.845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406</v>
      </c>
      <c r="B47" s="5"/>
      <c r="C47" s="5"/>
      <c r="D47" s="89">
        <f>D22*D26</f>
        <v>1249087.5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407</v>
      </c>
      <c r="B49" s="5"/>
      <c r="C49" s="5"/>
      <c r="D49" s="89">
        <f>D47*D30</f>
        <v>90558.84375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408</v>
      </c>
      <c r="B51" s="5"/>
      <c r="C51" s="5"/>
      <c r="D51" s="112">
        <f>((D34+D39)/D32)*D49</f>
        <v>55315.100086349485</v>
      </c>
      <c r="F51" s="5"/>
      <c r="H51" s="111"/>
      <c r="J51" s="5"/>
      <c r="K51" s="5"/>
    </row>
    <row r="52" spans="1:11" ht="12.75">
      <c r="A52" t="s">
        <v>409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410</v>
      </c>
      <c r="B53" s="5"/>
      <c r="C53" s="5"/>
      <c r="D53" s="112">
        <f>((D34+D39+D40)/D32)*D49</f>
        <v>72936.97191817474</v>
      </c>
      <c r="F53" s="5"/>
      <c r="H53" s="111"/>
      <c r="J53" s="5"/>
      <c r="K53" s="5"/>
    </row>
    <row r="54" spans="1:11" ht="12.75">
      <c r="A54" t="s">
        <v>411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412</v>
      </c>
      <c r="B55" s="5"/>
      <c r="C55" s="5"/>
      <c r="D55" s="112">
        <f>D49</f>
        <v>90558.84375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48"/>
  <sheetViews>
    <sheetView tabSelected="1" zoomScalePageLayoutView="0" workbookViewId="0" topLeftCell="A1">
      <pane xSplit="2" ySplit="5" topLeftCell="C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440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1:12" ht="13.5" thickBot="1">
      <c r="A5" s="2" t="s">
        <v>498</v>
      </c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5.75">
      <c r="A7" s="172" t="str">
        <f>REGINFO!A4</f>
        <v>Utility Name: Veridian Connections - Brock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432</v>
      </c>
      <c r="L7" s="35"/>
    </row>
    <row r="8" spans="1:12" ht="12.75">
      <c r="A8" t="str">
        <f>REGINFO!A5</f>
        <v>Reporting period: Year 2002, January 2002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438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433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434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435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f>REGINFO!D34+REGINFO!D39+REGINFO!D40</f>
        <v>172332.45916666667</v>
      </c>
      <c r="D15" s="28" t="s">
        <v>141</v>
      </c>
      <c r="E15" s="92">
        <f>+G15-C15</f>
        <v>-172332.45916666667</v>
      </c>
      <c r="F15" s="10"/>
      <c r="G15" s="70"/>
      <c r="H15" s="35" t="s">
        <v>142</v>
      </c>
      <c r="I15" s="92">
        <f>+K15-G15</f>
        <v>0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100808</v>
      </c>
      <c r="D20" s="30" t="s">
        <v>144</v>
      </c>
      <c r="E20" s="92">
        <f>+G20-C20</f>
        <v>-100808</v>
      </c>
      <c r="F20" s="5"/>
      <c r="G20" s="70"/>
      <c r="H20" s="39" t="s">
        <v>145</v>
      </c>
      <c r="I20" s="92">
        <f>+K20-G20</f>
        <v>0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>+G21-C21</f>
        <v>0</v>
      </c>
      <c r="F21" s="5"/>
      <c r="G21" s="70"/>
      <c r="H21" s="39" t="s">
        <v>148</v>
      </c>
      <c r="I21" s="92">
        <f>+K21-G21</f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>+G22-C22</f>
        <v>0</v>
      </c>
      <c r="F22" s="5"/>
      <c r="G22" s="70"/>
      <c r="H22" s="39" t="s">
        <v>151</v>
      </c>
      <c r="I22" s="92">
        <f>+K22-G22</f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>+G23-C23</f>
        <v>0</v>
      </c>
      <c r="F23" s="5"/>
      <c r="G23" s="70"/>
      <c r="H23" s="39" t="s">
        <v>154</v>
      </c>
      <c r="I23" s="92">
        <f>+K23-G23</f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>+G24-C24</f>
        <v>0</v>
      </c>
      <c r="F24" s="5"/>
      <c r="G24" s="70"/>
      <c r="H24" s="39" t="s">
        <v>158</v>
      </c>
      <c r="I24" s="92">
        <f>+K24-G24</f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>+G26-C26</f>
        <v>0</v>
      </c>
      <c r="F26" s="5"/>
      <c r="G26" s="70"/>
      <c r="H26" s="39" t="s">
        <v>161</v>
      </c>
      <c r="I26" s="92">
        <f>+K26-G26</f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>+G27-C27</f>
        <v>0</v>
      </c>
      <c r="F27" s="5"/>
      <c r="G27" s="70"/>
      <c r="H27" s="39" t="s">
        <v>161</v>
      </c>
      <c r="I27" s="92">
        <f>+K27-G27</f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420</v>
      </c>
      <c r="B28" s="10">
        <v>7</v>
      </c>
      <c r="C28" s="64"/>
      <c r="D28" s="30" t="s">
        <v>160</v>
      </c>
      <c r="E28" s="92">
        <f>+G28-C28</f>
        <v>0</v>
      </c>
      <c r="F28" s="5"/>
      <c r="G28" s="70"/>
      <c r="H28" s="39" t="s">
        <v>161</v>
      </c>
      <c r="I28" s="92">
        <f>+K28-G28</f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f>-'SCHED 8 CCA-2002'!K32</f>
        <v>-158223.45360472766</v>
      </c>
      <c r="D30" s="30" t="s">
        <v>163</v>
      </c>
      <c r="E30" s="92">
        <f>+G30-C30</f>
        <v>158223.45360472766</v>
      </c>
      <c r="F30" s="5"/>
      <c r="G30" s="70"/>
      <c r="H30" s="39" t="s">
        <v>164</v>
      </c>
      <c r="I30" s="92">
        <f>+K30-G30</f>
        <v>0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>+G31-C31</f>
        <v>0</v>
      </c>
      <c r="F31" s="5"/>
      <c r="G31" s="70"/>
      <c r="H31" s="39" t="s">
        <v>167</v>
      </c>
      <c r="I31" s="92">
        <f>+K31-G31</f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>+G32-C32</f>
        <v>0</v>
      </c>
      <c r="F32" s="5"/>
      <c r="G32" s="70"/>
      <c r="H32" s="39" t="s">
        <v>171</v>
      </c>
      <c r="I32" s="92">
        <f>+K32-G32</f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>+G33-C33</f>
        <v>0</v>
      </c>
      <c r="F33" s="5"/>
      <c r="G33" s="70"/>
      <c r="H33" s="39" t="s">
        <v>174</v>
      </c>
      <c r="I33" s="92">
        <f>+K33-G33</f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431</v>
      </c>
      <c r="B34" s="51">
        <v>12</v>
      </c>
      <c r="C34" s="64">
        <f>-REGINFO!D22*REGINFO!D26*REGINFO!D30*((REGINFO!D34+REGINFO!D39+REGINFO!D40)/REGINFO!D32)</f>
        <v>-72936.97191817474</v>
      </c>
      <c r="D34" s="30" t="s">
        <v>176</v>
      </c>
      <c r="E34" s="92">
        <f>+G34-C34</f>
        <v>72936.97191817474</v>
      </c>
      <c r="F34" s="5"/>
      <c r="G34" s="70"/>
      <c r="H34" s="39" t="s">
        <v>177</v>
      </c>
      <c r="I34" s="92">
        <f>+K34-G34</f>
        <v>0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>+G36-C36</f>
        <v>0</v>
      </c>
      <c r="F36" s="5"/>
      <c r="G36" s="70"/>
      <c r="H36" s="39" t="s">
        <v>180</v>
      </c>
      <c r="I36" s="92">
        <f>+K36-G36</f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>+G37-C37</f>
        <v>0</v>
      </c>
      <c r="F37" s="5"/>
      <c r="G37" s="70"/>
      <c r="H37" s="39" t="s">
        <v>180</v>
      </c>
      <c r="I37" s="92">
        <f>+K37-G37</f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419</v>
      </c>
      <c r="B38" s="10">
        <v>13</v>
      </c>
      <c r="C38" s="64"/>
      <c r="D38" s="30" t="s">
        <v>179</v>
      </c>
      <c r="E38" s="92">
        <f>+G38-C38</f>
        <v>0</v>
      </c>
      <c r="F38" s="5"/>
      <c r="G38" s="70"/>
      <c r="H38" s="39" t="s">
        <v>180</v>
      </c>
      <c r="I38" s="92">
        <f>+K38-G38</f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41980.03364376427</v>
      </c>
      <c r="D40" s="42"/>
      <c r="E40" s="93">
        <f>SUM(E15:E39)</f>
        <v>-41980.03364376427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</v>
      </c>
      <c r="F44" s="5"/>
      <c r="G44" s="72">
        <v>0.3862</v>
      </c>
      <c r="H44" s="39" t="s">
        <v>183</v>
      </c>
      <c r="I44" s="95">
        <f>+K44-G44</f>
        <v>0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16212.68899322176</v>
      </c>
      <c r="D47" s="42"/>
      <c r="E47" s="96">
        <f>+G47-C47</f>
        <v>-16212.68899322176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16212.68899322176</v>
      </c>
      <c r="D51" s="32"/>
      <c r="E51" s="97">
        <f>+E47-E49</f>
        <v>-16212.68899322176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f>REGINFO!D22</f>
        <v>2498175</v>
      </c>
      <c r="D59" s="30" t="s">
        <v>188</v>
      </c>
      <c r="E59" s="92">
        <f>+G59-C59</f>
        <v>-2498175</v>
      </c>
      <c r="F59" s="5"/>
      <c r="G59" s="70"/>
      <c r="H59" s="39" t="s">
        <v>189</v>
      </c>
      <c r="I59" s="92">
        <f>+K59-G59</f>
        <v>0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>
        <f>-'[2]Alloc of Taxable Capital &amp; Exem'!$E$9</f>
        <v>-86160.93771266883</v>
      </c>
      <c r="D60" s="30" t="s">
        <v>191</v>
      </c>
      <c r="E60" s="92">
        <f>+G60-C60</f>
        <v>86160.93771266883</v>
      </c>
      <c r="F60" s="5"/>
      <c r="G60" s="70"/>
      <c r="H60" s="39" t="s">
        <v>192</v>
      </c>
      <c r="I60" s="92">
        <f>+K60-G60</f>
        <v>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2412014.062287331</v>
      </c>
      <c r="D61" s="42"/>
      <c r="E61" s="98">
        <f>SUM(E59:E60)</f>
        <v>-2412014.062287331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7236.042186861993</v>
      </c>
      <c r="D65" s="62"/>
      <c r="E65" s="96">
        <f>+G65-C65</f>
        <v>-7236.042186861993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f>REGINFO!D22</f>
        <v>2498175</v>
      </c>
      <c r="D68" s="30" t="s">
        <v>197</v>
      </c>
      <c r="E68" s="92">
        <f>+G68-C68</f>
        <v>-2498175</v>
      </c>
      <c r="F68" s="8"/>
      <c r="G68" s="70"/>
      <c r="H68" s="39" t="s">
        <v>198</v>
      </c>
      <c r="I68" s="92">
        <f>+K68-G68</f>
        <v>0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>
        <f>-'[2]Alloc of Taxable Capital &amp; Exem'!$D$9</f>
        <v>-172321.87542533767</v>
      </c>
      <c r="D69" s="30" t="s">
        <v>200</v>
      </c>
      <c r="E69" s="92">
        <f>+G69-C69</f>
        <v>172321.87542533767</v>
      </c>
      <c r="F69" s="8"/>
      <c r="G69" s="70"/>
      <c r="H69" s="39" t="s">
        <v>201</v>
      </c>
      <c r="I69" s="92">
        <f>+K69-G69</f>
        <v>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2325853.124574662</v>
      </c>
      <c r="D70" s="42"/>
      <c r="E70" s="98">
        <f>SUM(E68:E69)</f>
        <v>-2325853.124574662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5233.169530292989</v>
      </c>
      <c r="D74" s="30"/>
      <c r="E74" s="92">
        <f>+G74-C74</f>
        <v>-5233.169530292989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v>0</v>
      </c>
      <c r="D75" s="30" t="s">
        <v>206</v>
      </c>
      <c r="E75" s="92">
        <f>+G75-C75</f>
        <v>0</v>
      </c>
      <c r="F75" s="8"/>
      <c r="G75" s="100">
        <f>(G40*0.0112)*-1</f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5233.169530292989</v>
      </c>
      <c r="D77" s="31"/>
      <c r="E77" s="96">
        <f>SUM(E74:E76)</f>
        <v>-5233.169530292989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C51/(1-(C44-0.0112))</f>
        <v>25940.302389154815</v>
      </c>
      <c r="D82" s="30" t="s">
        <v>209</v>
      </c>
      <c r="E82" s="92">
        <f>+G82-C82</f>
        <v>-25940.302389154815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8373.071248468783</v>
      </c>
      <c r="D83" s="30" t="s">
        <v>211</v>
      </c>
      <c r="E83" s="92">
        <f>+G83-C83</f>
        <v>-8373.071248468783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7236.042186861993</v>
      </c>
      <c r="D84" s="30" t="s">
        <v>213</v>
      </c>
      <c r="E84" s="92">
        <f>+G84-C84</f>
        <v>-7236.042186861993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41549.41582448559</v>
      </c>
      <c r="D87" s="41"/>
      <c r="E87" s="99">
        <f>SUM(E82:E85)</f>
        <v>-41549.41582448559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441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425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425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425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425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425</v>
      </c>
      <c r="K102" s="67"/>
    </row>
    <row r="103" spans="1:11" ht="12.75">
      <c r="A103" t="s">
        <v>418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425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425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425</v>
      </c>
      <c r="K107" s="67"/>
    </row>
    <row r="108" spans="1:11" ht="12.75">
      <c r="A108" s="110" t="s">
        <v>442</v>
      </c>
      <c r="B108" s="10">
        <v>12</v>
      </c>
      <c r="C108" s="67"/>
      <c r="E108" s="67"/>
      <c r="G108" s="67"/>
      <c r="I108" s="124">
        <f>I135</f>
        <v>0</v>
      </c>
      <c r="J108" s="120" t="s">
        <v>427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425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425</v>
      </c>
      <c r="K110" s="67"/>
    </row>
    <row r="111" spans="1:11" ht="12.75">
      <c r="A111" t="s">
        <v>417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425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426</v>
      </c>
      <c r="B114" s="10"/>
      <c r="C114" s="67"/>
      <c r="E114" s="67"/>
      <c r="G114" s="67"/>
      <c r="I114" s="149">
        <f>SUM(I98:I102)+SUM(I105:I110)+I112</f>
        <v>0</v>
      </c>
      <c r="J114" s="120" t="s">
        <v>425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423</v>
      </c>
      <c r="I119" s="125"/>
    </row>
    <row r="120" spans="1:9" ht="12.75">
      <c r="A120" s="17"/>
      <c r="I120" s="125"/>
    </row>
    <row r="121" spans="1:9" ht="12.75">
      <c r="A121" s="110" t="s">
        <v>443</v>
      </c>
      <c r="B121" s="10"/>
      <c r="C121" s="67"/>
      <c r="D121" s="67"/>
      <c r="E121" s="67"/>
      <c r="F121" s="67"/>
      <c r="G121" s="67"/>
      <c r="H121" s="67"/>
      <c r="I121" s="148">
        <f>REGINFO!D49*-1</f>
        <v>-90558.84375</v>
      </c>
    </row>
    <row r="122" spans="1:9" ht="12.75">
      <c r="A122" s="110" t="s">
        <v>444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421</v>
      </c>
      <c r="B124" s="10"/>
      <c r="C124" s="67"/>
      <c r="D124" s="67"/>
      <c r="E124" s="67"/>
      <c r="F124" s="67"/>
      <c r="G124" s="67"/>
      <c r="H124" s="67"/>
      <c r="I124" s="150">
        <f>SUM(I121:I123)</f>
        <v>-90558.84375</v>
      </c>
    </row>
    <row r="125" spans="1:9" ht="12.75">
      <c r="A125" s="110" t="s">
        <v>422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428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429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445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446</v>
      </c>
      <c r="B131" s="10"/>
      <c r="C131" s="67"/>
      <c r="D131" s="67"/>
      <c r="E131" s="67"/>
      <c r="F131" s="67"/>
      <c r="G131" s="67"/>
      <c r="H131" s="67"/>
      <c r="I131" s="148">
        <f>REGINFO!D49</f>
        <v>90558.84375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424</v>
      </c>
      <c r="B133" s="10"/>
      <c r="C133" s="67"/>
      <c r="D133" s="67"/>
      <c r="E133" s="67"/>
      <c r="F133" s="67"/>
      <c r="G133" s="67"/>
      <c r="H133" s="67"/>
      <c r="I133" s="150">
        <f>SUM(I130:I132)</f>
        <v>90558.84375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447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430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448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440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1:10" ht="12.75">
      <c r="A4" s="2" t="s">
        <v>498</v>
      </c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REGINFO!A4</f>
        <v>Utility Name: Veridian Connections - Brock</v>
      </c>
      <c r="B7" s="45"/>
      <c r="C7" s="82"/>
      <c r="D7" s="82"/>
      <c r="E7" s="82"/>
      <c r="F7" s="45"/>
      <c r="G7" s="3"/>
      <c r="H7" s="3"/>
    </row>
    <row r="8" spans="1:8" ht="12.75">
      <c r="A8" t="str">
        <f>REGINFO!A5</f>
        <v>Reporting period: Year 2002, January 2002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436</v>
      </c>
      <c r="B10" s="45"/>
      <c r="C10" s="82"/>
      <c r="D10" s="82"/>
      <c r="E10" s="83"/>
      <c r="F10" s="10"/>
    </row>
    <row r="11" spans="1:6" ht="12.75">
      <c r="A11" s="3" t="s">
        <v>437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414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415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416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413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8515625" style="160" customWidth="1"/>
    <col min="2" max="2" width="33.8515625" style="160" customWidth="1"/>
    <col min="3" max="3" width="7.421875" style="160" customWidth="1"/>
    <col min="4" max="4" width="13.28125" style="161" customWidth="1"/>
    <col min="5" max="5" width="6.140625" style="161" customWidth="1"/>
    <col min="6" max="6" width="4.8515625" style="161" customWidth="1"/>
    <col min="7" max="7" width="13.8515625" style="161" customWidth="1"/>
    <col min="8" max="8" width="13.421875" style="161" customWidth="1"/>
    <col min="9" max="9" width="14.00390625" style="161" customWidth="1"/>
    <col min="10" max="10" width="7.57421875" style="160" customWidth="1"/>
    <col min="11" max="11" width="13.421875" style="161" customWidth="1"/>
    <col min="12" max="12" width="13.7109375" style="161" customWidth="1"/>
    <col min="13" max="16384" width="9.140625" style="160" customWidth="1"/>
  </cols>
  <sheetData>
    <row r="1" spans="1:2" ht="12.75">
      <c r="A1" s="159" t="s">
        <v>440</v>
      </c>
      <c r="B1" s="159"/>
    </row>
    <row r="2" spans="1:2" ht="12.75">
      <c r="A2" s="162" t="s">
        <v>451</v>
      </c>
      <c r="B2" s="162"/>
    </row>
    <row r="3" spans="1:2" ht="12.75">
      <c r="A3" s="162" t="s">
        <v>495</v>
      </c>
      <c r="B3" s="162"/>
    </row>
    <row r="4" ht="12.75">
      <c r="A4" s="2" t="s">
        <v>498</v>
      </c>
    </row>
    <row r="5" spans="1:8" ht="15.75">
      <c r="A5" s="173" t="s">
        <v>490</v>
      </c>
      <c r="B5" s="162"/>
      <c r="H5" s="169" t="s">
        <v>493</v>
      </c>
    </row>
    <row r="6" spans="1:8" ht="12.75">
      <c r="A6" s="160" t="str">
        <f>REGINFO!A5</f>
        <v>Reporting period: Year 2002, January 2002</v>
      </c>
      <c r="H6" s="170" t="s">
        <v>494</v>
      </c>
    </row>
    <row r="7" spans="1:12" ht="12.75">
      <c r="A7" s="163"/>
      <c r="B7" s="163"/>
      <c r="C7" s="163"/>
      <c r="D7" s="164" t="s">
        <v>452</v>
      </c>
      <c r="E7" s="164"/>
      <c r="F7" s="164"/>
      <c r="G7" s="164" t="s">
        <v>453</v>
      </c>
      <c r="H7" s="164" t="s">
        <v>454</v>
      </c>
      <c r="I7" s="164" t="s">
        <v>455</v>
      </c>
      <c r="J7" s="163" t="s">
        <v>456</v>
      </c>
      <c r="K7" s="164" t="s">
        <v>457</v>
      </c>
      <c r="L7" s="164" t="s">
        <v>452</v>
      </c>
    </row>
    <row r="8" spans="1:12" ht="12.75">
      <c r="A8" s="163" t="s">
        <v>458</v>
      </c>
      <c r="B8" s="163" t="s">
        <v>459</v>
      </c>
      <c r="C8" s="163" t="s">
        <v>460</v>
      </c>
      <c r="D8" s="164" t="s">
        <v>461</v>
      </c>
      <c r="E8" s="165" t="s">
        <v>462</v>
      </c>
      <c r="F8" s="165" t="s">
        <v>463</v>
      </c>
      <c r="G8" s="164" t="s">
        <v>464</v>
      </c>
      <c r="H8" s="164" t="s">
        <v>465</v>
      </c>
      <c r="I8" s="164" t="s">
        <v>464</v>
      </c>
      <c r="J8" s="163"/>
      <c r="K8" s="164" t="s">
        <v>466</v>
      </c>
      <c r="L8" s="164" t="s">
        <v>467</v>
      </c>
    </row>
    <row r="9" spans="1:12" ht="12.75">
      <c r="A9" s="163"/>
      <c r="B9" s="163"/>
      <c r="C9" s="163"/>
      <c r="D9" s="164" t="s">
        <v>468</v>
      </c>
      <c r="E9" s="164"/>
      <c r="F9" s="164"/>
      <c r="G9" s="164"/>
      <c r="H9" s="164" t="s">
        <v>469</v>
      </c>
      <c r="I9" s="164"/>
      <c r="J9" s="163"/>
      <c r="K9" s="164"/>
      <c r="L9" s="164"/>
    </row>
    <row r="10" spans="1:12" ht="12.75">
      <c r="A10" s="163"/>
      <c r="B10" s="163"/>
      <c r="C10" s="163"/>
      <c r="D10" s="164" t="s">
        <v>470</v>
      </c>
      <c r="E10" s="164"/>
      <c r="F10" s="164"/>
      <c r="G10" s="164"/>
      <c r="H10" s="164"/>
      <c r="I10" s="164"/>
      <c r="J10" s="163"/>
      <c r="K10" s="164"/>
      <c r="L10" s="164"/>
    </row>
    <row r="12" spans="2:12" ht="12.75">
      <c r="B12" s="166" t="s">
        <v>471</v>
      </c>
      <c r="C12" s="166" t="s">
        <v>472</v>
      </c>
      <c r="D12" s="161">
        <f>'[1]SCHED 8 CCA-Q401'!$M12</f>
        <v>80430.65</v>
      </c>
      <c r="G12" s="161">
        <f aca="true" t="shared" si="0" ref="G12:G30">D12+E12-F12</f>
        <v>80430.65</v>
      </c>
      <c r="H12" s="161">
        <v>0</v>
      </c>
      <c r="I12" s="161">
        <f aca="true" t="shared" si="1" ref="I12:I30">G12-H12</f>
        <v>80430.65</v>
      </c>
      <c r="J12" s="167">
        <v>0</v>
      </c>
      <c r="K12" s="161">
        <f aca="true" t="shared" si="2" ref="K12:K30">I12*J12</f>
        <v>0</v>
      </c>
      <c r="L12" s="161">
        <f aca="true" t="shared" si="3" ref="L12:L30">G12-K12</f>
        <v>80430.65</v>
      </c>
    </row>
    <row r="13" spans="2:12" ht="12.75">
      <c r="B13" s="166" t="s">
        <v>491</v>
      </c>
      <c r="C13" s="166">
        <v>6</v>
      </c>
      <c r="D13" s="161">
        <f>'[1]SCHED 8 CCA-Q401'!$M13</f>
        <v>141496.05156164384</v>
      </c>
      <c r="G13" s="161">
        <f t="shared" si="0"/>
        <v>141496.05156164384</v>
      </c>
      <c r="H13" s="161">
        <v>0</v>
      </c>
      <c r="I13" s="161">
        <f t="shared" si="1"/>
        <v>141496.05156164384</v>
      </c>
      <c r="J13" s="167">
        <v>0.1</v>
      </c>
      <c r="K13" s="161">
        <f t="shared" si="2"/>
        <v>14149.605156164384</v>
      </c>
      <c r="L13" s="161">
        <f t="shared" si="3"/>
        <v>127346.44640547945</v>
      </c>
    </row>
    <row r="14" spans="2:12" ht="12.75">
      <c r="B14" s="166" t="s">
        <v>473</v>
      </c>
      <c r="C14" s="160">
        <v>1</v>
      </c>
      <c r="D14" s="161">
        <f>'[1]SCHED 8 CCA-Q401'!$M14</f>
        <v>329410.99397260277</v>
      </c>
      <c r="G14" s="161">
        <f t="shared" si="0"/>
        <v>329410.99397260277</v>
      </c>
      <c r="H14" s="161">
        <v>0</v>
      </c>
      <c r="I14" s="161">
        <f t="shared" si="1"/>
        <v>329410.99397260277</v>
      </c>
      <c r="J14" s="167">
        <v>0.04</v>
      </c>
      <c r="K14" s="161">
        <f t="shared" si="2"/>
        <v>13176.439758904111</v>
      </c>
      <c r="L14" s="161">
        <f t="shared" si="3"/>
        <v>316234.55421369866</v>
      </c>
    </row>
    <row r="15" spans="2:12" ht="12.75">
      <c r="B15" s="166" t="s">
        <v>474</v>
      </c>
      <c r="C15" s="160">
        <v>2</v>
      </c>
      <c r="D15" s="161">
        <f>'[1]SCHED 8 CCA-Q401'!$M15</f>
        <v>40610.57753424658</v>
      </c>
      <c r="G15" s="161">
        <f t="shared" si="0"/>
        <v>40610.57753424658</v>
      </c>
      <c r="H15" s="161">
        <v>0</v>
      </c>
      <c r="I15" s="161">
        <f t="shared" si="1"/>
        <v>40610.57753424658</v>
      </c>
      <c r="J15" s="167">
        <v>0.06</v>
      </c>
      <c r="K15" s="161">
        <f t="shared" si="2"/>
        <v>2436.6346520547945</v>
      </c>
      <c r="L15" s="161">
        <f t="shared" si="3"/>
        <v>38173.94288219178</v>
      </c>
    </row>
    <row r="16" spans="2:12" ht="12.75">
      <c r="B16" s="166" t="s">
        <v>475</v>
      </c>
      <c r="C16" s="160">
        <v>1</v>
      </c>
      <c r="D16" s="161">
        <f>'[1]SCHED 8 CCA-Q401'!$M16</f>
        <v>0</v>
      </c>
      <c r="G16" s="161">
        <f t="shared" si="0"/>
        <v>0</v>
      </c>
      <c r="H16" s="161">
        <v>0</v>
      </c>
      <c r="I16" s="161">
        <f t="shared" si="1"/>
        <v>0</v>
      </c>
      <c r="J16" s="167">
        <v>0.04</v>
      </c>
      <c r="K16" s="161">
        <f t="shared" si="2"/>
        <v>0</v>
      </c>
      <c r="L16" s="161">
        <f t="shared" si="3"/>
        <v>0</v>
      </c>
    </row>
    <row r="17" spans="2:12" ht="12.75">
      <c r="B17" s="166" t="s">
        <v>476</v>
      </c>
      <c r="C17" s="160">
        <v>2</v>
      </c>
      <c r="D17" s="161">
        <f>'[1]SCHED 8 CCA-Q401'!$M17</f>
        <v>0</v>
      </c>
      <c r="G17" s="161">
        <f t="shared" si="0"/>
        <v>0</v>
      </c>
      <c r="H17" s="161">
        <v>0</v>
      </c>
      <c r="I17" s="161">
        <f t="shared" si="1"/>
        <v>0</v>
      </c>
      <c r="J17" s="167">
        <v>0.06</v>
      </c>
      <c r="K17" s="161">
        <f t="shared" si="2"/>
        <v>0</v>
      </c>
      <c r="L17" s="161">
        <f t="shared" si="3"/>
        <v>0</v>
      </c>
    </row>
    <row r="18" spans="2:12" ht="12.75">
      <c r="B18" s="166" t="s">
        <v>477</v>
      </c>
      <c r="C18" s="160">
        <v>2</v>
      </c>
      <c r="D18" s="161">
        <f>'[1]SCHED 8 CCA-Q401'!$M18</f>
        <v>259198.93535105753</v>
      </c>
      <c r="G18" s="161">
        <f t="shared" si="0"/>
        <v>259198.93535105753</v>
      </c>
      <c r="H18" s="161">
        <v>0</v>
      </c>
      <c r="I18" s="161">
        <f t="shared" si="1"/>
        <v>259198.93535105753</v>
      </c>
      <c r="J18" s="167">
        <v>0.06</v>
      </c>
      <c r="K18" s="161">
        <f t="shared" si="2"/>
        <v>15551.93612106345</v>
      </c>
      <c r="L18" s="161">
        <f t="shared" si="3"/>
        <v>243646.99922999408</v>
      </c>
    </row>
    <row r="19" spans="2:12" ht="12.75">
      <c r="B19" s="166" t="s">
        <v>478</v>
      </c>
      <c r="C19" s="160">
        <v>1</v>
      </c>
      <c r="D19" s="161">
        <f>'[1]SCHED 8 CCA-Q401'!$M19</f>
        <v>406443.3699634959</v>
      </c>
      <c r="G19" s="161">
        <f t="shared" si="0"/>
        <v>406443.3699634959</v>
      </c>
      <c r="H19" s="161">
        <v>0</v>
      </c>
      <c r="I19" s="161">
        <f t="shared" si="1"/>
        <v>406443.3699634959</v>
      </c>
      <c r="J19" s="167">
        <v>0.04</v>
      </c>
      <c r="K19" s="161">
        <f t="shared" si="2"/>
        <v>16257.734798539836</v>
      </c>
      <c r="L19" s="161">
        <f t="shared" si="3"/>
        <v>390185.63516495604</v>
      </c>
    </row>
    <row r="20" spans="2:12" ht="12.75">
      <c r="B20" s="166" t="s">
        <v>479</v>
      </c>
      <c r="C20" s="160">
        <v>2</v>
      </c>
      <c r="D20" s="161">
        <f>'[1]SCHED 8 CCA-Q401'!$M20</f>
        <v>88606.60918847124</v>
      </c>
      <c r="G20" s="161">
        <f t="shared" si="0"/>
        <v>88606.60918847124</v>
      </c>
      <c r="H20" s="161">
        <v>0</v>
      </c>
      <c r="I20" s="161">
        <f t="shared" si="1"/>
        <v>88606.60918847124</v>
      </c>
      <c r="J20" s="167">
        <v>0.06</v>
      </c>
      <c r="K20" s="161">
        <f t="shared" si="2"/>
        <v>5316.396551308274</v>
      </c>
      <c r="L20" s="161">
        <f t="shared" si="3"/>
        <v>83290.21263716296</v>
      </c>
    </row>
    <row r="21" spans="2:12" ht="12.75">
      <c r="B21" s="166" t="s">
        <v>480</v>
      </c>
      <c r="C21" s="160">
        <v>1</v>
      </c>
      <c r="D21" s="161">
        <f>'[1]SCHED 8 CCA-Q401'!$M21</f>
        <v>144935.84683307397</v>
      </c>
      <c r="G21" s="161">
        <f t="shared" si="0"/>
        <v>144935.84683307397</v>
      </c>
      <c r="H21" s="161">
        <v>0</v>
      </c>
      <c r="I21" s="161">
        <f t="shared" si="1"/>
        <v>144935.84683307397</v>
      </c>
      <c r="J21" s="167">
        <v>0.04</v>
      </c>
      <c r="K21" s="161">
        <f t="shared" si="2"/>
        <v>5797.433873322959</v>
      </c>
      <c r="L21" s="161">
        <f t="shared" si="3"/>
        <v>139138.412959751</v>
      </c>
    </row>
    <row r="22" spans="2:12" ht="12.75">
      <c r="B22" s="166" t="s">
        <v>481</v>
      </c>
      <c r="C22" s="160">
        <v>1</v>
      </c>
      <c r="D22" s="161">
        <f>'[1]SCHED 8 CCA-Q401'!$M22</f>
        <v>28084.895023452053</v>
      </c>
      <c r="G22" s="161">
        <f t="shared" si="0"/>
        <v>28084.895023452053</v>
      </c>
      <c r="H22" s="161">
        <v>0</v>
      </c>
      <c r="I22" s="161">
        <f t="shared" si="1"/>
        <v>28084.895023452053</v>
      </c>
      <c r="J22" s="167">
        <v>0.04</v>
      </c>
      <c r="K22" s="161">
        <f t="shared" si="2"/>
        <v>1123.3958009380822</v>
      </c>
      <c r="L22" s="161">
        <f t="shared" si="3"/>
        <v>26961.499222513972</v>
      </c>
    </row>
    <row r="23" spans="2:12" ht="12.75">
      <c r="B23" s="166" t="s">
        <v>492</v>
      </c>
      <c r="C23" s="160">
        <v>2</v>
      </c>
      <c r="D23" s="161">
        <f>'[1]SCHED 8 CCA-Q401'!$M23</f>
        <v>54379.626597698625</v>
      </c>
      <c r="G23" s="161">
        <f t="shared" si="0"/>
        <v>54379.626597698625</v>
      </c>
      <c r="H23" s="161">
        <v>0</v>
      </c>
      <c r="I23" s="161">
        <f t="shared" si="1"/>
        <v>54379.626597698625</v>
      </c>
      <c r="J23" s="167">
        <v>0.06</v>
      </c>
      <c r="K23" s="161">
        <f t="shared" si="2"/>
        <v>3262.7775958619172</v>
      </c>
      <c r="L23" s="161">
        <f t="shared" si="3"/>
        <v>51116.84900183671</v>
      </c>
    </row>
    <row r="24" spans="2:12" ht="12.75">
      <c r="B24" s="166" t="s">
        <v>482</v>
      </c>
      <c r="C24" s="160">
        <v>1</v>
      </c>
      <c r="D24" s="161">
        <f>'[1]SCHED 8 CCA-Q401'!$M24</f>
        <v>33464.065716602745</v>
      </c>
      <c r="G24" s="161">
        <f t="shared" si="0"/>
        <v>33464.065716602745</v>
      </c>
      <c r="H24" s="161">
        <v>0</v>
      </c>
      <c r="I24" s="161">
        <f t="shared" si="1"/>
        <v>33464.065716602745</v>
      </c>
      <c r="J24" s="167">
        <v>0.04</v>
      </c>
      <c r="K24" s="161">
        <f t="shared" si="2"/>
        <v>1338.5626286641098</v>
      </c>
      <c r="L24" s="161">
        <f t="shared" si="3"/>
        <v>32125.503087938636</v>
      </c>
    </row>
    <row r="25" spans="2:12" ht="12.75">
      <c r="B25" s="166" t="s">
        <v>483</v>
      </c>
      <c r="C25" s="160">
        <v>2</v>
      </c>
      <c r="D25" s="161">
        <f>'[1]SCHED 8 CCA-Q401'!$M25</f>
        <v>50068.93586235616</v>
      </c>
      <c r="G25" s="161">
        <f t="shared" si="0"/>
        <v>50068.93586235616</v>
      </c>
      <c r="H25" s="161">
        <v>0</v>
      </c>
      <c r="I25" s="161">
        <f t="shared" si="1"/>
        <v>50068.93586235616</v>
      </c>
      <c r="J25" s="167">
        <v>0.06</v>
      </c>
      <c r="K25" s="161">
        <f t="shared" si="2"/>
        <v>3004.1361517413693</v>
      </c>
      <c r="L25" s="161">
        <f t="shared" si="3"/>
        <v>47064.79971061479</v>
      </c>
    </row>
    <row r="26" spans="2:12" ht="12.75">
      <c r="B26" s="166" t="s">
        <v>484</v>
      </c>
      <c r="C26" s="160">
        <v>8</v>
      </c>
      <c r="D26" s="161">
        <f>'[1]SCHED 8 CCA-Q401'!$M26</f>
        <v>15291.708871232877</v>
      </c>
      <c r="G26" s="161">
        <f t="shared" si="0"/>
        <v>15291.708871232877</v>
      </c>
      <c r="H26" s="161">
        <v>0</v>
      </c>
      <c r="I26" s="161">
        <f t="shared" si="1"/>
        <v>15291.708871232877</v>
      </c>
      <c r="J26" s="167">
        <v>0.2</v>
      </c>
      <c r="K26" s="161">
        <f t="shared" si="2"/>
        <v>3058.3417742465754</v>
      </c>
      <c r="L26" s="161">
        <f t="shared" si="3"/>
        <v>12233.367096986301</v>
      </c>
    </row>
    <row r="27" spans="2:12" ht="12.75">
      <c r="B27" s="166" t="s">
        <v>485</v>
      </c>
      <c r="C27" s="160">
        <v>10</v>
      </c>
      <c r="D27" s="161">
        <f>'[1]SCHED 8 CCA-Q401'!$M27</f>
        <v>2423.4050849315067</v>
      </c>
      <c r="G27" s="161">
        <f t="shared" si="0"/>
        <v>2423.4050849315067</v>
      </c>
      <c r="H27" s="161">
        <v>0</v>
      </c>
      <c r="I27" s="161">
        <f t="shared" si="1"/>
        <v>2423.4050849315067</v>
      </c>
      <c r="J27" s="167">
        <v>0.3</v>
      </c>
      <c r="K27" s="161">
        <f t="shared" si="2"/>
        <v>727.021525479452</v>
      </c>
      <c r="L27" s="161">
        <f t="shared" si="3"/>
        <v>1696.3835594520547</v>
      </c>
    </row>
    <row r="28" spans="2:12" ht="12.75">
      <c r="B28" s="166" t="s">
        <v>486</v>
      </c>
      <c r="C28" s="160">
        <v>8</v>
      </c>
      <c r="D28" s="161">
        <f>'[1]SCHED 8 CCA-Q401'!$M28</f>
        <v>0</v>
      </c>
      <c r="G28" s="161">
        <f t="shared" si="0"/>
        <v>0</v>
      </c>
      <c r="H28" s="161">
        <v>0</v>
      </c>
      <c r="I28" s="161">
        <f t="shared" si="1"/>
        <v>0</v>
      </c>
      <c r="J28" s="167">
        <v>0.2</v>
      </c>
      <c r="K28" s="161">
        <f t="shared" si="2"/>
        <v>0</v>
      </c>
      <c r="L28" s="161">
        <f t="shared" si="3"/>
        <v>0</v>
      </c>
    </row>
    <row r="29" spans="2:12" ht="12.75">
      <c r="B29" s="166" t="s">
        <v>487</v>
      </c>
      <c r="C29" s="160">
        <v>10</v>
      </c>
      <c r="D29" s="161">
        <f>'[1]SCHED 8 CCA-Q401'!$M29</f>
        <v>225430.54601643834</v>
      </c>
      <c r="G29" s="161">
        <f t="shared" si="0"/>
        <v>225430.54601643834</v>
      </c>
      <c r="H29" s="161">
        <v>0</v>
      </c>
      <c r="I29" s="161">
        <f t="shared" si="1"/>
        <v>225430.54601643834</v>
      </c>
      <c r="J29" s="167">
        <v>0.3</v>
      </c>
      <c r="K29" s="161">
        <f t="shared" si="2"/>
        <v>67629.1638049315</v>
      </c>
      <c r="L29" s="161">
        <f t="shared" si="3"/>
        <v>157801.38221150683</v>
      </c>
    </row>
    <row r="30" spans="2:12" ht="12.75">
      <c r="B30" s="166" t="s">
        <v>488</v>
      </c>
      <c r="C30" s="160">
        <v>8</v>
      </c>
      <c r="D30" s="161">
        <f>'[1]SCHED 8 CCA-Q401'!$M30</f>
        <v>26969.367057534248</v>
      </c>
      <c r="G30" s="161">
        <f t="shared" si="0"/>
        <v>26969.367057534248</v>
      </c>
      <c r="H30" s="161">
        <v>0</v>
      </c>
      <c r="I30" s="161">
        <f t="shared" si="1"/>
        <v>26969.367057534248</v>
      </c>
      <c r="J30" s="167">
        <v>0.2</v>
      </c>
      <c r="K30" s="161">
        <f t="shared" si="2"/>
        <v>5393.87341150685</v>
      </c>
      <c r="L30" s="161">
        <f t="shared" si="3"/>
        <v>21575.493646027397</v>
      </c>
    </row>
    <row r="31" ht="12.75">
      <c r="J31" s="167"/>
    </row>
    <row r="32" spans="2:12" ht="12.75">
      <c r="B32" s="166" t="s">
        <v>489</v>
      </c>
      <c r="D32" s="161">
        <f>SUM(D12:D31)</f>
        <v>1927245.5846348384</v>
      </c>
      <c r="G32" s="161">
        <f>SUM(G12:G31)</f>
        <v>1927245.5846348384</v>
      </c>
      <c r="H32" s="161">
        <f>SUM(H12:H31)</f>
        <v>0</v>
      </c>
      <c r="I32" s="161">
        <f>SUM(I12:I31)</f>
        <v>1927245.5846348384</v>
      </c>
      <c r="J32" s="167"/>
      <c r="K32" s="168">
        <f>SUM(K12:K31)</f>
        <v>158223.45360472766</v>
      </c>
      <c r="L32" s="161">
        <f>SUM(L12:L31)</f>
        <v>1769022.1310301106</v>
      </c>
    </row>
    <row r="33" ht="12.75">
      <c r="J33" s="167"/>
    </row>
    <row r="34" ht="12.75">
      <c r="J34" s="167"/>
    </row>
    <row r="35" ht="12.75">
      <c r="J35" s="167"/>
    </row>
    <row r="36" ht="12.75">
      <c r="J36" s="167"/>
    </row>
    <row r="37" ht="12.75">
      <c r="J37" s="167"/>
    </row>
    <row r="38" ht="12.75">
      <c r="J38" s="167"/>
    </row>
    <row r="39" ht="12.75">
      <c r="J39" s="167"/>
    </row>
    <row r="40" ht="12.75">
      <c r="J40" s="167"/>
    </row>
    <row r="41" ht="12.75">
      <c r="J41" s="167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Zebrowski</cp:lastModifiedBy>
  <cp:lastPrinted>2002-02-28T21:14:38Z</cp:lastPrinted>
  <dcterms:created xsi:type="dcterms:W3CDTF">2001-11-07T16:15:53Z</dcterms:created>
  <dcterms:modified xsi:type="dcterms:W3CDTF">2012-04-18T18:31:47Z</dcterms:modified>
  <cp:category/>
  <cp:version/>
  <cp:contentType/>
  <cp:contentStatus/>
</cp:coreProperties>
</file>