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745" windowHeight="8610" tabRatio="915" activeTab="3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calcMode="manual" fullCalcOnLoad="1"/>
</workbook>
</file>

<file path=xl/comments4.xml><?xml version="1.0" encoding="utf-8"?>
<comments xmlns="http://schemas.openxmlformats.org/spreadsheetml/2006/main">
  <authors>
    <author>John G. Basilio</author>
  </authors>
  <commentList>
    <comment ref="F18" authorId="0">
      <text>
        <r>
          <rPr>
            <b/>
            <sz val="8"/>
            <rFont val="Tahoma"/>
            <family val="0"/>
          </rPr>
          <t>John G. Basilio:</t>
        </r>
        <r>
          <rPr>
            <sz val="8"/>
            <rFont val="Tahoma"/>
            <family val="0"/>
          </rPr>
          <t xml:space="preserve">
rounded up by $7,000 to correspond to 3rd tranche of MARR</t>
        </r>
      </text>
    </comment>
  </commentList>
</comments>
</file>

<file path=xl/sharedStrings.xml><?xml version="1.0" encoding="utf-8"?>
<sst xmlns="http://schemas.openxmlformats.org/spreadsheetml/2006/main" count="276" uniqueCount="197">
  <si>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</si>
  <si>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</si>
  <si>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</si>
  <si>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</si>
  <si>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</si>
  <si>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</si>
  <si>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</si>
  <si>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</si>
  <si>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</si>
  <si>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</si>
  <si>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</si>
  <si>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</si>
  <si>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</si>
  <si>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</si>
  <si>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</si>
  <si>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</si>
  <si>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</si>
  <si>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</si>
  <si>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</si>
  <si>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</si>
  <si>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</si>
  <si>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</si>
  <si>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</si>
  <si>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</si>
  <si>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</si>
  <si>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</si>
  <si>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</si>
  <si>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</si>
  <si>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</si>
  <si>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</si>
  <si>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</si>
  <si>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</si>
  <si>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</si>
  <si>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</si>
  <si>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</si>
  <si>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</si>
  <si>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</si>
  <si>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</si>
  <si>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</si>
  <si>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</si>
  <si>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</si>
  <si>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</si>
  <si>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</si>
  <si>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</si>
  <si>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</si>
  <si>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</si>
  <si>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</si>
  <si>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</si>
  <si>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</si>
  <si>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</si>
  <si>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</si>
  <si>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</si>
  <si>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</si>
  <si>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</si>
  <si>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</si>
  <si>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</si>
  <si>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</si>
  <si>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</si>
  <si>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</si>
  <si>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</si>
  <si>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</si>
  <si>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</si>
  <si>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</si>
  <si>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</si>
  <si>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</si>
  <si>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</si>
  <si>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</si>
  <si>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</si>
  <si>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</si>
  <si>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</si>
  <si>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</si>
  <si>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</si>
  <si>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</si>
  <si>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</si>
  <si>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</si>
  <si>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</si>
  <si>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</si>
  <si>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</si>
  <si>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</si>
  <si>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</si>
  <si>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</si>
  <si>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</si>
  <si>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</si>
  <si>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</si>
  <si>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</si>
  <si>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</si>
  <si>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</si>
  <si>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</si>
  <si>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</si>
  <si>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</si>
  <si>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</si>
  <si>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</si>
  <si>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</si>
  <si>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</si>
  <si>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</si>
  <si>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</si>
  <si>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</si>
  <si>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</si>
  <si>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</si>
  <si>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</si>
  <si>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</si>
  <si>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</si>
  <si>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</si>
  <si>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</si>
  <si>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</si>
  <si>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</si>
  <si>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</si>
  <si>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</si>
  <si>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</si>
  <si>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</si>
  <si>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</si>
  <si>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</si>
  <si>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</si>
  <si>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</si>
  <si>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</si>
  <si>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</si>
  <si>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</si>
  <si>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</si>
  <si>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</si>
  <si>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</si>
  <si>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</si>
  <si>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</si>
  <si>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</si>
  <si>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</si>
  <si>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</si>
  <si>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</si>
  <si>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</si>
  <si>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</si>
  <si>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</si>
  <si>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</si>
  <si>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</si>
  <si>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</si>
  <si>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</si>
  <si>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</si>
  <si>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</si>
  <si>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</si>
  <si>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</si>
  <si>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</si>
  <si>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</si>
  <si>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</si>
  <si>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</si>
  <si>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</si>
  <si>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</si>
  <si>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</si>
  <si>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</si>
  <si>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</si>
  <si>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</si>
  <si>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</si>
  <si>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</si>
  <si>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</si>
  <si>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</si>
  <si>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</si>
  <si>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</si>
  <si>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</si>
  <si>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</si>
  <si>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</si>
  <si>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</si>
  <si>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</si>
  <si>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</si>
  <si>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</si>
  <si>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</si>
  <si>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</si>
  <si>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</si>
  <si>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</si>
  <si>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</si>
  <si>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</si>
  <si>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</si>
  <si>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</si>
  <si>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</si>
  <si>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</si>
  <si>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</si>
  <si>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</si>
  <si>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</si>
  <si>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</si>
  <si>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</si>
  <si>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</si>
  <si>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</si>
  <si>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</si>
  <si>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</si>
  <si>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</si>
  <si>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</si>
  <si>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</si>
  <si>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</si>
  <si>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</si>
  <si>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</si>
  <si>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</si>
  <si>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</si>
  <si>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</si>
  <si>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</si>
  <si>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Hamilton Hydro Inc.</t>
  </si>
  <si>
    <t>January 1, 2005-December 31, 2005</t>
  </si>
  <si>
    <t>No-LCT
Yes-OCT</t>
  </si>
  <si>
    <t>85% OCT/ 100% LCT</t>
  </si>
  <si>
    <t>85% OCT - 100% LCT</t>
  </si>
  <si>
    <t>OCT is allocated among a related group based on taxable capital according
 to the formula prescribed by statute (Ontario Corporations Tax Act)</t>
  </si>
  <si>
    <t>RP-2005-0013</t>
  </si>
  <si>
    <t>EB-2005-0036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</si>
</sst>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0.0%"/>
    <numFmt numFmtId="181" formatCode="&quot;$&quot;#,##0.000"/>
    <numFmt numFmtId="182" formatCode="&quot;$&quot;#,##0.00000"/>
    <numFmt numFmtId="183" formatCode="&quot;$&quot;#,##0.0000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0" fontId="52" fillId="27" borderId="6" applyNumberFormat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4" fillId="0" borderId="0" applyNumberFormat="0" applyFill="0" applyBorder="0" applyAlignment="0" applyProtection="0"/>
  </cellStyleXfs>
  <cellXfs count="481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167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0" fontId="3" fillId="41" borderId="10" xfId="0" applyFont="1" applyFill="1" applyBorder="1" applyAlignment="1" applyProtection="1">
      <alignment horizontal="center" vertical="center" wrapText="1"/>
      <protection locked="0"/>
    </xf>
    <xf numFmtId="15" fontId="3" fillId="41" borderId="10" xfId="0" applyNumberFormat="1" applyFont="1" applyFill="1" applyBorder="1" applyAlignment="1" applyProtection="1">
      <alignment horizontal="center" vertical="top"/>
      <protection locked="0"/>
    </xf>
    <xf numFmtId="9" fontId="0" fillId="0" borderId="13" xfId="0" applyNumberFormat="1" applyFill="1" applyBorder="1" applyAlignment="1" applyProtection="1" quotePrefix="1">
      <alignment horizontal="center" vertical="center"/>
      <protection/>
    </xf>
    <xf numFmtId="10" fontId="3" fillId="41" borderId="10" xfId="0" applyNumberFormat="1" applyFont="1" applyFill="1" applyBorder="1" applyAlignment="1" applyProtection="1" quotePrefix="1">
      <alignment horizontal="center" vertical="center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 quotePrefix="1">
      <alignment horizontal="left" vertical="top" wrapText="1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25" xfId="0" applyNumberFormat="1" applyFill="1" applyBorder="1" applyAlignment="1" applyProtection="1" quotePrefix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399" t="s">
        <v>195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0" t="s">
        <v>196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190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1">
        <v>365</v>
      </c>
      <c r="D7" s="326"/>
      <c r="E7" s="153"/>
      <c r="F7" s="153"/>
      <c r="G7" s="143"/>
      <c r="H7" s="11"/>
      <c r="I7" s="11"/>
    </row>
    <row r="8" spans="1:9" ht="13.5" thickBot="1">
      <c r="A8" s="404" t="s">
        <v>134</v>
      </c>
      <c r="B8" s="181"/>
      <c r="C8" s="390">
        <v>365</v>
      </c>
      <c r="D8" s="405"/>
      <c r="E8" s="406"/>
      <c r="F8" s="406"/>
      <c r="G8" s="407"/>
      <c r="H8" s="11"/>
      <c r="I8" s="11"/>
    </row>
    <row r="9" spans="1:17" ht="12.75">
      <c r="A9" s="155"/>
      <c r="B9" s="403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415" t="s">
        <v>191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418" t="s">
        <v>193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 t="s">
        <v>194</v>
      </c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6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89">
        <v>247324048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8">
        <v>0.45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8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8">
        <v>0.07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20518003.02208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7">
        <v>4776987</v>
      </c>
      <c r="D38" s="332"/>
      <c r="E38" s="169"/>
      <c r="F38" s="169"/>
      <c r="G38" s="343">
        <f>C38</f>
        <v>4776987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15741016.02208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5247005.340693333</v>
      </c>
      <c r="D43" s="171"/>
      <c r="E43" s="386">
        <v>5247005</v>
      </c>
      <c r="F43" s="169"/>
      <c r="G43" s="345">
        <f>IF(ISBLANK($E$43),$C$43,$E$43)</f>
        <v>5247005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5247005.340693333</v>
      </c>
      <c r="D44" s="171"/>
      <c r="E44" s="386">
        <v>5247005</v>
      </c>
      <c r="F44" s="169"/>
      <c r="G44" s="345">
        <f>IF(ISBLANK($E$44),$C$44,$E$44)</f>
        <v>5247005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5247005.340693333</v>
      </c>
      <c r="D45" s="325"/>
      <c r="E45" s="386">
        <v>5247005</v>
      </c>
      <c r="F45" s="169"/>
      <c r="G45" s="345">
        <f>IF(ISBLANK($E$45),$C$45,$E$45)</f>
        <v>5247005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5"/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4" t="s">
        <v>185</v>
      </c>
      <c r="B48" s="153"/>
      <c r="C48" s="413">
        <f>'C&amp;DM TAX FORECAST'!$C$16</f>
        <v>0.5906432748538012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20518002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111295821.60000001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10996027.174080001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136028226.4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9521975.848000001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5" right="0.393700787401575" top="1" bottom="0.393700787401575" header="0.236220472440945" footer="0"/>
  <pageSetup fitToWidth="0" horizontalDpi="600" verticalDpi="600" orientation="portrait" scale="80" r:id="rId1"/>
  <headerFooter alignWithMargins="0">
    <oddHeader>&amp;R&amp;8Horizon Utilities Corporation
Dispostion of Account 1562 Deferred  PILS
EB-2012-0005
UPDATED: May 23,2012</oddHeader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zoomScale="90" zoomScaleNormal="90" zoomScalePageLayoutView="0" workbookViewId="0" topLeftCell="A1">
      <pane ySplit="11" topLeftCell="A12" activePane="bottomLeft" state="frozen"/>
      <selection pane="topLeft" activeCell="C8" sqref="C8"/>
      <selection pane="bottomLeft" activeCell="C8" sqref="C8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1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2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Hamilton Hydro Inc.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2005-December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8"/>
      <c r="E8" s="379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0"/>
      <c r="E9" s="381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0"/>
      <c r="E10" s="381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0"/>
      <c r="E11" s="381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3"/>
      <c r="B12" s="394"/>
      <c r="C12" s="395"/>
      <c r="D12" s="380"/>
      <c r="E12" s="381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2"/>
      <c r="E13" s="383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2"/>
      <c r="E14" s="383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20518002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2">
        <v>11570187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2">
        <v>8779450</v>
      </c>
      <c r="D32" s="456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6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398">
        <f>REGINFO!C59</f>
        <v>9521975.848000001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7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4" t="s">
        <v>188</v>
      </c>
      <c r="B44" s="63">
        <v>12</v>
      </c>
      <c r="C44" s="412">
        <f>'C&amp;DM TAX FORECAST'!$B$18</f>
        <v>700000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13086763.151999999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4726938.8505024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4726938.8505024</v>
      </c>
      <c r="D58" s="459"/>
      <c r="E58" s="460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417" t="s">
        <v>192</v>
      </c>
      <c r="D61" s="457"/>
      <c r="E61" s="458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247324048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IF(C61=0,TAXRATES!D14,TAXRATES!D14*0.85)</f>
        <v>6375000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240949048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722847.144</v>
      </c>
      <c r="D72" s="459"/>
      <c r="E72" s="460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247324048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197324048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345317.08400000003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146571.74730239998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198745.33669760005</v>
      </c>
      <c r="D84" s="459"/>
      <c r="E84" s="460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1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7399716.422201627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311122.9441102067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722847.144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08" t="s">
        <v>183</v>
      </c>
      <c r="B95" s="409">
        <v>25</v>
      </c>
      <c r="C95" s="410">
        <f>SUM(C90:C93)</f>
        <v>8433686.510311833</v>
      </c>
      <c r="D95" s="459"/>
      <c r="E95" s="460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13086763.151999999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4726938.8505024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247324048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 t="e">
        <f>C61*TAXRATES!D14</f>
        <v>#VALUE!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 t="e">
        <f>I151-I152</f>
        <v>#VALUE!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 t="e">
        <f>IF(I153&gt;0,I153*I155,0)</f>
        <v>#VALUE!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722847.144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 t="e">
        <f>I157-I158</f>
        <v>#VALUE!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247324048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 t="e">
        <f>C61*TAXRATES!D15</f>
        <v>#VALUE!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 t="e">
        <f>I162-I163</f>
        <v>#VALUE!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 t="e">
        <f>IF(I164&gt;0,I164*I166,0)</f>
        <v>#VALUE!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#VALUE!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#VALUE!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198745.33669760005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#VALUE!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#VALUE!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 t="e">
        <f>I159</f>
        <v>#VALUE!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9521975.848000001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9521975.848000001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9521975.848000001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  <mergeCell ref="D20:E20"/>
    <mergeCell ref="D21:E2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 horizontalCentered="1" verticalCentered="1"/>
  <pageMargins left="0.393700787401575" right="0.393700787401575" top="1" bottom="0.393700787401575" header="0.236220472440945" footer="0"/>
  <pageSetup horizontalDpi="600" verticalDpi="600" orientation="portrait" scale="80" r:id="rId1"/>
  <headerFooter alignWithMargins="0">
    <oddHeader>&amp;R&amp;8Horizon Utilities Corporation
Dispostion of Account 1562 Deferred  PILS
EB-2012-0005
UPDATED: May 23,2012</oddHeader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3" t="s">
        <v>73</v>
      </c>
      <c r="D7" s="20">
        <v>0</v>
      </c>
      <c r="E7" s="20">
        <v>400001</v>
      </c>
      <c r="F7" s="466" t="s">
        <v>174</v>
      </c>
      <c r="G7" s="12"/>
      <c r="H7" s="12"/>
      <c r="I7" s="12"/>
    </row>
    <row r="8" spans="3:9" ht="12.75">
      <c r="C8" s="464"/>
      <c r="D8" s="21" t="s">
        <v>72</v>
      </c>
      <c r="E8" s="21" t="s">
        <v>72</v>
      </c>
      <c r="F8" s="467"/>
      <c r="G8" s="12"/>
      <c r="H8" s="12"/>
      <c r="I8" s="12"/>
    </row>
    <row r="9" spans="3:9" ht="13.5" thickBot="1">
      <c r="C9" s="465"/>
      <c r="D9" s="22">
        <v>400000</v>
      </c>
      <c r="E9" s="22">
        <v>1128000</v>
      </c>
      <c r="F9" s="468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2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 horizontalCentered="1" verticalCentered="1"/>
  <pageMargins left="0.393700787401575" right="0.393700787401575" top="1" bottom="0.393700787401575" header="0.236220472440945" footer="0"/>
  <pageSetup horizontalDpi="600" verticalDpi="600" orientation="portrait" scale="80" r:id="rId1"/>
  <headerFooter alignWithMargins="0">
    <oddHeader>&amp;R&amp;8Horizon Utilities Corporation
Dispostion of Account 1562 Deferred  PILS
EB-2012-0005
UPDATED: May 23,2012</oddHeader>
    <oddFooter>&amp;LPILS2005.V1.0&amp;C&amp;"Arial,Bold Italic"Exclusive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9" t="s">
        <v>172</v>
      </c>
      <c r="B1" s="469"/>
      <c r="C1" s="469"/>
      <c r="D1" s="469"/>
      <c r="E1" s="469"/>
      <c r="F1" s="469"/>
      <c r="G1" s="469"/>
      <c r="H1" s="469"/>
      <c r="I1" s="469"/>
    </row>
    <row r="2" spans="1:9" ht="12.75">
      <c r="A2" s="469"/>
      <c r="B2" s="469"/>
      <c r="C2" s="469"/>
      <c r="D2" s="469"/>
      <c r="E2" s="469"/>
      <c r="F2" s="469"/>
      <c r="G2" s="469"/>
      <c r="H2" s="469"/>
      <c r="I2" s="469"/>
    </row>
    <row r="3" spans="1:9" ht="12.75">
      <c r="A3" s="469"/>
      <c r="B3" s="469"/>
      <c r="C3" s="469"/>
      <c r="D3" s="469"/>
      <c r="E3" s="469"/>
      <c r="F3" s="469"/>
      <c r="G3" s="469"/>
      <c r="H3" s="469"/>
      <c r="I3" s="469"/>
    </row>
    <row r="4" spans="1:9" ht="12.75">
      <c r="A4" s="469"/>
      <c r="B4" s="469"/>
      <c r="C4" s="469"/>
      <c r="D4" s="469"/>
      <c r="E4" s="469"/>
      <c r="F4" s="469"/>
      <c r="G4" s="469"/>
      <c r="H4" s="469"/>
      <c r="I4" s="469"/>
    </row>
    <row r="5" spans="1:9" ht="12.75">
      <c r="A5" s="469"/>
      <c r="B5" s="469"/>
      <c r="C5" s="469"/>
      <c r="D5" s="469"/>
      <c r="E5" s="469"/>
      <c r="F5" s="469"/>
      <c r="G5" s="469"/>
      <c r="H5" s="469"/>
      <c r="I5" s="469"/>
    </row>
    <row r="6" spans="1:5" ht="12.75">
      <c r="A6" s="401" t="str">
        <f>"Utility Name:     "&amp;REGINFO!C3</f>
        <v>Utility Name:     Hamilton Hydro Inc.</v>
      </c>
      <c r="B6" s="355"/>
      <c r="C6" s="355"/>
      <c r="D6" s="355"/>
      <c r="E6" s="355"/>
    </row>
    <row r="7" spans="1:5" ht="12.75">
      <c r="A7" s="401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1" t="str">
        <f>"                       "&amp;REGINFO!C5</f>
        <v>                       EB-2005-0036</v>
      </c>
      <c r="B8" s="355"/>
      <c r="C8" s="355"/>
      <c r="D8" s="355"/>
      <c r="E8" s="355"/>
    </row>
    <row r="9" spans="1:5" ht="12.75">
      <c r="A9" s="401"/>
      <c r="B9" s="355"/>
      <c r="C9" s="355"/>
      <c r="D9" s="355"/>
      <c r="E9" s="355"/>
    </row>
    <row r="10" ht="12.75"/>
    <row r="11" ht="13.5" thickBot="1"/>
    <row r="12" spans="2:9" ht="14.25">
      <c r="B12" s="470" t="s">
        <v>168</v>
      </c>
      <c r="C12" s="471"/>
      <c r="D12" s="470" t="s">
        <v>168</v>
      </c>
      <c r="E12" s="471"/>
      <c r="F12" s="470" t="s">
        <v>169</v>
      </c>
      <c r="G12" s="471"/>
      <c r="H12" s="474" t="s">
        <v>69</v>
      </c>
      <c r="I12" s="475"/>
    </row>
    <row r="13" spans="2:9" ht="13.5" thickBot="1">
      <c r="B13" s="478">
        <v>2005</v>
      </c>
      <c r="C13" s="479"/>
      <c r="D13" s="478">
        <v>2006</v>
      </c>
      <c r="E13" s="479"/>
      <c r="F13" s="478">
        <v>2007</v>
      </c>
      <c r="G13" s="480"/>
      <c r="H13" s="476"/>
      <c r="I13" s="477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1010000</v>
      </c>
      <c r="C16" s="360">
        <f>IF(ISERROR(B16/B20),"",B16/B20)</f>
        <v>0.5906432748538012</v>
      </c>
      <c r="D16" s="371">
        <v>1585000</v>
      </c>
      <c r="E16" s="360">
        <f>IF(ISERROR(D16/D20),"",D16/D20)</f>
        <v>0.6891304347826087</v>
      </c>
      <c r="F16" s="371">
        <v>420000</v>
      </c>
      <c r="G16" s="360">
        <f>IF(ISERROR(F16/F20),"",F16/F20)</f>
        <v>0.3395311236863379</v>
      </c>
      <c r="H16" s="373">
        <f>+B16+D16+F16</f>
        <v>3015000</v>
      </c>
      <c r="I16" s="360">
        <f>IF(ISERROR(H16/H20),"",H16/H20)</f>
        <v>0.5746140651801029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38.25">
      <c r="A18" s="354" t="s">
        <v>167</v>
      </c>
      <c r="B18" s="372">
        <v>700000</v>
      </c>
      <c r="C18" s="360">
        <f>IF(ISERROR(B18/B20),"",B18/B20)</f>
        <v>0.4093567251461988</v>
      </c>
      <c r="D18" s="372">
        <v>715000</v>
      </c>
      <c r="E18" s="360">
        <f>IF(ISERROR(D18/D20),"",D18/D20)</f>
        <v>0.3108695652173913</v>
      </c>
      <c r="F18" s="372">
        <v>817000</v>
      </c>
      <c r="G18" s="360">
        <f>IF(ISERROR(F18/F20),"",F18/F20)</f>
        <v>0.6604688763136621</v>
      </c>
      <c r="H18" s="374">
        <f>+B18+D18+F18</f>
        <v>2232000</v>
      </c>
      <c r="I18" s="360">
        <f>IF(ISERROR(H18/H20),"",H18/H20)</f>
        <v>0.42538593481989706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1710000</v>
      </c>
      <c r="C20" s="364">
        <f t="shared" si="0"/>
        <v>1</v>
      </c>
      <c r="D20" s="363">
        <f t="shared" si="0"/>
        <v>2300000</v>
      </c>
      <c r="E20" s="364">
        <f t="shared" si="0"/>
        <v>1</v>
      </c>
      <c r="F20" s="363">
        <f t="shared" si="0"/>
        <v>1237000</v>
      </c>
      <c r="G20" s="364">
        <f t="shared" si="0"/>
        <v>1</v>
      </c>
      <c r="H20" s="365">
        <f>SUM(F20,D20,B20)</f>
        <v>5247000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2" t="s">
        <v>181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</row>
    <row r="30" spans="1:10" ht="29.25" customHeight="1">
      <c r="A30" s="473" t="s">
        <v>186</v>
      </c>
      <c r="B30" s="473"/>
      <c r="C30" s="473"/>
      <c r="D30" s="473"/>
      <c r="E30" s="473"/>
      <c r="F30" s="473"/>
      <c r="G30" s="473"/>
      <c r="H30" s="473"/>
      <c r="I30" s="473"/>
      <c r="J30" s="473"/>
    </row>
    <row r="32" spans="1:9" ht="12.75">
      <c r="A32" s="473" t="s">
        <v>184</v>
      </c>
      <c r="B32" s="473"/>
      <c r="C32" s="473"/>
      <c r="D32" s="473"/>
      <c r="E32" s="473"/>
      <c r="F32" s="473"/>
      <c r="G32" s="473"/>
      <c r="H32" s="473"/>
      <c r="I32" s="473"/>
    </row>
    <row r="33" spans="1:9" ht="12.75">
      <c r="A33" s="473"/>
      <c r="B33" s="473"/>
      <c r="C33" s="473"/>
      <c r="D33" s="473"/>
      <c r="E33" s="473"/>
      <c r="F33" s="473"/>
      <c r="G33" s="473"/>
      <c r="H33" s="473"/>
      <c r="I33" s="473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 horizontalCentered="1" verticalCentered="1"/>
  <pageMargins left="0.393700787401575" right="0.393700787401575" top="1" bottom="0.393700787401575" header="0.236220472440945" footer="0"/>
  <pageSetup horizontalDpi="600" verticalDpi="600" orientation="portrait" scale="80" r:id="rId3"/>
  <headerFooter alignWithMargins="0">
    <oddHeader>&amp;R&amp;8Horizon Utilities Corporation
Dispostion of Account 1562 Deferred  PILS
EB-2012-0005
UPDATED: May 23,2012</oddHeader>
    <oddFooter>&amp;LPILS2005.V1.0&amp;C&amp;"Arial,Bold Italic"Exclusive PILs Proxy Calculation for 2005 Rate Application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Alexander, Bobbi-Anne</cp:lastModifiedBy>
  <cp:lastPrinted>2012-05-22T20:21:18Z</cp:lastPrinted>
  <dcterms:created xsi:type="dcterms:W3CDTF">2001-11-07T16:15:53Z</dcterms:created>
  <dcterms:modified xsi:type="dcterms:W3CDTF">2012-05-23T14:23:26Z</dcterms:modified>
  <cp:category/>
  <cp:version/>
  <cp:contentType/>
  <cp:contentStatus/>
</cp:coreProperties>
</file>