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120" windowHeight="8640" activeTab="0"/>
  </bookViews>
  <sheets>
    <sheet name="REGINFO" sheetId="1" r:id="rId1"/>
    <sheet name="TAXCALC Fourth Qtr 2001" sheetId="2" r:id="rId2"/>
    <sheet name="TAXREC" sheetId="3" r:id="rId3"/>
  </sheets>
  <definedNames>
    <definedName name="_xlnm.Print_Area" localSheetId="0">'REGINFO'!$A$1:$D$56</definedName>
    <definedName name="_xlnm.Print_Area" localSheetId="2">'TAXREC'!$A$1:$F$320</definedName>
    <definedName name="_xlnm.Print_Titles" localSheetId="0">'REGINFO'!$A:$A,'REGINFO'!$1:$6</definedName>
    <definedName name="_xlnm.Print_Titles" localSheetId="2">'TAXREC'!$A:$A,'TAXREC'!$1:$6</definedName>
  </definedNames>
  <calcPr fullCalcOnLoad="1"/>
</workbook>
</file>

<file path=xl/comments2.xml><?xml version="1.0" encoding="utf-8"?>
<comments xmlns="http://schemas.openxmlformats.org/spreadsheetml/2006/main">
  <authors>
    <author>dave</author>
  </authors>
  <commentList>
    <comment ref="G20" authorId="0">
      <text>
        <r>
          <rPr>
            <b/>
            <sz val="8"/>
            <rFont val="Tahoma"/>
            <family val="2"/>
          </rPr>
          <t>dave:</t>
        </r>
        <r>
          <rPr>
            <sz val="8"/>
            <rFont val="Tahoma"/>
            <family val="2"/>
          </rPr>
          <t xml:space="preserve">
includes 58903.45 &amp; 2963.56 Rolling Stock &amp; Stores Allocated Deprec for 1999</t>
        </r>
      </text>
    </comment>
  </commentList>
</comments>
</file>

<file path=xl/sharedStrings.xml><?xml version="1.0" encoding="utf-8"?>
<sst xmlns="http://schemas.openxmlformats.org/spreadsheetml/2006/main" count="645" uniqueCount="458">
  <si>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</si>
  <si>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</si>
  <si>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</si>
  <si>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</si>
  <si>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</si>
  <si>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</si>
  <si>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</si>
  <si>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</si>
  <si>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</si>
  <si>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</si>
  <si>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</si>
  <si>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</si>
  <si>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</si>
  <si>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</si>
  <si>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</si>
  <si>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</si>
  <si>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</si>
  <si>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</si>
  <si>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</si>
  <si>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</si>
  <si>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</si>
  <si>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</si>
  <si>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</si>
  <si>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</si>
  <si>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</si>
  <si>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</si>
  <si>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</si>
  <si>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</si>
  <si>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</si>
  <si>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</si>
  <si>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</si>
  <si>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</si>
  <si>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</si>
  <si>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</si>
  <si>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</si>
  <si>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</si>
  <si>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</si>
  <si>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</si>
  <si>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</si>
  <si>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</si>
  <si>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</si>
  <si>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</si>
  <si>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</si>
  <si>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</si>
  <si>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</si>
  <si>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</si>
  <si>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</si>
  <si>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</si>
  <si>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</si>
  <si>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</si>
  <si>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</si>
  <si>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</si>
  <si>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</si>
  <si>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</si>
  <si>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</si>
  <si>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</si>
  <si>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</si>
  <si>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</si>
  <si>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</si>
  <si>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</si>
  <si>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</si>
  <si>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</si>
  <si>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</si>
  <si>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</si>
  <si>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</si>
  <si>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</si>
  <si>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</si>
  <si>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</si>
  <si>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</si>
  <si>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</si>
  <si>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</si>
  <si>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</si>
  <si>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</si>
  <si>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</si>
  <si>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</si>
  <si>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</si>
  <si>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</si>
  <si>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</si>
  <si>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</si>
  <si>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</si>
  <si>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</si>
  <si>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</si>
  <si>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</si>
  <si>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</si>
  <si>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</si>
  <si>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</si>
  <si>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</si>
  <si>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</si>
  <si>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</si>
  <si>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</si>
  <si>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</si>
  <si>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</si>
  <si>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</si>
  <si>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</si>
  <si>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</si>
  <si>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</si>
  <si>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</si>
  <si>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</si>
  <si>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</si>
  <si>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</si>
  <si>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</si>
  <si>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</si>
  <si>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</si>
  <si>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</si>
  <si>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</si>
  <si>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</si>
  <si>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</si>
  <si>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</si>
  <si>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</si>
  <si>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</si>
  <si>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</si>
  <si>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</si>
  <si>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</si>
  <si>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</si>
  <si>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</si>
  <si>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</si>
  <si>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</si>
  <si>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</si>
  <si>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</si>
  <si>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</si>
  <si>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</si>
  <si>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</si>
  <si>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</si>
  <si>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</si>
  <si>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</si>
  <si>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</si>
  <si>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</si>
  <si>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</si>
  <si>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</si>
  <si>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</si>
  <si>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</si>
  <si>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</si>
  <si>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</si>
  <si>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</si>
  <si>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</si>
  <si>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</si>
  <si>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</si>
  <si>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</si>
  <si>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</si>
  <si>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</si>
  <si>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</si>
  <si>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</si>
  <si>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</si>
  <si>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</si>
  <si>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</si>
  <si>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</si>
  <si>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</si>
  <si>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</si>
  <si>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</si>
  <si>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</si>
  <si>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</si>
  <si>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</si>
  <si>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</si>
  <si>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</si>
  <si>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</si>
  <si>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</si>
  <si>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</si>
  <si>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</si>
  <si>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</si>
  <si>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</si>
  <si>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</si>
  <si>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</si>
  <si>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</si>
  <si>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</si>
  <si>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</si>
  <si>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</si>
  <si>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</si>
  <si>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</si>
  <si>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</si>
  <si>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</si>
  <si>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</si>
  <si>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</si>
  <si>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</si>
  <si>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</si>
  <si>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</si>
  <si>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</si>
  <si>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</si>
  <si>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</si>
  <si>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</si>
  <si>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</si>
  <si>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</si>
  <si>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</si>
  <si>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</si>
  <si>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</si>
  <si>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</si>
  <si>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</si>
  <si>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</si>
  <si>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</si>
  <si>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</si>
  <si>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</si>
  <si>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</si>
  <si>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</si>
  <si>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</si>
  <si>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</si>
  <si>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</si>
  <si>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</si>
  <si>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</si>
  <si>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</si>
  <si>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</si>
  <si>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</si>
  <si>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</si>
  <si>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</si>
  <si>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</si>
  <si>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</si>
  <si>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</si>
  <si>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</si>
  <si>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</si>
  <si>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</si>
  <si>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</si>
  <si>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</si>
  <si>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</si>
  <si>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</si>
  <si>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</si>
  <si>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</si>
  <si>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</si>
  <si>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</si>
  <si>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</si>
  <si>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</si>
  <si>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</si>
  <si>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</si>
  <si>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</si>
  <si>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</si>
  <si>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</si>
  <si>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</si>
  <si>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</si>
  <si>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</si>
  <si>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</si>
  <si>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</si>
  <si>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</si>
  <si>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</si>
  <si>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</si>
  <si>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</si>
  <si>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</si>
  <si>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</si>
  <si>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</si>
  <si>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</si>
  <si>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</si>
  <si>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</si>
  <si>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</si>
  <si>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</si>
  <si>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</si>
  <si>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</si>
  <si>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</si>
  <si>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</si>
  <si>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</si>
  <si>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</si>
  <si>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</si>
  <si>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</si>
  <si>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</si>
  <si>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</si>
  <si>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</si>
  <si>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</si>
  <si>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</si>
  <si>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</si>
  <si>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</si>
  <si>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</si>
  <si>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</si>
  <si>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</si>
  <si>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</si>
  <si>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</si>
  <si>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</si>
  <si>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</si>
  <si>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</si>
  <si>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</si>
  <si>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</si>
  <si>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</si>
  <si>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</si>
  <si>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</si>
  <si>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</si>
  <si>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</si>
  <si>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</si>
  <si>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</si>
  <si>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</si>
  <si>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</si>
  <si>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</si>
  <si>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</si>
  <si>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</si>
  <si>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</si>
  <si>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</si>
  <si>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</si>
  <si>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</si>
  <si>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</si>
  <si>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</si>
  <si>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</si>
  <si>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</si>
  <si>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</si>
  <si>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</si>
  <si>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</si>
  <si>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</si>
  <si>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</si>
  <si>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</si>
  <si>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</si>
  <si>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</si>
  <si>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</si>
  <si>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</si>
  <si>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</si>
  <si>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</si>
  <si>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</si>
  <si>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</si>
  <si>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</si>
  <si>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</si>
  <si>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</si>
  <si>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</si>
  <si>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</si>
  <si>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</si>
  <si>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</si>
  <si>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</si>
  <si>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</si>
  <si>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</si>
  <si>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</si>
  <si>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</si>
  <si>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</si>
  <si>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</si>
  <si>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</si>
  <si>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</si>
  <si>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</si>
  <si>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</si>
  <si>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</si>
  <si>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</si>
  <si>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</si>
  <si>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</si>
  <si>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</si>
  <si>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</si>
  <si>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</si>
  <si>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</si>
  <si>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</si>
  <si>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</si>
  <si>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</si>
  <si>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</si>
  <si>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</si>
  <si>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</si>
  <si>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</si>
  <si>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</si>
  <si>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</si>
  <si>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</si>
  <si>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</si>
  <si>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</si>
  <si>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</si>
  <si>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</si>
  <si>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</si>
  <si>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</si>
  <si>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</si>
  <si>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</si>
  <si>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</si>
  <si>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</si>
  <si>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</si>
  <si>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</si>
  <si>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</si>
  <si>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</si>
  <si>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</si>
  <si>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</si>
  <si>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</si>
  <si>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</si>
  <si>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</si>
  <si>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</si>
  <si>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</si>
  <si>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</si>
  <si>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</si>
  <si>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</si>
  <si>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</si>
  <si>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</si>
  <si>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</si>
  <si>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</si>
  <si>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</si>
  <si>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</si>
  <si>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</si>
  <si>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</si>
  <si>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</si>
  <si>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</si>
  <si>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</si>
  <si>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</si>
  <si>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</si>
  <si>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</si>
  <si>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</si>
  <si>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</si>
  <si>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</si>
  <si>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</si>
  <si>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</si>
  <si>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</si>
  <si>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</si>
  <si>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</si>
  <si>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</si>
  <si>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</si>
  <si>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</si>
  <si>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</si>
  <si>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</si>
  <si>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</si>
  <si>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</si>
  <si>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</si>
  <si>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</si>
  <si>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</si>
  <si>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</si>
  <si>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</si>
  <si>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</si>
  <si>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</si>
  <si>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</si>
  <si>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</si>
  <si>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</si>
  <si>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</si>
  <si>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</si>
  <si>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</si>
  <si>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</si>
  <si>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</si>
  <si>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</si>
  <si>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</si>
  <si>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</si>
  <si>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</si>
  <si>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</si>
  <si>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</si>
  <si>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</si>
  <si>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</si>
  <si>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</si>
  <si>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</si>
  <si>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</si>
  <si>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</si>
  <si>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</si>
  <si>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</si>
  <si>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</si>
  <si>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</si>
  <si>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</si>
  <si>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</si>
  <si>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</si>
  <si>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</si>
  <si>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</si>
  <si>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</si>
  <si>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</si>
  <si>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</si>
  <si>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</si>
  <si>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</si>
  <si>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</si>
  <si>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</si>
  <si>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</si>
  <si>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</si>
  <si>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</si>
  <si>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</si>
  <si>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</si>
  <si>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</si>
  <si>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</si>
  <si>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</si>
  <si>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</si>
  <si>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</si>
  <si>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</si>
  <si>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</si>
  <si>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</si>
  <si>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</si>
  <si>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</si>
  <si>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</si>
  <si>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</si>
  <si>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</si>
  <si>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</si>
  <si>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</si>
  <si>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</si>
  <si>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</si>
  <si>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</si>
  <si>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Yes</t>
  </si>
  <si>
    <t>No</t>
  </si>
  <si>
    <t>Wellington North Power Inc.</t>
  </si>
  <si>
    <t xml:space="preserve"> October 1, - December 31, 2001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</si>
</sst>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444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456</v>
      </c>
      <c r="C4" s="10"/>
      <c r="D4" s="50" t="s">
        <v>381</v>
      </c>
      <c r="E4" s="10"/>
      <c r="G4" s="10"/>
      <c r="H4" s="10"/>
    </row>
    <row r="5" spans="1:8" ht="13.5" thickBot="1">
      <c r="A5" t="s">
        <v>382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383</v>
      </c>
      <c r="B7" s="3"/>
      <c r="C7" s="45"/>
      <c r="D7" s="3"/>
      <c r="E7" s="3"/>
      <c r="F7" s="3"/>
      <c r="G7" s="3"/>
      <c r="H7" s="3"/>
    </row>
    <row r="8" spans="1:8" ht="12.75">
      <c r="A8" s="3" t="s">
        <v>384</v>
      </c>
      <c r="B8" s="3"/>
      <c r="C8" s="117"/>
      <c r="D8" s="45"/>
      <c r="E8" s="3"/>
      <c r="F8" s="3"/>
      <c r="G8" s="3"/>
      <c r="H8" s="3"/>
    </row>
    <row r="9" spans="1:8" ht="12.75">
      <c r="A9" s="3" t="s">
        <v>385</v>
      </c>
      <c r="C9" s="45"/>
      <c r="D9" s="45"/>
      <c r="E9" s="3"/>
      <c r="F9" s="3"/>
      <c r="G9" s="3"/>
      <c r="H9" s="3"/>
    </row>
    <row r="10" spans="1:8" ht="12.75">
      <c r="A10" s="3" t="s">
        <v>386</v>
      </c>
      <c r="C10" s="45" t="s">
        <v>387</v>
      </c>
      <c r="D10" s="45" t="s">
        <v>454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388</v>
      </c>
      <c r="C12" s="45"/>
      <c r="D12" s="45"/>
      <c r="E12" s="3"/>
      <c r="F12" s="3"/>
      <c r="G12" s="3"/>
    </row>
    <row r="13" spans="1:4" ht="12.75">
      <c r="A13" s="3" t="s">
        <v>389</v>
      </c>
      <c r="C13" s="10" t="s">
        <v>387</v>
      </c>
      <c r="D13" s="10" t="s">
        <v>455</v>
      </c>
    </row>
    <row r="14" spans="1:4" ht="12.75">
      <c r="A14" s="3"/>
      <c r="C14" s="10"/>
      <c r="D14" s="10"/>
    </row>
    <row r="15" spans="1:4" ht="12.75">
      <c r="A15" s="4" t="s">
        <v>390</v>
      </c>
      <c r="C15" s="10" t="s">
        <v>391</v>
      </c>
      <c r="D15" s="157">
        <v>37621</v>
      </c>
    </row>
    <row r="16" spans="1:3" ht="12.75">
      <c r="A16" s="3"/>
      <c r="C16" s="10"/>
    </row>
    <row r="17" spans="1:3" ht="12.75">
      <c r="A17" s="118" t="s">
        <v>392</v>
      </c>
      <c r="C17" s="10"/>
    </row>
    <row r="18" spans="1:3" ht="12.75">
      <c r="A18" s="119" t="s">
        <v>393</v>
      </c>
      <c r="C18" s="10"/>
    </row>
    <row r="19" spans="1:3" ht="12.75">
      <c r="A19" s="119" t="s">
        <v>394</v>
      </c>
      <c r="C19" s="120"/>
    </row>
    <row r="20" ht="12.75">
      <c r="A20" s="121" t="s">
        <v>395</v>
      </c>
    </row>
    <row r="21" ht="12.75">
      <c r="A21" s="115"/>
    </row>
    <row r="22" spans="1:8" ht="12.75">
      <c r="A22" t="s">
        <v>396</v>
      </c>
      <c r="D22" s="5">
        <v>3419772.27</v>
      </c>
      <c r="H22" s="5"/>
    </row>
    <row r="24" spans="1:8" ht="12.75">
      <c r="A24" t="s">
        <v>397</v>
      </c>
      <c r="D24" s="122">
        <v>0.5</v>
      </c>
      <c r="H24" s="122"/>
    </row>
    <row r="25" ht="12.75">
      <c r="H25" s="114"/>
    </row>
    <row r="26" spans="1:10" ht="12.75">
      <c r="A26" t="s">
        <v>398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399</v>
      </c>
      <c r="D28" s="122">
        <v>0.0988</v>
      </c>
      <c r="H28" s="126"/>
    </row>
    <row r="29" ht="12.75">
      <c r="H29" s="114"/>
    </row>
    <row r="30" spans="1:8" ht="12.75">
      <c r="A30" t="s">
        <v>400</v>
      </c>
      <c r="D30" s="122">
        <v>0.0725</v>
      </c>
      <c r="H30" s="126"/>
    </row>
    <row r="31" ht="12.75">
      <c r="H31" s="114"/>
    </row>
    <row r="32" spans="1:8" ht="12.75">
      <c r="A32" t="s">
        <v>401</v>
      </c>
      <c r="D32" s="124">
        <f>D22*((D24*D28)+(D26*D30))</f>
        <v>292903.4949255</v>
      </c>
      <c r="H32" s="125"/>
    </row>
    <row r="33" spans="4:8" ht="12.75">
      <c r="D33" s="67"/>
      <c r="H33" s="125"/>
    </row>
    <row r="34" spans="1:11" ht="12.75">
      <c r="A34" t="s">
        <v>402</v>
      </c>
      <c r="D34" s="67"/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403</v>
      </c>
      <c r="D36" s="124">
        <f>D32-D34</f>
        <v>292903.4949255</v>
      </c>
      <c r="H36" s="125"/>
      <c r="J36" s="5"/>
      <c r="K36" s="5"/>
    </row>
    <row r="37" spans="1:11" ht="12.75">
      <c r="A37" t="s">
        <v>404</v>
      </c>
      <c r="D37" s="125"/>
      <c r="H37" s="125"/>
      <c r="J37" s="5"/>
      <c r="K37" s="5"/>
    </row>
    <row r="38" spans="1:11" ht="12.75">
      <c r="A38" t="s">
        <v>405</v>
      </c>
      <c r="D38" s="125">
        <v>48664</v>
      </c>
      <c r="H38" s="125"/>
      <c r="J38" s="5"/>
      <c r="K38" s="5"/>
    </row>
    <row r="39" spans="1:11" ht="12.75">
      <c r="A39" t="s">
        <v>406</v>
      </c>
      <c r="F39" s="67"/>
      <c r="H39" s="125"/>
      <c r="J39" s="5"/>
      <c r="K39" s="5"/>
    </row>
    <row r="40" spans="1:11" ht="12.75">
      <c r="A40" t="s">
        <v>407</v>
      </c>
      <c r="D40" s="125">
        <v>183660.49</v>
      </c>
      <c r="F40" s="67"/>
      <c r="H40" s="125"/>
      <c r="J40" s="5"/>
      <c r="K40" s="5"/>
    </row>
    <row r="41" spans="1:11" ht="12.75">
      <c r="A41" t="s">
        <v>408</v>
      </c>
      <c r="D41" s="125">
        <v>60579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409</v>
      </c>
      <c r="B43" s="5"/>
      <c r="C43" s="5"/>
      <c r="D43" s="89">
        <f>D22*D24</f>
        <v>1709886.135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410</v>
      </c>
      <c r="B45" s="5"/>
      <c r="C45" s="5"/>
      <c r="D45" s="89">
        <f>D43*D28</f>
        <v>168936.750138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411</v>
      </c>
      <c r="B47" s="5"/>
      <c r="C47" s="5"/>
      <c r="D47" s="89">
        <f>D22*D26</f>
        <v>1709886.135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412</v>
      </c>
      <c r="B49" s="5"/>
      <c r="C49" s="5"/>
      <c r="D49" s="89">
        <f>D47*D30</f>
        <v>123966.74478749999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413</v>
      </c>
      <c r="B51" s="5"/>
      <c r="C51" s="5"/>
      <c r="D51" s="112">
        <f>((D34+D38)/D32)*D49</f>
        <v>20596.263864565088</v>
      </c>
      <c r="F51" s="5"/>
      <c r="H51" s="111"/>
      <c r="J51" s="5"/>
      <c r="K51" s="5"/>
    </row>
    <row r="52" spans="1:11" ht="12.75">
      <c r="A52" t="s">
        <v>414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415</v>
      </c>
      <c r="B53" s="5"/>
      <c r="C53" s="5"/>
      <c r="D53" s="112">
        <f>((D34+D38+D40)/D32)*D49</f>
        <v>98327.6446293053</v>
      </c>
      <c r="F53" s="5"/>
      <c r="H53" s="111"/>
      <c r="J53" s="5"/>
      <c r="K53" s="5"/>
    </row>
    <row r="54" spans="1:11" ht="12.75">
      <c r="A54" t="s">
        <v>416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417</v>
      </c>
      <c r="B55" s="5"/>
      <c r="C55" s="5"/>
      <c r="D55" s="112">
        <f>D49</f>
        <v>123966.74478749999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C1638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445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437</v>
      </c>
      <c r="L7" s="35"/>
    </row>
    <row r="8" spans="1:12" ht="12.75">
      <c r="A8" t="s">
        <v>457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443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438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439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440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12166</v>
      </c>
      <c r="F15" s="10"/>
      <c r="G15" s="70">
        <f>(0+48664)/4</f>
        <v>12166</v>
      </c>
      <c r="H15" s="35" t="s">
        <v>144</v>
      </c>
      <c r="I15" s="92">
        <f>+K15-G15</f>
        <v>-12166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62507.125</v>
      </c>
      <c r="F20" s="5"/>
      <c r="G20" s="70">
        <f>(188161.49+58903.45+2963.56)/4</f>
        <v>62507.125</v>
      </c>
      <c r="H20" s="39" t="s">
        <v>147</v>
      </c>
      <c r="I20" s="92">
        <f aca="true" t="shared" si="1" ref="I20:I28">+K20-G20</f>
        <v>-62507.125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425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-5413.75</v>
      </c>
      <c r="F30" s="5"/>
      <c r="G30" s="70">
        <f>-21655/4</f>
        <v>-5413.75</v>
      </c>
      <c r="H30" s="39" t="s">
        <v>166</v>
      </c>
      <c r="I30" s="92">
        <f aca="true" t="shared" si="3" ref="I30:I38">+K30-G30</f>
        <v>5413.75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436</v>
      </c>
      <c r="B34" s="51">
        <v>12</v>
      </c>
      <c r="C34" s="64"/>
      <c r="D34" s="30" t="s">
        <v>178</v>
      </c>
      <c r="E34" s="92">
        <f t="shared" si="2"/>
        <v>-5149.065966141272</v>
      </c>
      <c r="F34" s="5"/>
      <c r="G34" s="70">
        <f>-REGINFO!D51/4</f>
        <v>-5149.065966141272</v>
      </c>
      <c r="H34" s="39" t="s">
        <v>179</v>
      </c>
      <c r="I34" s="92">
        <f t="shared" si="3"/>
        <v>5149.065966141272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424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64110.30903385873</v>
      </c>
      <c r="F40" s="7"/>
      <c r="G40" s="96">
        <f>SUM(G15:G39)</f>
        <v>64110.30903385873</v>
      </c>
      <c r="H40" s="43"/>
      <c r="I40" s="93">
        <f>SUM(I15:I39)</f>
        <v>-64110.30903385873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-0.19499999999999998</v>
      </c>
      <c r="F44" s="5"/>
      <c r="G44" s="72">
        <v>0.1912</v>
      </c>
      <c r="H44" s="39" t="s">
        <v>185</v>
      </c>
      <c r="I44" s="95">
        <f>+K44-G44</f>
        <v>0.19499999999999998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12257.891087273789</v>
      </c>
      <c r="F47" s="7"/>
      <c r="G47" s="96">
        <f>G40*G44</f>
        <v>12257.891087273789</v>
      </c>
      <c r="H47" s="43"/>
      <c r="I47" s="98">
        <f>K47-G47</f>
        <v>-12257.891087273789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12257.891087273789</v>
      </c>
      <c r="F51" s="6"/>
      <c r="G51" s="97">
        <f>+G47-G49</f>
        <v>12257.891087273789</v>
      </c>
      <c r="H51" s="40"/>
      <c r="I51" s="97">
        <f>+I47-I49</f>
        <v>-12257.891087273789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3419772.27</v>
      </c>
      <c r="F59" s="5"/>
      <c r="G59" s="70">
        <v>3419772.27</v>
      </c>
      <c r="H59" s="39" t="s">
        <v>191</v>
      </c>
      <c r="I59" s="92">
        <f>+K59-G59</f>
        <v>-3419772.27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-3419772</v>
      </c>
      <c r="F60" s="5"/>
      <c r="G60" s="70">
        <v>-3419772</v>
      </c>
      <c r="H60" s="39" t="s">
        <v>194</v>
      </c>
      <c r="I60" s="92">
        <f>+K60-G60</f>
        <v>3419772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0.27000000001862645</v>
      </c>
      <c r="F61" s="7"/>
      <c r="G61" s="96">
        <f>SUM(G59:G60)</f>
        <v>0.27000000001862645</v>
      </c>
      <c r="H61" s="43"/>
      <c r="I61" s="98">
        <f>SUM(I59:I60)</f>
        <v>-0.27000000001862645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0.0008100000000558794</v>
      </c>
      <c r="F65" s="7"/>
      <c r="G65" s="96">
        <f>+G61*G63</f>
        <v>0.0008100000000558794</v>
      </c>
      <c r="H65" s="21"/>
      <c r="I65" s="98">
        <f>+K65-G65</f>
        <v>-0.0008100000000558794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3419772</v>
      </c>
      <c r="F68" s="8"/>
      <c r="G68" s="70">
        <v>3419772</v>
      </c>
      <c r="H68" s="39" t="s">
        <v>200</v>
      </c>
      <c r="I68" s="92">
        <f>+K68-G68</f>
        <v>-3419772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-3419772</v>
      </c>
      <c r="F69" s="8"/>
      <c r="G69" s="70">
        <v>-3419772</v>
      </c>
      <c r="H69" s="39" t="s">
        <v>203</v>
      </c>
      <c r="I69" s="92">
        <f>+K69-G69</f>
        <v>3419772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0</v>
      </c>
      <c r="F75" s="8"/>
      <c r="G75" s="100"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15155.651690496772</v>
      </c>
      <c r="F82" s="5"/>
      <c r="G82" s="100">
        <f>G51/(1-G44)</f>
        <v>15155.651690496772</v>
      </c>
      <c r="H82" s="39" t="s">
        <v>212</v>
      </c>
      <c r="I82" s="92">
        <f>+K82-G82</f>
        <v>-15155.651690496772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0.0008100000000558794</v>
      </c>
      <c r="F84" s="5"/>
      <c r="G84" s="100">
        <f>G65</f>
        <v>0.0008100000000558794</v>
      </c>
      <c r="H84" s="39" t="s">
        <v>216</v>
      </c>
      <c r="I84" s="92">
        <f>+K84-G84</f>
        <v>-0.0008100000000558794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15155.652500496772</v>
      </c>
      <c r="F87" s="6"/>
      <c r="G87" s="99">
        <f>SUM(G82:G86)</f>
        <v>15155.652500496772</v>
      </c>
      <c r="H87" s="6"/>
      <c r="I87" s="99">
        <f>SUM(I82:I85)</f>
        <v>-15155.652500496772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446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430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430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430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430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430</v>
      </c>
      <c r="K102" s="67"/>
    </row>
    <row r="103" spans="1:11" ht="12.75">
      <c r="A103" t="s">
        <v>423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430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430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430</v>
      </c>
      <c r="K107" s="67"/>
    </row>
    <row r="108" spans="1:11" ht="12.75">
      <c r="A108" s="110" t="s">
        <v>447</v>
      </c>
      <c r="B108" s="10">
        <v>12</v>
      </c>
      <c r="C108" s="67"/>
      <c r="E108" s="67"/>
      <c r="G108" s="67"/>
      <c r="I108" s="124">
        <f>I135</f>
        <v>0</v>
      </c>
      <c r="J108" s="120" t="s">
        <v>432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430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430</v>
      </c>
      <c r="K110" s="67"/>
    </row>
    <row r="111" spans="1:11" ht="12.75">
      <c r="A111" t="s">
        <v>422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430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431</v>
      </c>
      <c r="B114" s="10"/>
      <c r="C114" s="67"/>
      <c r="E114" s="67"/>
      <c r="G114" s="67"/>
      <c r="I114" s="149">
        <f>SUM(I98:I102)+SUM(I105:I110)+I112</f>
        <v>0</v>
      </c>
      <c r="J114" s="120" t="s">
        <v>430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428</v>
      </c>
      <c r="I119" s="125"/>
    </row>
    <row r="120" spans="1:9" ht="12.75">
      <c r="A120" s="17"/>
      <c r="I120" s="125"/>
    </row>
    <row r="121" spans="1:9" ht="12.75">
      <c r="A121" s="110" t="s">
        <v>448</v>
      </c>
      <c r="B121" s="10"/>
      <c r="C121" s="67"/>
      <c r="D121" s="67"/>
      <c r="E121" s="67"/>
      <c r="F121" s="67"/>
      <c r="G121" s="67"/>
      <c r="H121" s="67"/>
      <c r="I121" s="148">
        <f>REGINFO!D49*-1</f>
        <v>-123966.74478749999</v>
      </c>
    </row>
    <row r="122" spans="1:9" ht="12.75">
      <c r="A122" s="110" t="s">
        <v>449</v>
      </c>
      <c r="B122" s="10"/>
      <c r="C122" s="67"/>
      <c r="D122" s="67"/>
      <c r="E122" s="67"/>
      <c r="F122" s="67"/>
      <c r="G122" s="67"/>
      <c r="H122" s="67"/>
      <c r="I122" s="148">
        <f>G34*-1</f>
        <v>5149.065966141272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426</v>
      </c>
      <c r="B124" s="10"/>
      <c r="C124" s="67"/>
      <c r="D124" s="67"/>
      <c r="E124" s="67"/>
      <c r="F124" s="67"/>
      <c r="G124" s="67"/>
      <c r="H124" s="67"/>
      <c r="I124" s="150">
        <f>SUM(I121:I123)</f>
        <v>-118817.67882135871</v>
      </c>
    </row>
    <row r="125" spans="1:9" ht="12.75">
      <c r="A125" s="110" t="s">
        <v>427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433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434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450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451</v>
      </c>
      <c r="B131" s="10"/>
      <c r="C131" s="67"/>
      <c r="D131" s="67"/>
      <c r="E131" s="67"/>
      <c r="F131" s="67"/>
      <c r="G131" s="67"/>
      <c r="H131" s="67"/>
      <c r="I131" s="148">
        <f>REGINFO!D49</f>
        <v>123966.74478749999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429</v>
      </c>
      <c r="B133" s="10"/>
      <c r="C133" s="67"/>
      <c r="D133" s="67"/>
      <c r="E133" s="67"/>
      <c r="F133" s="67"/>
      <c r="G133" s="67"/>
      <c r="H133" s="67"/>
      <c r="I133" s="150">
        <f>SUM(I130:I132)</f>
        <v>123966.74478749999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452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435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453</v>
      </c>
      <c r="B137" s="10"/>
      <c r="C137" s="67"/>
      <c r="D137" s="67"/>
      <c r="E137" s="67"/>
      <c r="F137" s="67"/>
      <c r="G137" s="67"/>
      <c r="H137" s="67"/>
      <c r="I137" s="151">
        <f>+I124+I133</f>
        <v>5149.065966141279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/>
  <pageMargins left="0.75" right="0.75" top="1" bottom="1" header="0.5" footer="0.5"/>
  <pageSetup fitToHeight="3" horizontalDpi="1200" verticalDpi="1200" orientation="portrait" scale="54" r:id="rId3"/>
  <rowBreaks count="1" manualBreakCount="1">
    <brk id="8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3">
      <selection activeCell="E133" sqref="E13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445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441</v>
      </c>
      <c r="B10" s="45"/>
      <c r="C10" s="82"/>
      <c r="D10" s="82"/>
      <c r="E10" s="83"/>
      <c r="F10" s="10"/>
    </row>
    <row r="11" spans="1:6" ht="12.75">
      <c r="A11" s="3" t="s">
        <v>442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419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420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421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418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Richard Bucknall</cp:lastModifiedBy>
  <cp:lastPrinted>2001-12-20T21:46:06Z</cp:lastPrinted>
  <dcterms:created xsi:type="dcterms:W3CDTF">2001-11-07T16:15:53Z</dcterms:created>
  <dcterms:modified xsi:type="dcterms:W3CDTF">2012-05-24T18:12:29Z</dcterms:modified>
  <cp:category/>
  <cp:version/>
  <cp:contentType/>
  <cp:contentStatus/>
</cp:coreProperties>
</file>