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545" activeTab="0"/>
  </bookViews>
  <sheets>
    <sheet name="PS South" sheetId="1" r:id="rId1"/>
    <sheet name="Markham" sheetId="2" r:id="rId2"/>
    <sheet name="RH" sheetId="3" r:id="rId3"/>
    <sheet name="Vaughan" sheetId="4" r:id="rId4"/>
    <sheet name="Aurora" sheetId="5" r:id="rId5"/>
  </sheets>
  <definedNames>
    <definedName name="_xlnm.Print_Area" localSheetId="4">'Aurora'!$A$4:$K$288</definedName>
    <definedName name="_xlnm.Print_Area" localSheetId="1">'Markham'!$A$4:$K$173</definedName>
    <definedName name="_xlnm.Print_Area" localSheetId="0">'PS South'!$A$4:$K$528</definedName>
    <definedName name="_xlnm.Print_Area" localSheetId="2">'RH'!$A$4:$K$173</definedName>
    <definedName name="_xlnm.Print_Area" localSheetId="3">'Vaughan'!$A$4:$K$173</definedName>
    <definedName name="_xlnm.Print_Titles" localSheetId="4">'Aurora'!$4:$5</definedName>
    <definedName name="_xlnm.Print_Titles" localSheetId="1">'Markham'!$4:$5</definedName>
    <definedName name="_xlnm.Print_Titles" localSheetId="0">'PS South'!$4:$5</definedName>
    <definedName name="_xlnm.Print_Titles" localSheetId="2">'RH'!$4:$5</definedName>
    <definedName name="_xlnm.Print_Titles" localSheetId="3">'Vaughan'!$4:$5</definedName>
  </definedNames>
  <calcPr fullCalcOnLoad="1"/>
</workbook>
</file>

<file path=xl/comments1.xml><?xml version="1.0" encoding="utf-8"?>
<comments xmlns="http://schemas.openxmlformats.org/spreadsheetml/2006/main">
  <authors>
    <author>Tom Barrett</author>
  </authors>
  <commentList>
    <comment ref="C16" authorId="0">
      <text>
        <r>
          <rPr>
            <b/>
            <sz val="8"/>
            <rFont val="Tahoma"/>
            <family val="0"/>
          </rPr>
          <t>Tom Barrett:</t>
        </r>
        <r>
          <rPr>
            <sz val="8"/>
            <rFont val="Tahoma"/>
            <family val="0"/>
          </rPr>
          <t xml:space="preserve">
Sum of MRV 2003 SIMPILs adjustments</t>
        </r>
      </text>
    </comment>
    <comment ref="C106" authorId="0">
      <text>
        <r>
          <rPr>
            <b/>
            <sz val="8"/>
            <rFont val="Tahoma"/>
            <family val="0"/>
          </rPr>
          <t>Tom Barrett:</t>
        </r>
        <r>
          <rPr>
            <sz val="8"/>
            <rFont val="Tahoma"/>
            <family val="0"/>
          </rPr>
          <t xml:space="preserve">
Removal of LCT effective Jan 1/06. Jan - Apr 2006 recorded in ac 1562. may 2006 to Apr 2007 recorded in ac 1592. Removed from rates May 1/07.</t>
        </r>
      </text>
    </comment>
    <comment ref="C111" authorId="0">
      <text>
        <r>
          <rPr>
            <b/>
            <sz val="8"/>
            <rFont val="Tahoma"/>
            <family val="0"/>
          </rPr>
          <t>Tom Barrett:</t>
        </r>
        <r>
          <rPr>
            <sz val="8"/>
            <rFont val="Tahoma"/>
            <family val="0"/>
          </rPr>
          <t xml:space="preserve">
Removal of LCT effective Jan 1/06. Jan - Apr 2006 recorded in ac 1562. may 2006 to Apr 2007 recorded in ac 1592. Removed from rates May 1/07.</t>
        </r>
      </text>
    </comment>
    <comment ref="C116" authorId="0">
      <text>
        <r>
          <rPr>
            <b/>
            <sz val="8"/>
            <rFont val="Tahoma"/>
            <family val="0"/>
          </rPr>
          <t>Tom Barrett:</t>
        </r>
        <r>
          <rPr>
            <sz val="8"/>
            <rFont val="Tahoma"/>
            <family val="0"/>
          </rPr>
          <t xml:space="preserve">
Removal of LCT effective Jan 1/06. Jan - Apr 2006 recorded in ac 1562. may 2006 to Apr 2007 recorded in ac 1592. Removed from rates May 1/07.</t>
        </r>
      </text>
    </comment>
    <comment ref="C121" authorId="0">
      <text>
        <r>
          <rPr>
            <b/>
            <sz val="8"/>
            <rFont val="Tahoma"/>
            <family val="0"/>
          </rPr>
          <t>Tom Barrett:</t>
        </r>
        <r>
          <rPr>
            <sz val="8"/>
            <rFont val="Tahoma"/>
            <family val="0"/>
          </rPr>
          <t xml:space="preserve">
Removal of LCT effective Jan 1/06. Jan - Apr 2006 recorded in ac 1562. May 2006 to Apr 2007 recorded in ac 1592. Removed from rates May 1/07.</t>
        </r>
      </text>
    </comment>
  </commentList>
</comments>
</file>

<file path=xl/sharedStrings.xml><?xml version="1.0" encoding="utf-8"?>
<sst xmlns="http://schemas.openxmlformats.org/spreadsheetml/2006/main" count="1366" uniqueCount="26">
  <si>
    <t>PowerStream Inc.</t>
  </si>
  <si>
    <t>Account 1562 Deferred PILs</t>
  </si>
  <si>
    <t>Date</t>
  </si>
  <si>
    <t>Additions</t>
  </si>
  <si>
    <t>Close</t>
  </si>
  <si>
    <t>Principal</t>
  </si>
  <si>
    <t>Total</t>
  </si>
  <si>
    <t>Interest</t>
  </si>
  <si>
    <t>Days</t>
  </si>
  <si>
    <t>Description</t>
  </si>
  <si>
    <t>Interest Rate</t>
  </si>
  <si>
    <t>opening</t>
  </si>
  <si>
    <t>PILs Proxy</t>
  </si>
  <si>
    <t>PILs Billed</t>
  </si>
  <si>
    <t>AURORA</t>
  </si>
  <si>
    <t>SIMPILs, Interest</t>
  </si>
  <si>
    <t>Markham</t>
  </si>
  <si>
    <t>PowerStream South</t>
  </si>
  <si>
    <t>Richmond Hill</t>
  </si>
  <si>
    <t>Vaughan</t>
  </si>
  <si>
    <t>Approved PILs Proxies:</t>
  </si>
  <si>
    <t>Monthly</t>
  </si>
  <si>
    <t>Aurora balances</t>
  </si>
  <si>
    <t>Markham balance</t>
  </si>
  <si>
    <t>Vaughan balance</t>
  </si>
  <si>
    <t>R. Hill balance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</si>
</sst>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 d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0" fillId="0" borderId="1" xfId="17" applyNumberFormat="1" applyBorder="1" applyAlignment="1">
      <alignment/>
    </xf>
    <xf numFmtId="10" fontId="0" fillId="0" borderId="1" xfId="0" applyNumberFormat="1" applyBorder="1" applyAlignment="1">
      <alignment/>
    </xf>
    <xf numFmtId="169" fontId="0" fillId="0" borderId="1" xfId="15" applyNumberFormat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7" fontId="0" fillId="0" borderId="1" xfId="17" applyNumberFormat="1" applyFill="1" applyBorder="1" applyAlignment="1">
      <alignment/>
    </xf>
    <xf numFmtId="167" fontId="0" fillId="0" borderId="1" xfId="17" applyNumberFormat="1" applyFont="1" applyFill="1" applyBorder="1" applyAlignment="1">
      <alignment/>
    </xf>
    <xf numFmtId="10" fontId="0" fillId="0" borderId="1" xfId="0" applyNumberFormat="1" applyFill="1" applyBorder="1" applyAlignment="1">
      <alignment/>
    </xf>
    <xf numFmtId="169" fontId="0" fillId="0" borderId="1" xfId="15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167" fontId="0" fillId="0" borderId="0" xfId="17" applyNumberForma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8"/>
  <sheetViews>
    <sheetView tabSelected="1" workbookViewId="0" topLeftCell="A4">
      <pane ySplit="2" topLeftCell="BM495" activePane="bottomLeft" state="frozen"/>
      <selection pane="topLeft" activeCell="A4" sqref="A4"/>
      <selection pane="bottomLeft" activeCell="M529" sqref="M529"/>
    </sheetView>
  </sheetViews>
  <sheetFormatPr defaultColWidth="9.140625" defaultRowHeight="12.75"/>
  <cols>
    <col min="1" max="1" width="12.7109375" style="0" customWidth="1"/>
    <col min="2" max="2" width="15.421875" style="0" bestFit="1" customWidth="1"/>
    <col min="3" max="3" width="12.421875" style="0" bestFit="1" customWidth="1"/>
    <col min="4" max="5" width="12.28125" style="0" bestFit="1" customWidth="1"/>
    <col min="6" max="6" width="11.28125" style="0" bestFit="1" customWidth="1"/>
    <col min="7" max="7" width="11.8515625" style="0" bestFit="1" customWidth="1"/>
    <col min="8" max="8" width="12.28125" style="0" bestFit="1" customWidth="1"/>
    <col min="9" max="9" width="1.1484375" style="0" customWidth="1"/>
    <col min="10" max="10" width="8.421875" style="0" customWidth="1"/>
    <col min="11" max="11" width="5.8515625" style="0" customWidth="1"/>
    <col min="12" max="12" width="1.1484375" style="0" customWidth="1"/>
  </cols>
  <sheetData>
    <row r="1" ht="12.75">
      <c r="A1" s="1" t="s">
        <v>0</v>
      </c>
    </row>
    <row r="2" ht="12.75">
      <c r="A2" s="1" t="s">
        <v>1</v>
      </c>
    </row>
    <row r="4" spans="1:11" ht="12.75">
      <c r="A4" s="9" t="s">
        <v>17</v>
      </c>
      <c r="B4" s="10"/>
      <c r="C4" s="24" t="s">
        <v>5</v>
      </c>
      <c r="D4" s="25"/>
      <c r="E4" s="26" t="s">
        <v>7</v>
      </c>
      <c r="F4" s="26"/>
      <c r="G4" s="26" t="s">
        <v>6</v>
      </c>
      <c r="H4" s="26"/>
      <c r="I4" s="10"/>
      <c r="J4" s="27" t="s">
        <v>10</v>
      </c>
      <c r="K4" s="10"/>
    </row>
    <row r="5" spans="1:11" ht="12.75">
      <c r="A5" s="11" t="s">
        <v>2</v>
      </c>
      <c r="B5" s="11" t="s">
        <v>9</v>
      </c>
      <c r="C5" s="4" t="s">
        <v>3</v>
      </c>
      <c r="D5" s="4" t="s">
        <v>6</v>
      </c>
      <c r="E5" s="4" t="s">
        <v>3</v>
      </c>
      <c r="F5" s="4" t="s">
        <v>6</v>
      </c>
      <c r="G5" s="4" t="s">
        <v>3</v>
      </c>
      <c r="H5" s="4" t="s">
        <v>6</v>
      </c>
      <c r="I5" s="10"/>
      <c r="J5" s="28"/>
      <c r="K5" s="4" t="s">
        <v>8</v>
      </c>
    </row>
    <row r="6" spans="1:11" ht="12.75">
      <c r="A6" s="12">
        <v>38139</v>
      </c>
      <c r="B6" s="13" t="s">
        <v>23</v>
      </c>
      <c r="C6" s="14">
        <f>+Markham!D165</f>
        <v>650177.1666666671</v>
      </c>
      <c r="D6" s="14">
        <f>+C6</f>
        <v>650177.1666666671</v>
      </c>
      <c r="E6" s="14">
        <f>+Markham!F165</f>
        <v>214286.22193424663</v>
      </c>
      <c r="F6" s="14">
        <f>+E6</f>
        <v>214286.22193424663</v>
      </c>
      <c r="G6" s="14">
        <f>+C6+E6</f>
        <v>864463.3886009137</v>
      </c>
      <c r="H6" s="14">
        <f>+G6</f>
        <v>864463.3886009137</v>
      </c>
      <c r="I6" s="10"/>
      <c r="J6" s="13"/>
      <c r="K6" s="13"/>
    </row>
    <row r="7" spans="1:11" ht="12.75">
      <c r="A7" s="12"/>
      <c r="B7" s="13" t="s">
        <v>25</v>
      </c>
      <c r="C7" s="14">
        <f>+RH!D165</f>
        <v>149029.9166666672</v>
      </c>
      <c r="D7" s="14">
        <f>+D6+C7</f>
        <v>799207.0833333343</v>
      </c>
      <c r="E7" s="14">
        <f>+RH!F165</f>
        <v>206392.8321607306</v>
      </c>
      <c r="F7" s="14">
        <f>+F6+E7</f>
        <v>420679.0540949772</v>
      </c>
      <c r="G7" s="14">
        <f>+C7+E7</f>
        <v>355422.7488273978</v>
      </c>
      <c r="H7" s="14">
        <f>+H6+G7</f>
        <v>1219886.1374283116</v>
      </c>
      <c r="I7" s="10"/>
      <c r="J7" s="13"/>
      <c r="K7" s="13"/>
    </row>
    <row r="8" spans="1:11" ht="12.75">
      <c r="A8" s="12"/>
      <c r="B8" s="13" t="s">
        <v>24</v>
      </c>
      <c r="C8" s="14">
        <f>+Vaughan!D165</f>
        <v>-680896.9166666667</v>
      </c>
      <c r="D8" s="14">
        <f aca="true" t="shared" si="0" ref="D8:D71">+D7+C8</f>
        <v>118310.16666666756</v>
      </c>
      <c r="E8" s="14">
        <f>+Vaughan!F165</f>
        <v>99555.37018447478</v>
      </c>
      <c r="F8" s="14">
        <f aca="true" t="shared" si="1" ref="F8:F71">+F7+E8</f>
        <v>520234.424279452</v>
      </c>
      <c r="G8" s="14">
        <f aca="true" t="shared" si="2" ref="G8:G71">+C8+E8</f>
        <v>-581341.546482192</v>
      </c>
      <c r="H8" s="14">
        <f aca="true" t="shared" si="3" ref="H8:H71">+H7+G8</f>
        <v>638544.5909461196</v>
      </c>
      <c r="I8" s="10"/>
      <c r="J8" s="13"/>
      <c r="K8" s="13"/>
    </row>
    <row r="9" spans="1:11" ht="12.75">
      <c r="A9" s="13"/>
      <c r="B9" s="13" t="s">
        <v>12</v>
      </c>
      <c r="C9" s="15">
        <f>+$F$527</f>
        <v>1203987.25</v>
      </c>
      <c r="D9" s="14">
        <f t="shared" si="0"/>
        <v>1322297.4166666674</v>
      </c>
      <c r="E9" s="14"/>
      <c r="F9" s="14">
        <f t="shared" si="1"/>
        <v>520234.424279452</v>
      </c>
      <c r="G9" s="14">
        <f t="shared" si="2"/>
        <v>1203987.25</v>
      </c>
      <c r="H9" s="14">
        <f t="shared" si="3"/>
        <v>1842531.8409461197</v>
      </c>
      <c r="I9" s="10"/>
      <c r="J9" s="13"/>
      <c r="K9" s="13"/>
    </row>
    <row r="10" spans="1:11" ht="12.75">
      <c r="A10" s="13"/>
      <c r="B10" s="13" t="s">
        <v>13</v>
      </c>
      <c r="C10" s="14">
        <f>-9175865/7</f>
        <v>-1310837.857142857</v>
      </c>
      <c r="D10" s="14">
        <f t="shared" si="0"/>
        <v>11459.5595238104</v>
      </c>
      <c r="E10" s="14"/>
      <c r="F10" s="14">
        <f t="shared" si="1"/>
        <v>520234.424279452</v>
      </c>
      <c r="G10" s="14">
        <f t="shared" si="2"/>
        <v>-1310837.857142857</v>
      </c>
      <c r="H10" s="14">
        <f t="shared" si="3"/>
        <v>531693.9838032627</v>
      </c>
      <c r="I10" s="10"/>
      <c r="J10" s="13"/>
      <c r="K10" s="13"/>
    </row>
    <row r="11" spans="1:11" ht="12.75">
      <c r="A11" s="13"/>
      <c r="B11" s="13" t="s">
        <v>15</v>
      </c>
      <c r="C11" s="14"/>
      <c r="D11" s="14">
        <f t="shared" si="0"/>
        <v>11459.5595238104</v>
      </c>
      <c r="E11" s="14">
        <f>+(D6+D7+D8)*J11*K11/365</f>
        <v>8890.760116438369</v>
      </c>
      <c r="F11" s="14">
        <f t="shared" si="1"/>
        <v>529125.1843958903</v>
      </c>
      <c r="G11" s="14">
        <f t="shared" si="2"/>
        <v>8890.760116438369</v>
      </c>
      <c r="H11" s="14">
        <f t="shared" si="3"/>
        <v>540584.7439197011</v>
      </c>
      <c r="I11" s="10"/>
      <c r="J11" s="16">
        <v>0.069</v>
      </c>
      <c r="K11" s="17">
        <f>+A12-A6+1</f>
        <v>30</v>
      </c>
    </row>
    <row r="12" spans="1:11" ht="12.75">
      <c r="A12" s="12">
        <f>+A6+29</f>
        <v>38168</v>
      </c>
      <c r="B12" s="13" t="s">
        <v>4</v>
      </c>
      <c r="C12" s="14"/>
      <c r="D12" s="14">
        <f t="shared" si="0"/>
        <v>11459.5595238104</v>
      </c>
      <c r="E12" s="14"/>
      <c r="F12" s="14">
        <f t="shared" si="1"/>
        <v>529125.1843958903</v>
      </c>
      <c r="G12" s="14">
        <f t="shared" si="2"/>
        <v>0</v>
      </c>
      <c r="H12" s="14">
        <f t="shared" si="3"/>
        <v>540584.7439197011</v>
      </c>
      <c r="I12" s="10"/>
      <c r="J12" s="13"/>
      <c r="K12" s="13"/>
    </row>
    <row r="13" spans="1:11" ht="12.75">
      <c r="A13" s="12">
        <f>+A12+1</f>
        <v>38169</v>
      </c>
      <c r="B13" s="13" t="s">
        <v>11</v>
      </c>
      <c r="C13" s="14"/>
      <c r="D13" s="14">
        <f t="shared" si="0"/>
        <v>11459.5595238104</v>
      </c>
      <c r="E13" s="14"/>
      <c r="F13" s="14">
        <f t="shared" si="1"/>
        <v>529125.1843958903</v>
      </c>
      <c r="G13" s="14">
        <f t="shared" si="2"/>
        <v>0</v>
      </c>
      <c r="H13" s="14">
        <f t="shared" si="3"/>
        <v>540584.7439197011</v>
      </c>
      <c r="I13" s="10"/>
      <c r="J13" s="13"/>
      <c r="K13" s="13"/>
    </row>
    <row r="14" spans="1:11" ht="12.75">
      <c r="A14" s="13"/>
      <c r="B14" s="13" t="s">
        <v>12</v>
      </c>
      <c r="C14" s="15">
        <f>+$F$527</f>
        <v>1203987.25</v>
      </c>
      <c r="D14" s="14">
        <f t="shared" si="0"/>
        <v>1215446.8095238104</v>
      </c>
      <c r="E14" s="14"/>
      <c r="F14" s="14">
        <f t="shared" si="1"/>
        <v>529125.1843958903</v>
      </c>
      <c r="G14" s="14">
        <f t="shared" si="2"/>
        <v>1203987.25</v>
      </c>
      <c r="H14" s="14">
        <f t="shared" si="3"/>
        <v>1744571.993919701</v>
      </c>
      <c r="I14" s="10"/>
      <c r="J14" s="13"/>
      <c r="K14" s="13"/>
    </row>
    <row r="15" spans="1:11" ht="12.75">
      <c r="A15" s="13"/>
      <c r="B15" s="13" t="s">
        <v>13</v>
      </c>
      <c r="C15" s="14">
        <f>-9175865/7</f>
        <v>-1310837.857142857</v>
      </c>
      <c r="D15" s="14">
        <f t="shared" si="0"/>
        <v>-95391.04761904664</v>
      </c>
      <c r="E15" s="14"/>
      <c r="F15" s="14">
        <f t="shared" si="1"/>
        <v>529125.1843958903</v>
      </c>
      <c r="G15" s="14">
        <f t="shared" si="2"/>
        <v>-1310837.857142857</v>
      </c>
      <c r="H15" s="14">
        <f t="shared" si="3"/>
        <v>433734.13677684404</v>
      </c>
      <c r="I15" s="10"/>
      <c r="J15" s="13"/>
      <c r="K15" s="13"/>
    </row>
    <row r="16" spans="1:11" ht="12.75">
      <c r="A16" s="13"/>
      <c r="B16" s="13" t="s">
        <v>15</v>
      </c>
      <c r="C16" s="14">
        <f>-976141-48726+80228</f>
        <v>-944639</v>
      </c>
      <c r="D16" s="14">
        <f t="shared" si="0"/>
        <v>-1040030.0476190466</v>
      </c>
      <c r="E16" s="14">
        <f>+D13*J16*K16/365</f>
        <v>67.15615841487794</v>
      </c>
      <c r="F16" s="14">
        <f t="shared" si="1"/>
        <v>529192.3405543052</v>
      </c>
      <c r="G16" s="14">
        <f t="shared" si="2"/>
        <v>-944571.8438415851</v>
      </c>
      <c r="H16" s="14">
        <f t="shared" si="3"/>
        <v>-510837.70706474106</v>
      </c>
      <c r="I16" s="10"/>
      <c r="J16" s="16">
        <f>+$J$11</f>
        <v>0.069</v>
      </c>
      <c r="K16" s="17">
        <f>+A17-A13+1</f>
        <v>31</v>
      </c>
    </row>
    <row r="17" spans="1:11" ht="12.75">
      <c r="A17" s="12">
        <f>+A12+31</f>
        <v>38199</v>
      </c>
      <c r="B17" s="13" t="s">
        <v>4</v>
      </c>
      <c r="C17" s="14"/>
      <c r="D17" s="14">
        <f t="shared" si="0"/>
        <v>-1040030.0476190466</v>
      </c>
      <c r="E17" s="14"/>
      <c r="F17" s="14">
        <f t="shared" si="1"/>
        <v>529192.3405543052</v>
      </c>
      <c r="G17" s="14">
        <f t="shared" si="2"/>
        <v>0</v>
      </c>
      <c r="H17" s="14">
        <f t="shared" si="3"/>
        <v>-510837.70706474106</v>
      </c>
      <c r="I17" s="10"/>
      <c r="J17" s="13"/>
      <c r="K17" s="13"/>
    </row>
    <row r="18" spans="1:11" ht="12.75">
      <c r="A18" s="12">
        <f>+A17+1</f>
        <v>38200</v>
      </c>
      <c r="B18" s="13" t="s">
        <v>11</v>
      </c>
      <c r="C18" s="14"/>
      <c r="D18" s="14">
        <f t="shared" si="0"/>
        <v>-1040030.0476190466</v>
      </c>
      <c r="E18" s="14"/>
      <c r="F18" s="14">
        <f t="shared" si="1"/>
        <v>529192.3405543052</v>
      </c>
      <c r="G18" s="14">
        <f t="shared" si="2"/>
        <v>0</v>
      </c>
      <c r="H18" s="14">
        <f t="shared" si="3"/>
        <v>-510837.70706474106</v>
      </c>
      <c r="I18" s="10"/>
      <c r="J18" s="13"/>
      <c r="K18" s="13"/>
    </row>
    <row r="19" spans="1:11" ht="12.75">
      <c r="A19" s="13"/>
      <c r="B19" s="13" t="s">
        <v>12</v>
      </c>
      <c r="C19" s="15">
        <f>+$F$527</f>
        <v>1203987.25</v>
      </c>
      <c r="D19" s="14">
        <f t="shared" si="0"/>
        <v>163957.20238095336</v>
      </c>
      <c r="E19" s="14"/>
      <c r="F19" s="14">
        <f t="shared" si="1"/>
        <v>529192.3405543052</v>
      </c>
      <c r="G19" s="14">
        <f t="shared" si="2"/>
        <v>1203987.25</v>
      </c>
      <c r="H19" s="14">
        <f t="shared" si="3"/>
        <v>693149.5429352589</v>
      </c>
      <c r="I19" s="10"/>
      <c r="J19" s="13"/>
      <c r="K19" s="13"/>
    </row>
    <row r="20" spans="1:11" ht="12.75">
      <c r="A20" s="13"/>
      <c r="B20" s="13" t="s">
        <v>13</v>
      </c>
      <c r="C20" s="14">
        <f>-9175865/7</f>
        <v>-1310837.857142857</v>
      </c>
      <c r="D20" s="14">
        <f t="shared" si="0"/>
        <v>-1146880.6547619037</v>
      </c>
      <c r="E20" s="14"/>
      <c r="F20" s="14">
        <f t="shared" si="1"/>
        <v>529192.3405543052</v>
      </c>
      <c r="G20" s="14">
        <f t="shared" si="2"/>
        <v>-1310837.857142857</v>
      </c>
      <c r="H20" s="14">
        <f t="shared" si="3"/>
        <v>-617688.3142075981</v>
      </c>
      <c r="I20" s="10"/>
      <c r="J20" s="13"/>
      <c r="K20" s="13"/>
    </row>
    <row r="21" spans="1:11" ht="12.75">
      <c r="A21" s="13"/>
      <c r="B21" s="13" t="s">
        <v>15</v>
      </c>
      <c r="C21" s="14"/>
      <c r="D21" s="14">
        <f t="shared" si="0"/>
        <v>-1146880.6547619037</v>
      </c>
      <c r="E21" s="14">
        <f>+D18*J21*K21/365</f>
        <v>-6094.861018786688</v>
      </c>
      <c r="F21" s="14">
        <f t="shared" si="1"/>
        <v>523097.47953551856</v>
      </c>
      <c r="G21" s="14">
        <f t="shared" si="2"/>
        <v>-6094.861018786688</v>
      </c>
      <c r="H21" s="14">
        <f t="shared" si="3"/>
        <v>-623783.1752263848</v>
      </c>
      <c r="I21" s="10"/>
      <c r="J21" s="16">
        <f>+$J$11</f>
        <v>0.069</v>
      </c>
      <c r="K21" s="17">
        <f>+A22-A18+1</f>
        <v>31</v>
      </c>
    </row>
    <row r="22" spans="1:11" ht="12.75">
      <c r="A22" s="12">
        <f>+A17+31</f>
        <v>38230</v>
      </c>
      <c r="B22" s="13" t="s">
        <v>4</v>
      </c>
      <c r="C22" s="14"/>
      <c r="D22" s="14">
        <f t="shared" si="0"/>
        <v>-1146880.6547619037</v>
      </c>
      <c r="E22" s="14"/>
      <c r="F22" s="14">
        <f t="shared" si="1"/>
        <v>523097.47953551856</v>
      </c>
      <c r="G22" s="14">
        <f t="shared" si="2"/>
        <v>0</v>
      </c>
      <c r="H22" s="14">
        <f t="shared" si="3"/>
        <v>-623783.1752263848</v>
      </c>
      <c r="I22" s="10"/>
      <c r="J22" s="13"/>
      <c r="K22" s="13"/>
    </row>
    <row r="23" spans="1:11" ht="12.75">
      <c r="A23" s="12">
        <f>+A22+1</f>
        <v>38231</v>
      </c>
      <c r="B23" s="13" t="s">
        <v>11</v>
      </c>
      <c r="C23" s="14"/>
      <c r="D23" s="14">
        <f t="shared" si="0"/>
        <v>-1146880.6547619037</v>
      </c>
      <c r="E23" s="14"/>
      <c r="F23" s="14">
        <f t="shared" si="1"/>
        <v>523097.47953551856</v>
      </c>
      <c r="G23" s="14">
        <f t="shared" si="2"/>
        <v>0</v>
      </c>
      <c r="H23" s="14">
        <f t="shared" si="3"/>
        <v>-623783.1752263848</v>
      </c>
      <c r="I23" s="10"/>
      <c r="J23" s="13"/>
      <c r="K23" s="13"/>
    </row>
    <row r="24" spans="1:11" ht="12.75">
      <c r="A24" s="13"/>
      <c r="B24" s="13" t="s">
        <v>12</v>
      </c>
      <c r="C24" s="15">
        <f>+$F$527</f>
        <v>1203987.25</v>
      </c>
      <c r="D24" s="14">
        <f t="shared" si="0"/>
        <v>57106.59523809631</v>
      </c>
      <c r="E24" s="14"/>
      <c r="F24" s="14">
        <f t="shared" si="1"/>
        <v>523097.47953551856</v>
      </c>
      <c r="G24" s="14">
        <f t="shared" si="2"/>
        <v>1203987.25</v>
      </c>
      <c r="H24" s="14">
        <f t="shared" si="3"/>
        <v>580204.0747736152</v>
      </c>
      <c r="I24" s="10"/>
      <c r="J24" s="13"/>
      <c r="K24" s="13"/>
    </row>
    <row r="25" spans="1:11" ht="12.75">
      <c r="A25" s="13"/>
      <c r="B25" s="13" t="s">
        <v>13</v>
      </c>
      <c r="C25" s="14">
        <f>-9175865/7</f>
        <v>-1310837.857142857</v>
      </c>
      <c r="D25" s="14">
        <f t="shared" si="0"/>
        <v>-1253731.2619047607</v>
      </c>
      <c r="E25" s="14"/>
      <c r="F25" s="14">
        <f t="shared" si="1"/>
        <v>523097.47953551856</v>
      </c>
      <c r="G25" s="14">
        <f t="shared" si="2"/>
        <v>-1310837.857142857</v>
      </c>
      <c r="H25" s="14">
        <f t="shared" si="3"/>
        <v>-730633.7823692418</v>
      </c>
      <c r="I25" s="10"/>
      <c r="J25" s="13"/>
      <c r="K25" s="13"/>
    </row>
    <row r="26" spans="1:11" ht="12.75">
      <c r="A26" s="13"/>
      <c r="B26" s="13" t="s">
        <v>15</v>
      </c>
      <c r="C26" s="14"/>
      <c r="D26" s="14">
        <f t="shared" si="0"/>
        <v>-1253731.2619047607</v>
      </c>
      <c r="E26" s="14">
        <f>+D23*J26*K26/365</f>
        <v>-6504.227274951071</v>
      </c>
      <c r="F26" s="14">
        <f t="shared" si="1"/>
        <v>516593.2522605675</v>
      </c>
      <c r="G26" s="14">
        <f t="shared" si="2"/>
        <v>-6504.227274951071</v>
      </c>
      <c r="H26" s="14">
        <f t="shared" si="3"/>
        <v>-737138.0096441929</v>
      </c>
      <c r="I26" s="10"/>
      <c r="J26" s="16">
        <f>+$J$11</f>
        <v>0.069</v>
      </c>
      <c r="K26" s="17">
        <f>+A27-A23+1</f>
        <v>30</v>
      </c>
    </row>
    <row r="27" spans="1:11" ht="12.75">
      <c r="A27" s="12">
        <f>+A22+30</f>
        <v>38260</v>
      </c>
      <c r="B27" s="13" t="s">
        <v>4</v>
      </c>
      <c r="C27" s="14"/>
      <c r="D27" s="14">
        <f t="shared" si="0"/>
        <v>-1253731.2619047607</v>
      </c>
      <c r="E27" s="14"/>
      <c r="F27" s="14">
        <f t="shared" si="1"/>
        <v>516593.2522605675</v>
      </c>
      <c r="G27" s="14">
        <f t="shared" si="2"/>
        <v>0</v>
      </c>
      <c r="H27" s="14">
        <f t="shared" si="3"/>
        <v>-737138.0096441929</v>
      </c>
      <c r="I27" s="10"/>
      <c r="J27" s="13"/>
      <c r="K27" s="13"/>
    </row>
    <row r="28" spans="1:11" ht="12.75">
      <c r="A28" s="12">
        <f>+A27+1</f>
        <v>38261</v>
      </c>
      <c r="B28" s="13" t="s">
        <v>11</v>
      </c>
      <c r="C28" s="14"/>
      <c r="D28" s="14">
        <f t="shared" si="0"/>
        <v>-1253731.2619047607</v>
      </c>
      <c r="E28" s="14"/>
      <c r="F28" s="14">
        <f t="shared" si="1"/>
        <v>516593.2522605675</v>
      </c>
      <c r="G28" s="14">
        <f t="shared" si="2"/>
        <v>0</v>
      </c>
      <c r="H28" s="14">
        <f t="shared" si="3"/>
        <v>-737138.0096441929</v>
      </c>
      <c r="I28" s="10"/>
      <c r="J28" s="13"/>
      <c r="K28" s="13"/>
    </row>
    <row r="29" spans="1:11" ht="12.75">
      <c r="A29" s="13"/>
      <c r="B29" s="13" t="s">
        <v>12</v>
      </c>
      <c r="C29" s="15">
        <f>+$F$527</f>
        <v>1203987.25</v>
      </c>
      <c r="D29" s="14">
        <f t="shared" si="0"/>
        <v>-49744.01190476073</v>
      </c>
      <c r="E29" s="14"/>
      <c r="F29" s="14">
        <f t="shared" si="1"/>
        <v>516593.2522605675</v>
      </c>
      <c r="G29" s="14">
        <f t="shared" si="2"/>
        <v>1203987.25</v>
      </c>
      <c r="H29" s="14">
        <f t="shared" si="3"/>
        <v>466849.2403558071</v>
      </c>
      <c r="I29" s="10"/>
      <c r="J29" s="13"/>
      <c r="K29" s="13"/>
    </row>
    <row r="30" spans="1:11" ht="12.75">
      <c r="A30" s="13"/>
      <c r="B30" s="13" t="s">
        <v>13</v>
      </c>
      <c r="C30" s="14">
        <f>-9175865/7</f>
        <v>-1310837.857142857</v>
      </c>
      <c r="D30" s="14">
        <f t="shared" si="0"/>
        <v>-1360581.8690476178</v>
      </c>
      <c r="E30" s="14"/>
      <c r="F30" s="14">
        <f t="shared" si="1"/>
        <v>516593.2522605675</v>
      </c>
      <c r="G30" s="14">
        <f t="shared" si="2"/>
        <v>-1310837.857142857</v>
      </c>
      <c r="H30" s="14">
        <f t="shared" si="3"/>
        <v>-843988.6167870499</v>
      </c>
      <c r="I30" s="10"/>
      <c r="J30" s="13"/>
      <c r="K30" s="13"/>
    </row>
    <row r="31" spans="1:11" ht="12.75">
      <c r="A31" s="13"/>
      <c r="B31" s="13" t="s">
        <v>15</v>
      </c>
      <c r="C31" s="14"/>
      <c r="D31" s="14">
        <f t="shared" si="0"/>
        <v>-1360581.8690476178</v>
      </c>
      <c r="E31" s="14">
        <f>+D28*J31*K31/365</f>
        <v>-7347.208682778858</v>
      </c>
      <c r="F31" s="14">
        <f t="shared" si="1"/>
        <v>509246.04357778863</v>
      </c>
      <c r="G31" s="14">
        <f t="shared" si="2"/>
        <v>-7347.208682778858</v>
      </c>
      <c r="H31" s="14">
        <f t="shared" si="3"/>
        <v>-851335.8254698288</v>
      </c>
      <c r="I31" s="10"/>
      <c r="J31" s="16">
        <f>+$J$11</f>
        <v>0.069</v>
      </c>
      <c r="K31" s="17">
        <f>+A32-A28+1</f>
        <v>31</v>
      </c>
    </row>
    <row r="32" spans="1:11" ht="12.75">
      <c r="A32" s="12">
        <f>+A27+31</f>
        <v>38291</v>
      </c>
      <c r="B32" s="13" t="s">
        <v>4</v>
      </c>
      <c r="C32" s="14"/>
      <c r="D32" s="14">
        <f t="shared" si="0"/>
        <v>-1360581.8690476178</v>
      </c>
      <c r="E32" s="14"/>
      <c r="F32" s="14">
        <f t="shared" si="1"/>
        <v>509246.04357778863</v>
      </c>
      <c r="G32" s="14">
        <f t="shared" si="2"/>
        <v>0</v>
      </c>
      <c r="H32" s="14">
        <f t="shared" si="3"/>
        <v>-851335.8254698288</v>
      </c>
      <c r="I32" s="10"/>
      <c r="J32" s="13"/>
      <c r="K32" s="13"/>
    </row>
    <row r="33" spans="1:11" ht="12.75">
      <c r="A33" s="12">
        <f>+A32+1</f>
        <v>38292</v>
      </c>
      <c r="B33" s="13" t="s">
        <v>11</v>
      </c>
      <c r="C33" s="14"/>
      <c r="D33" s="14">
        <f t="shared" si="0"/>
        <v>-1360581.8690476178</v>
      </c>
      <c r="E33" s="14"/>
      <c r="F33" s="14">
        <f t="shared" si="1"/>
        <v>509246.04357778863</v>
      </c>
      <c r="G33" s="14">
        <f t="shared" si="2"/>
        <v>0</v>
      </c>
      <c r="H33" s="14">
        <f t="shared" si="3"/>
        <v>-851335.8254698288</v>
      </c>
      <c r="I33" s="10"/>
      <c r="J33" s="13"/>
      <c r="K33" s="13"/>
    </row>
    <row r="34" spans="1:11" ht="12.75">
      <c r="A34" s="13"/>
      <c r="B34" s="13" t="s">
        <v>12</v>
      </c>
      <c r="C34" s="15">
        <f>+$F$527</f>
        <v>1203987.25</v>
      </c>
      <c r="D34" s="14">
        <f t="shared" si="0"/>
        <v>-156594.61904761777</v>
      </c>
      <c r="E34" s="14"/>
      <c r="F34" s="14">
        <f t="shared" si="1"/>
        <v>509246.04357778863</v>
      </c>
      <c r="G34" s="14">
        <f t="shared" si="2"/>
        <v>1203987.25</v>
      </c>
      <c r="H34" s="14">
        <f t="shared" si="3"/>
        <v>352651.4245301712</v>
      </c>
      <c r="I34" s="10"/>
      <c r="J34" s="13"/>
      <c r="K34" s="13"/>
    </row>
    <row r="35" spans="1:11" ht="12.75">
      <c r="A35" s="13"/>
      <c r="B35" s="13" t="s">
        <v>13</v>
      </c>
      <c r="C35" s="14">
        <f>-9175865/7</f>
        <v>-1310837.857142857</v>
      </c>
      <c r="D35" s="14">
        <f t="shared" si="0"/>
        <v>-1467432.4761904748</v>
      </c>
      <c r="E35" s="14"/>
      <c r="F35" s="14">
        <f t="shared" si="1"/>
        <v>509246.04357778863</v>
      </c>
      <c r="G35" s="14">
        <f t="shared" si="2"/>
        <v>-1310837.857142857</v>
      </c>
      <c r="H35" s="14">
        <f t="shared" si="3"/>
        <v>-958186.4326126858</v>
      </c>
      <c r="I35" s="10"/>
      <c r="J35" s="13"/>
      <c r="K35" s="13"/>
    </row>
    <row r="36" spans="1:11" ht="12.75">
      <c r="A36" s="13"/>
      <c r="B36" s="13" t="s">
        <v>15</v>
      </c>
      <c r="C36" s="14"/>
      <c r="D36" s="14">
        <f t="shared" si="0"/>
        <v>-1467432.4761904748</v>
      </c>
      <c r="E36" s="14">
        <f>+D33*J36*K36/365</f>
        <v>-7716.176627201559</v>
      </c>
      <c r="F36" s="14">
        <f t="shared" si="1"/>
        <v>501529.8669505871</v>
      </c>
      <c r="G36" s="14">
        <f t="shared" si="2"/>
        <v>-7716.176627201559</v>
      </c>
      <c r="H36" s="14">
        <f t="shared" si="3"/>
        <v>-965902.6092398874</v>
      </c>
      <c r="I36" s="10"/>
      <c r="J36" s="16">
        <f>+$J$11</f>
        <v>0.069</v>
      </c>
      <c r="K36" s="17">
        <f>+A37-A33+1</f>
        <v>30</v>
      </c>
    </row>
    <row r="37" spans="1:11" ht="12.75">
      <c r="A37" s="12">
        <f>+A32+30</f>
        <v>38321</v>
      </c>
      <c r="B37" s="13" t="s">
        <v>4</v>
      </c>
      <c r="C37" s="14"/>
      <c r="D37" s="14">
        <f t="shared" si="0"/>
        <v>-1467432.4761904748</v>
      </c>
      <c r="E37" s="14"/>
      <c r="F37" s="14">
        <f t="shared" si="1"/>
        <v>501529.8669505871</v>
      </c>
      <c r="G37" s="14">
        <f t="shared" si="2"/>
        <v>0</v>
      </c>
      <c r="H37" s="14">
        <f t="shared" si="3"/>
        <v>-965902.6092398874</v>
      </c>
      <c r="I37" s="10"/>
      <c r="J37" s="13"/>
      <c r="K37" s="13"/>
    </row>
    <row r="38" spans="1:11" ht="12.75">
      <c r="A38" s="12">
        <f>+A37+1</f>
        <v>38322</v>
      </c>
      <c r="B38" s="13" t="s">
        <v>11</v>
      </c>
      <c r="C38" s="14"/>
      <c r="D38" s="14">
        <f t="shared" si="0"/>
        <v>-1467432.4761904748</v>
      </c>
      <c r="E38" s="14"/>
      <c r="F38" s="14">
        <f t="shared" si="1"/>
        <v>501529.8669505871</v>
      </c>
      <c r="G38" s="14">
        <f t="shared" si="2"/>
        <v>0</v>
      </c>
      <c r="H38" s="14">
        <f t="shared" si="3"/>
        <v>-965902.6092398874</v>
      </c>
      <c r="I38" s="10"/>
      <c r="J38" s="13"/>
      <c r="K38" s="13"/>
    </row>
    <row r="39" spans="1:11" ht="12.75">
      <c r="A39" s="13"/>
      <c r="B39" s="13" t="s">
        <v>12</v>
      </c>
      <c r="C39" s="15">
        <f>+$F$527</f>
        <v>1203987.25</v>
      </c>
      <c r="D39" s="14">
        <f t="shared" si="0"/>
        <v>-263445.2261904748</v>
      </c>
      <c r="E39" s="14"/>
      <c r="F39" s="14">
        <f t="shared" si="1"/>
        <v>501529.8669505871</v>
      </c>
      <c r="G39" s="14">
        <f t="shared" si="2"/>
        <v>1203987.25</v>
      </c>
      <c r="H39" s="14">
        <f t="shared" si="3"/>
        <v>238084.64076011255</v>
      </c>
      <c r="I39" s="10"/>
      <c r="J39" s="13"/>
      <c r="K39" s="13"/>
    </row>
    <row r="40" spans="1:11" ht="12.75">
      <c r="A40" s="13"/>
      <c r="B40" s="13" t="s">
        <v>13</v>
      </c>
      <c r="C40" s="14">
        <f>-9175865/7</f>
        <v>-1310837.857142857</v>
      </c>
      <c r="D40" s="14">
        <f t="shared" si="0"/>
        <v>-1574283.0833333319</v>
      </c>
      <c r="E40" s="14"/>
      <c r="F40" s="14">
        <f t="shared" si="1"/>
        <v>501529.8669505871</v>
      </c>
      <c r="G40" s="14">
        <f t="shared" si="2"/>
        <v>-1310837.857142857</v>
      </c>
      <c r="H40" s="14">
        <f t="shared" si="3"/>
        <v>-1072753.2163827445</v>
      </c>
      <c r="I40" s="10"/>
      <c r="J40" s="13"/>
      <c r="K40" s="13"/>
    </row>
    <row r="41" spans="1:11" ht="12.75">
      <c r="A41" s="13"/>
      <c r="B41" s="13" t="s">
        <v>15</v>
      </c>
      <c r="C41" s="14"/>
      <c r="D41" s="14">
        <f t="shared" si="0"/>
        <v>-1574283.0833333319</v>
      </c>
      <c r="E41" s="14">
        <f>+D38*J41*K41/365</f>
        <v>-8599.55634677103</v>
      </c>
      <c r="F41" s="14">
        <f t="shared" si="1"/>
        <v>492930.31060381606</v>
      </c>
      <c r="G41" s="14">
        <f t="shared" si="2"/>
        <v>-8599.55634677103</v>
      </c>
      <c r="H41" s="14">
        <f t="shared" si="3"/>
        <v>-1081352.7727295156</v>
      </c>
      <c r="I41" s="10"/>
      <c r="J41" s="16">
        <f>+$J$11</f>
        <v>0.069</v>
      </c>
      <c r="K41" s="17">
        <f>+A42-A38+1</f>
        <v>31</v>
      </c>
    </row>
    <row r="42" spans="1:11" ht="12.75">
      <c r="A42" s="12">
        <f>+A37+31</f>
        <v>38352</v>
      </c>
      <c r="B42" s="13" t="s">
        <v>4</v>
      </c>
      <c r="C42" s="14"/>
      <c r="D42" s="14">
        <f t="shared" si="0"/>
        <v>-1574283.0833333319</v>
      </c>
      <c r="E42" s="14"/>
      <c r="F42" s="14">
        <f t="shared" si="1"/>
        <v>492930.31060381606</v>
      </c>
      <c r="G42" s="14">
        <f t="shared" si="2"/>
        <v>0</v>
      </c>
      <c r="H42" s="14">
        <f t="shared" si="3"/>
        <v>-1081352.7727295156</v>
      </c>
      <c r="I42" s="10"/>
      <c r="J42" s="13"/>
      <c r="K42" s="13"/>
    </row>
    <row r="43" spans="1:11" ht="12.75">
      <c r="A43" s="12">
        <f>+A42+1</f>
        <v>38353</v>
      </c>
      <c r="B43" s="13" t="s">
        <v>11</v>
      </c>
      <c r="C43" s="14"/>
      <c r="D43" s="14">
        <f t="shared" si="0"/>
        <v>-1574283.0833333319</v>
      </c>
      <c r="E43" s="14"/>
      <c r="F43" s="14">
        <f t="shared" si="1"/>
        <v>492930.31060381606</v>
      </c>
      <c r="G43" s="14">
        <f t="shared" si="2"/>
        <v>0</v>
      </c>
      <c r="H43" s="14">
        <f t="shared" si="3"/>
        <v>-1081352.7727295156</v>
      </c>
      <c r="I43" s="10"/>
      <c r="J43" s="13"/>
      <c r="K43" s="13"/>
    </row>
    <row r="44" spans="1:11" ht="12.75">
      <c r="A44" s="13"/>
      <c r="B44" s="13" t="s">
        <v>12</v>
      </c>
      <c r="C44" s="15">
        <f>+$F$527</f>
        <v>1203987.25</v>
      </c>
      <c r="D44" s="14">
        <f t="shared" si="0"/>
        <v>-370295.83333333186</v>
      </c>
      <c r="E44" s="14"/>
      <c r="F44" s="14">
        <f t="shared" si="1"/>
        <v>492930.31060381606</v>
      </c>
      <c r="G44" s="14">
        <f t="shared" si="2"/>
        <v>1203987.25</v>
      </c>
      <c r="H44" s="14">
        <f t="shared" si="3"/>
        <v>122634.47727048444</v>
      </c>
      <c r="I44" s="10"/>
      <c r="J44" s="13"/>
      <c r="K44" s="13"/>
    </row>
    <row r="45" spans="1:11" ht="12.75">
      <c r="A45" s="13"/>
      <c r="B45" s="13" t="s">
        <v>13</v>
      </c>
      <c r="C45" s="14">
        <v>-1150404</v>
      </c>
      <c r="D45" s="14">
        <f t="shared" si="0"/>
        <v>-1520699.8333333319</v>
      </c>
      <c r="E45" s="14"/>
      <c r="F45" s="14">
        <f t="shared" si="1"/>
        <v>492930.31060381606</v>
      </c>
      <c r="G45" s="14">
        <f t="shared" si="2"/>
        <v>-1150404</v>
      </c>
      <c r="H45" s="14">
        <f t="shared" si="3"/>
        <v>-1027769.5227295156</v>
      </c>
      <c r="I45" s="10"/>
      <c r="J45" s="13"/>
      <c r="K45" s="13"/>
    </row>
    <row r="46" spans="1:11" ht="12.75">
      <c r="A46" s="13"/>
      <c r="B46" s="13" t="s">
        <v>15</v>
      </c>
      <c r="C46" s="14"/>
      <c r="D46" s="14">
        <f t="shared" si="0"/>
        <v>-1520699.8333333319</v>
      </c>
      <c r="E46" s="14">
        <f>+D43*J46*K46/365</f>
        <v>-9225.730178767117</v>
      </c>
      <c r="F46" s="14">
        <f t="shared" si="1"/>
        <v>483704.58042504895</v>
      </c>
      <c r="G46" s="14">
        <f t="shared" si="2"/>
        <v>-9225.730178767117</v>
      </c>
      <c r="H46" s="14">
        <f t="shared" si="3"/>
        <v>-1036995.2529082827</v>
      </c>
      <c r="I46" s="10"/>
      <c r="J46" s="16">
        <f>+$J$11</f>
        <v>0.069</v>
      </c>
      <c r="K46" s="17">
        <f>+A47-A43+1</f>
        <v>31</v>
      </c>
    </row>
    <row r="47" spans="1:11" ht="12.75">
      <c r="A47" s="12">
        <f>+A42+31</f>
        <v>38383</v>
      </c>
      <c r="B47" s="13" t="s">
        <v>4</v>
      </c>
      <c r="C47" s="14"/>
      <c r="D47" s="14">
        <f t="shared" si="0"/>
        <v>-1520699.8333333319</v>
      </c>
      <c r="E47" s="14"/>
      <c r="F47" s="14">
        <f t="shared" si="1"/>
        <v>483704.58042504895</v>
      </c>
      <c r="G47" s="14">
        <f t="shared" si="2"/>
        <v>0</v>
      </c>
      <c r="H47" s="14">
        <f t="shared" si="3"/>
        <v>-1036995.2529082827</v>
      </c>
      <c r="I47" s="10"/>
      <c r="J47" s="13"/>
      <c r="K47" s="13"/>
    </row>
    <row r="48" spans="1:11" ht="12.75">
      <c r="A48" s="12">
        <f>+A47+1</f>
        <v>38384</v>
      </c>
      <c r="B48" s="13" t="s">
        <v>11</v>
      </c>
      <c r="C48" s="14"/>
      <c r="D48" s="14">
        <f t="shared" si="0"/>
        <v>-1520699.8333333319</v>
      </c>
      <c r="E48" s="14"/>
      <c r="F48" s="14">
        <f t="shared" si="1"/>
        <v>483704.58042504895</v>
      </c>
      <c r="G48" s="14">
        <f t="shared" si="2"/>
        <v>0</v>
      </c>
      <c r="H48" s="14">
        <f t="shared" si="3"/>
        <v>-1036995.2529082827</v>
      </c>
      <c r="I48" s="10"/>
      <c r="J48" s="13"/>
      <c r="K48" s="13"/>
    </row>
    <row r="49" spans="1:11" ht="12.75">
      <c r="A49" s="13"/>
      <c r="B49" s="13" t="s">
        <v>12</v>
      </c>
      <c r="C49" s="15">
        <f>+$F$527</f>
        <v>1203987.25</v>
      </c>
      <c r="D49" s="14">
        <f t="shared" si="0"/>
        <v>-316712.58333333186</v>
      </c>
      <c r="E49" s="14"/>
      <c r="F49" s="14">
        <f t="shared" si="1"/>
        <v>483704.58042504895</v>
      </c>
      <c r="G49" s="14">
        <f t="shared" si="2"/>
        <v>1203987.25</v>
      </c>
      <c r="H49" s="14">
        <f t="shared" si="3"/>
        <v>166991.99709171732</v>
      </c>
      <c r="I49" s="10"/>
      <c r="J49" s="13"/>
      <c r="K49" s="13"/>
    </row>
    <row r="50" spans="1:11" ht="12.75">
      <c r="A50" s="13"/>
      <c r="B50" s="13" t="s">
        <v>13</v>
      </c>
      <c r="C50" s="14">
        <v>-1494395</v>
      </c>
      <c r="D50" s="14">
        <f t="shared" si="0"/>
        <v>-1811107.5833333319</v>
      </c>
      <c r="E50" s="14"/>
      <c r="F50" s="14">
        <f t="shared" si="1"/>
        <v>483704.58042504895</v>
      </c>
      <c r="G50" s="14">
        <f t="shared" si="2"/>
        <v>-1494395</v>
      </c>
      <c r="H50" s="14">
        <f t="shared" si="3"/>
        <v>-1327403.0029082827</v>
      </c>
      <c r="I50" s="10"/>
      <c r="J50" s="13"/>
      <c r="K50" s="13"/>
    </row>
    <row r="51" spans="1:11" ht="12.75">
      <c r="A51" s="13"/>
      <c r="B51" s="13" t="s">
        <v>15</v>
      </c>
      <c r="C51" s="14"/>
      <c r="D51" s="14">
        <f t="shared" si="0"/>
        <v>-1811107.5833333319</v>
      </c>
      <c r="E51" s="14">
        <f>+D48*J51*K51/365</f>
        <v>-8049.293364383555</v>
      </c>
      <c r="F51" s="14">
        <f t="shared" si="1"/>
        <v>475655.2870606654</v>
      </c>
      <c r="G51" s="14">
        <f t="shared" si="2"/>
        <v>-8049.293364383555</v>
      </c>
      <c r="H51" s="14">
        <f t="shared" si="3"/>
        <v>-1335452.2962726662</v>
      </c>
      <c r="I51" s="10"/>
      <c r="J51" s="16">
        <f>+$J$11</f>
        <v>0.069</v>
      </c>
      <c r="K51" s="17">
        <f>+A52-A48+1</f>
        <v>28</v>
      </c>
    </row>
    <row r="52" spans="1:11" ht="12.75">
      <c r="A52" s="12">
        <f>+A47+28</f>
        <v>38411</v>
      </c>
      <c r="B52" s="13" t="s">
        <v>4</v>
      </c>
      <c r="C52" s="14"/>
      <c r="D52" s="14">
        <f t="shared" si="0"/>
        <v>-1811107.5833333319</v>
      </c>
      <c r="E52" s="14"/>
      <c r="F52" s="14">
        <f t="shared" si="1"/>
        <v>475655.2870606654</v>
      </c>
      <c r="G52" s="14">
        <f t="shared" si="2"/>
        <v>0</v>
      </c>
      <c r="H52" s="14">
        <f t="shared" si="3"/>
        <v>-1335452.2962726662</v>
      </c>
      <c r="I52" s="10"/>
      <c r="J52" s="13"/>
      <c r="K52" s="13"/>
    </row>
    <row r="53" spans="1:11" ht="12.75">
      <c r="A53" s="12">
        <f>+A52+1</f>
        <v>38412</v>
      </c>
      <c r="B53" s="13" t="s">
        <v>11</v>
      </c>
      <c r="C53" s="14"/>
      <c r="D53" s="14">
        <f t="shared" si="0"/>
        <v>-1811107.5833333319</v>
      </c>
      <c r="E53" s="14"/>
      <c r="F53" s="14">
        <f t="shared" si="1"/>
        <v>475655.2870606654</v>
      </c>
      <c r="G53" s="14">
        <f t="shared" si="2"/>
        <v>0</v>
      </c>
      <c r="H53" s="14">
        <f t="shared" si="3"/>
        <v>-1335452.2962726662</v>
      </c>
      <c r="I53" s="10"/>
      <c r="J53" s="13"/>
      <c r="K53" s="13"/>
    </row>
    <row r="54" spans="1:11" ht="12.75">
      <c r="A54" s="13"/>
      <c r="B54" s="13" t="s">
        <v>12</v>
      </c>
      <c r="C54" s="15">
        <f>+$F$527</f>
        <v>1203987.25</v>
      </c>
      <c r="D54" s="14">
        <f t="shared" si="0"/>
        <v>-607120.3333333319</v>
      </c>
      <c r="E54" s="14"/>
      <c r="F54" s="14">
        <f t="shared" si="1"/>
        <v>475655.2870606654</v>
      </c>
      <c r="G54" s="14">
        <f t="shared" si="2"/>
        <v>1203987.25</v>
      </c>
      <c r="H54" s="14">
        <f t="shared" si="3"/>
        <v>-131465.0462726662</v>
      </c>
      <c r="I54" s="10"/>
      <c r="J54" s="13"/>
      <c r="K54" s="13"/>
    </row>
    <row r="55" spans="1:11" ht="12.75">
      <c r="A55" s="13"/>
      <c r="B55" s="13" t="s">
        <v>13</v>
      </c>
      <c r="C55" s="14">
        <v>-1026336</v>
      </c>
      <c r="D55" s="14">
        <f t="shared" si="0"/>
        <v>-1633456.3333333319</v>
      </c>
      <c r="E55" s="14"/>
      <c r="F55" s="14">
        <f t="shared" si="1"/>
        <v>475655.2870606654</v>
      </c>
      <c r="G55" s="14">
        <f t="shared" si="2"/>
        <v>-1026336</v>
      </c>
      <c r="H55" s="14">
        <f t="shared" si="3"/>
        <v>-1157801.0462726662</v>
      </c>
      <c r="I55" s="10"/>
      <c r="J55" s="13"/>
      <c r="K55" s="13"/>
    </row>
    <row r="56" spans="1:11" ht="12.75">
      <c r="A56" s="13"/>
      <c r="B56" s="13" t="s">
        <v>15</v>
      </c>
      <c r="C56" s="14"/>
      <c r="D56" s="14">
        <f t="shared" si="0"/>
        <v>-1633456.3333333319</v>
      </c>
      <c r="E56" s="14">
        <f>+D53*J56*K56/365</f>
        <v>-10613.586632191773</v>
      </c>
      <c r="F56" s="14">
        <f t="shared" si="1"/>
        <v>465041.7004284736</v>
      </c>
      <c r="G56" s="14">
        <f t="shared" si="2"/>
        <v>-10613.586632191773</v>
      </c>
      <c r="H56" s="14">
        <f t="shared" si="3"/>
        <v>-1168414.6329048579</v>
      </c>
      <c r="I56" s="10"/>
      <c r="J56" s="16">
        <f>+$J$11</f>
        <v>0.069</v>
      </c>
      <c r="K56" s="17">
        <f>+A57-A53+1</f>
        <v>31</v>
      </c>
    </row>
    <row r="57" spans="1:11" ht="12.75">
      <c r="A57" s="12">
        <f>+A52+31</f>
        <v>38442</v>
      </c>
      <c r="B57" s="13" t="s">
        <v>4</v>
      </c>
      <c r="C57" s="14"/>
      <c r="D57" s="14">
        <f t="shared" si="0"/>
        <v>-1633456.3333333319</v>
      </c>
      <c r="E57" s="14"/>
      <c r="F57" s="14">
        <f t="shared" si="1"/>
        <v>465041.7004284736</v>
      </c>
      <c r="G57" s="14">
        <f t="shared" si="2"/>
        <v>0</v>
      </c>
      <c r="H57" s="14">
        <f t="shared" si="3"/>
        <v>-1168414.6329048579</v>
      </c>
      <c r="I57" s="10"/>
      <c r="J57" s="13"/>
      <c r="K57" s="13"/>
    </row>
    <row r="58" spans="1:11" ht="12.75">
      <c r="A58" s="12">
        <f>+A57+1</f>
        <v>38443</v>
      </c>
      <c r="B58" s="13" t="s">
        <v>11</v>
      </c>
      <c r="C58" s="14"/>
      <c r="D58" s="14">
        <f t="shared" si="0"/>
        <v>-1633456.3333333319</v>
      </c>
      <c r="E58" s="14"/>
      <c r="F58" s="14">
        <f t="shared" si="1"/>
        <v>465041.7004284736</v>
      </c>
      <c r="G58" s="14">
        <f t="shared" si="2"/>
        <v>0</v>
      </c>
      <c r="H58" s="14">
        <f t="shared" si="3"/>
        <v>-1168414.6329048579</v>
      </c>
      <c r="I58" s="10"/>
      <c r="J58" s="13"/>
      <c r="K58" s="13"/>
    </row>
    <row r="59" spans="1:11" ht="12.75">
      <c r="A59" s="13"/>
      <c r="B59" s="13" t="s">
        <v>12</v>
      </c>
      <c r="C59" s="15">
        <f>+$F$528</f>
        <v>1211169.0833333333</v>
      </c>
      <c r="D59" s="14">
        <f t="shared" si="0"/>
        <v>-422287.2499999986</v>
      </c>
      <c r="E59" s="14"/>
      <c r="F59" s="14">
        <f t="shared" si="1"/>
        <v>465041.7004284736</v>
      </c>
      <c r="G59" s="14">
        <f t="shared" si="2"/>
        <v>1211169.0833333333</v>
      </c>
      <c r="H59" s="14">
        <f t="shared" si="3"/>
        <v>42754.45042847539</v>
      </c>
      <c r="I59" s="10"/>
      <c r="J59" s="13"/>
      <c r="K59" s="13"/>
    </row>
    <row r="60" spans="1:11" ht="12.75">
      <c r="A60" s="13"/>
      <c r="B60" s="13" t="s">
        <v>13</v>
      </c>
      <c r="C60" s="14">
        <v>-1171883</v>
      </c>
      <c r="D60" s="14">
        <f t="shared" si="0"/>
        <v>-1594170.2499999986</v>
      </c>
      <c r="E60" s="14"/>
      <c r="F60" s="14">
        <f t="shared" si="1"/>
        <v>465041.7004284736</v>
      </c>
      <c r="G60" s="14">
        <f t="shared" si="2"/>
        <v>-1171883</v>
      </c>
      <c r="H60" s="14">
        <f t="shared" si="3"/>
        <v>-1129128.5495715246</v>
      </c>
      <c r="I60" s="10"/>
      <c r="J60" s="13"/>
      <c r="K60" s="13"/>
    </row>
    <row r="61" spans="1:11" ht="12.75">
      <c r="A61" s="13"/>
      <c r="B61" s="13" t="s">
        <v>15</v>
      </c>
      <c r="C61" s="14"/>
      <c r="D61" s="14">
        <f t="shared" si="0"/>
        <v>-1594170.2499999986</v>
      </c>
      <c r="E61" s="14">
        <f>+D58*J61*K61/365</f>
        <v>-9263.711260273965</v>
      </c>
      <c r="F61" s="14">
        <f t="shared" si="1"/>
        <v>455777.9891681996</v>
      </c>
      <c r="G61" s="14">
        <f t="shared" si="2"/>
        <v>-9263.711260273965</v>
      </c>
      <c r="H61" s="14">
        <f t="shared" si="3"/>
        <v>-1138392.2608317987</v>
      </c>
      <c r="I61" s="10"/>
      <c r="J61" s="16">
        <f>+$J$11</f>
        <v>0.069</v>
      </c>
      <c r="K61" s="17">
        <f>+A62-A58+1</f>
        <v>30</v>
      </c>
    </row>
    <row r="62" spans="1:11" ht="12.75">
      <c r="A62" s="12">
        <f>+A57+30</f>
        <v>38472</v>
      </c>
      <c r="B62" s="13" t="s">
        <v>4</v>
      </c>
      <c r="C62" s="14"/>
      <c r="D62" s="14">
        <f t="shared" si="0"/>
        <v>-1594170.2499999986</v>
      </c>
      <c r="E62" s="14"/>
      <c r="F62" s="14">
        <f t="shared" si="1"/>
        <v>455777.9891681996</v>
      </c>
      <c r="G62" s="14">
        <f t="shared" si="2"/>
        <v>0</v>
      </c>
      <c r="H62" s="14">
        <f t="shared" si="3"/>
        <v>-1138392.2608317987</v>
      </c>
      <c r="I62" s="10"/>
      <c r="J62" s="13"/>
      <c r="K62" s="13"/>
    </row>
    <row r="63" spans="1:11" ht="12.75">
      <c r="A63" s="12">
        <f>+A62+1</f>
        <v>38473</v>
      </c>
      <c r="B63" s="13" t="s">
        <v>11</v>
      </c>
      <c r="C63" s="14"/>
      <c r="D63" s="14">
        <f t="shared" si="0"/>
        <v>-1594170.2499999986</v>
      </c>
      <c r="E63" s="14"/>
      <c r="F63" s="14">
        <f t="shared" si="1"/>
        <v>455777.9891681996</v>
      </c>
      <c r="G63" s="14">
        <f t="shared" si="2"/>
        <v>0</v>
      </c>
      <c r="H63" s="14">
        <f t="shared" si="3"/>
        <v>-1138392.2608317987</v>
      </c>
      <c r="I63" s="10"/>
      <c r="J63" s="13"/>
      <c r="K63" s="13"/>
    </row>
    <row r="64" spans="1:11" ht="12.75">
      <c r="A64" s="13"/>
      <c r="B64" s="13" t="s">
        <v>12</v>
      </c>
      <c r="C64" s="15">
        <f>+$F$528</f>
        <v>1211169.0833333333</v>
      </c>
      <c r="D64" s="14">
        <f t="shared" si="0"/>
        <v>-383001.16666666535</v>
      </c>
      <c r="E64" s="14"/>
      <c r="F64" s="14">
        <f t="shared" si="1"/>
        <v>455777.9891681996</v>
      </c>
      <c r="G64" s="14">
        <f t="shared" si="2"/>
        <v>1211169.0833333333</v>
      </c>
      <c r="H64" s="14">
        <f t="shared" si="3"/>
        <v>72776.8225015346</v>
      </c>
      <c r="I64" s="10"/>
      <c r="J64" s="13"/>
      <c r="K64" s="13"/>
    </row>
    <row r="65" spans="1:11" ht="12.75">
      <c r="A65" s="13"/>
      <c r="B65" s="13" t="s">
        <v>13</v>
      </c>
      <c r="C65" s="14">
        <v>-970651</v>
      </c>
      <c r="D65" s="14">
        <f t="shared" si="0"/>
        <v>-1353652.1666666653</v>
      </c>
      <c r="E65" s="14"/>
      <c r="F65" s="14">
        <f t="shared" si="1"/>
        <v>455777.9891681996</v>
      </c>
      <c r="G65" s="14">
        <f t="shared" si="2"/>
        <v>-970651</v>
      </c>
      <c r="H65" s="14">
        <f t="shared" si="3"/>
        <v>-897874.1774984654</v>
      </c>
      <c r="I65" s="10"/>
      <c r="J65" s="13"/>
      <c r="K65" s="13"/>
    </row>
    <row r="66" spans="1:11" ht="12.75">
      <c r="A66" s="13"/>
      <c r="B66" s="13" t="s">
        <v>15</v>
      </c>
      <c r="C66" s="14"/>
      <c r="D66" s="14">
        <f t="shared" si="0"/>
        <v>-1353652.1666666653</v>
      </c>
      <c r="E66" s="14">
        <f>+D63*J66*K66/365</f>
        <v>-9342.274423972594</v>
      </c>
      <c r="F66" s="14">
        <f t="shared" si="1"/>
        <v>446435.714744227</v>
      </c>
      <c r="G66" s="14">
        <f t="shared" si="2"/>
        <v>-9342.274423972594</v>
      </c>
      <c r="H66" s="14">
        <f t="shared" si="3"/>
        <v>-907216.451922438</v>
      </c>
      <c r="I66" s="10"/>
      <c r="J66" s="16">
        <f>+$J$11</f>
        <v>0.069</v>
      </c>
      <c r="K66" s="17">
        <f>+A67-A63+1</f>
        <v>31</v>
      </c>
    </row>
    <row r="67" spans="1:11" ht="12.75">
      <c r="A67" s="12">
        <f>+A62+31</f>
        <v>38503</v>
      </c>
      <c r="B67" s="13" t="s">
        <v>4</v>
      </c>
      <c r="C67" s="14"/>
      <c r="D67" s="14">
        <f t="shared" si="0"/>
        <v>-1353652.1666666653</v>
      </c>
      <c r="E67" s="14"/>
      <c r="F67" s="14">
        <f t="shared" si="1"/>
        <v>446435.714744227</v>
      </c>
      <c r="G67" s="14">
        <f t="shared" si="2"/>
        <v>0</v>
      </c>
      <c r="H67" s="14">
        <f t="shared" si="3"/>
        <v>-907216.451922438</v>
      </c>
      <c r="I67" s="10"/>
      <c r="J67" s="13"/>
      <c r="K67" s="13"/>
    </row>
    <row r="68" spans="1:11" ht="12.75">
      <c r="A68" s="12">
        <f>+A67+1</f>
        <v>38504</v>
      </c>
      <c r="B68" s="13" t="s">
        <v>11</v>
      </c>
      <c r="C68" s="14"/>
      <c r="D68" s="14">
        <f t="shared" si="0"/>
        <v>-1353652.1666666653</v>
      </c>
      <c r="E68" s="14"/>
      <c r="F68" s="14">
        <f t="shared" si="1"/>
        <v>446435.714744227</v>
      </c>
      <c r="G68" s="14">
        <f t="shared" si="2"/>
        <v>0</v>
      </c>
      <c r="H68" s="14">
        <f t="shared" si="3"/>
        <v>-907216.451922438</v>
      </c>
      <c r="I68" s="10"/>
      <c r="J68" s="13"/>
      <c r="K68" s="13"/>
    </row>
    <row r="69" spans="1:11" ht="12.75">
      <c r="A69" s="13"/>
      <c r="B69" s="13" t="s">
        <v>12</v>
      </c>
      <c r="C69" s="15">
        <f>+$F$528</f>
        <v>1211169.0833333333</v>
      </c>
      <c r="D69" s="14">
        <f t="shared" si="0"/>
        <v>-142483.0833333321</v>
      </c>
      <c r="E69" s="14"/>
      <c r="F69" s="14">
        <f t="shared" si="1"/>
        <v>446435.714744227</v>
      </c>
      <c r="G69" s="14">
        <f t="shared" si="2"/>
        <v>1211169.0833333333</v>
      </c>
      <c r="H69" s="14">
        <f t="shared" si="3"/>
        <v>303952.63141089526</v>
      </c>
      <c r="I69" s="10"/>
      <c r="J69" s="13"/>
      <c r="K69" s="13"/>
    </row>
    <row r="70" spans="1:11" ht="12.75">
      <c r="A70" s="13"/>
      <c r="B70" s="13" t="s">
        <v>13</v>
      </c>
      <c r="C70" s="14">
        <v>-1248153</v>
      </c>
      <c r="D70" s="14">
        <f t="shared" si="0"/>
        <v>-1390636.083333332</v>
      </c>
      <c r="E70" s="14"/>
      <c r="F70" s="14">
        <f t="shared" si="1"/>
        <v>446435.714744227</v>
      </c>
      <c r="G70" s="14">
        <f t="shared" si="2"/>
        <v>-1248153</v>
      </c>
      <c r="H70" s="14">
        <f t="shared" si="3"/>
        <v>-944200.3685891047</v>
      </c>
      <c r="I70" s="10"/>
      <c r="J70" s="13"/>
      <c r="K70" s="13"/>
    </row>
    <row r="71" spans="1:11" ht="12.75">
      <c r="A71" s="13"/>
      <c r="B71" s="13" t="s">
        <v>15</v>
      </c>
      <c r="C71" s="14">
        <f>1191043-1161993</f>
        <v>29050</v>
      </c>
      <c r="D71" s="14">
        <f t="shared" si="0"/>
        <v>-1361586.083333332</v>
      </c>
      <c r="E71" s="14">
        <f>+D68*J71*K71/365</f>
        <v>-7676.87667123287</v>
      </c>
      <c r="F71" s="14">
        <f t="shared" si="1"/>
        <v>438758.83807299414</v>
      </c>
      <c r="G71" s="14">
        <f t="shared" si="2"/>
        <v>21373.12332876713</v>
      </c>
      <c r="H71" s="14">
        <f t="shared" si="3"/>
        <v>-922827.2452603376</v>
      </c>
      <c r="I71" s="10"/>
      <c r="J71" s="16">
        <f>+$J$11</f>
        <v>0.069</v>
      </c>
      <c r="K71" s="17">
        <f>+A72-A68+1</f>
        <v>30</v>
      </c>
    </row>
    <row r="72" spans="1:11" ht="12.75">
      <c r="A72" s="12">
        <f>+A67+30</f>
        <v>38533</v>
      </c>
      <c r="B72" s="13" t="s">
        <v>4</v>
      </c>
      <c r="C72" s="14"/>
      <c r="D72" s="14">
        <f aca="true" t="shared" si="4" ref="D72:D135">+D71+C72</f>
        <v>-1361586.083333332</v>
      </c>
      <c r="E72" s="14"/>
      <c r="F72" s="14">
        <f aca="true" t="shared" si="5" ref="F72:F123">+F71+E72</f>
        <v>438758.83807299414</v>
      </c>
      <c r="G72" s="14">
        <f aca="true" t="shared" si="6" ref="G72:G123">+C72+E72</f>
        <v>0</v>
      </c>
      <c r="H72" s="14">
        <f aca="true" t="shared" si="7" ref="H72:H123">+H71+G72</f>
        <v>-922827.2452603376</v>
      </c>
      <c r="I72" s="10"/>
      <c r="J72" s="13"/>
      <c r="K72" s="13"/>
    </row>
    <row r="73" spans="1:11" ht="12.75">
      <c r="A73" s="12">
        <f>+A72+1</f>
        <v>38534</v>
      </c>
      <c r="B73" s="13" t="s">
        <v>11</v>
      </c>
      <c r="C73" s="14"/>
      <c r="D73" s="14">
        <f t="shared" si="4"/>
        <v>-1361586.083333332</v>
      </c>
      <c r="E73" s="14"/>
      <c r="F73" s="14">
        <f t="shared" si="5"/>
        <v>438758.83807299414</v>
      </c>
      <c r="G73" s="14">
        <f t="shared" si="6"/>
        <v>0</v>
      </c>
      <c r="H73" s="14">
        <f t="shared" si="7"/>
        <v>-922827.2452603376</v>
      </c>
      <c r="I73" s="10"/>
      <c r="J73" s="13"/>
      <c r="K73" s="13"/>
    </row>
    <row r="74" spans="1:11" ht="12.75">
      <c r="A74" s="13"/>
      <c r="B74" s="13" t="s">
        <v>12</v>
      </c>
      <c r="C74" s="15">
        <f>+$F$528</f>
        <v>1211169.0833333333</v>
      </c>
      <c r="D74" s="14">
        <f t="shared" si="4"/>
        <v>-150416.99999999884</v>
      </c>
      <c r="E74" s="14"/>
      <c r="F74" s="14">
        <f t="shared" si="5"/>
        <v>438758.83807299414</v>
      </c>
      <c r="G74" s="14">
        <f t="shared" si="6"/>
        <v>1211169.0833333333</v>
      </c>
      <c r="H74" s="14">
        <f t="shared" si="7"/>
        <v>288341.83807299566</v>
      </c>
      <c r="I74" s="10"/>
      <c r="J74" s="13"/>
      <c r="K74" s="13"/>
    </row>
    <row r="75" spans="1:11" ht="12.75">
      <c r="A75" s="13"/>
      <c r="B75" s="13" t="s">
        <v>13</v>
      </c>
      <c r="C75" s="14">
        <v>-1912234</v>
      </c>
      <c r="D75" s="14">
        <f t="shared" si="4"/>
        <v>-2062650.9999999988</v>
      </c>
      <c r="E75" s="14"/>
      <c r="F75" s="14">
        <f t="shared" si="5"/>
        <v>438758.83807299414</v>
      </c>
      <c r="G75" s="14">
        <f t="shared" si="6"/>
        <v>-1912234</v>
      </c>
      <c r="H75" s="14">
        <f t="shared" si="7"/>
        <v>-1623892.1619270043</v>
      </c>
      <c r="I75" s="10"/>
      <c r="J75" s="13"/>
      <c r="K75" s="13"/>
    </row>
    <row r="76" spans="1:11" ht="12.75">
      <c r="A76" s="13"/>
      <c r="B76" s="13" t="s">
        <v>15</v>
      </c>
      <c r="C76" s="14"/>
      <c r="D76" s="14">
        <f t="shared" si="4"/>
        <v>-2062650.9999999988</v>
      </c>
      <c r="E76" s="14">
        <f>+D73*J76*K76/365</f>
        <v>-7979.267485616431</v>
      </c>
      <c r="F76" s="14">
        <f t="shared" si="5"/>
        <v>430779.5705873777</v>
      </c>
      <c r="G76" s="14">
        <f t="shared" si="6"/>
        <v>-7979.267485616431</v>
      </c>
      <c r="H76" s="14">
        <f t="shared" si="7"/>
        <v>-1631871.4294126208</v>
      </c>
      <c r="I76" s="10"/>
      <c r="J76" s="16">
        <f>+$J$11</f>
        <v>0.069</v>
      </c>
      <c r="K76" s="17">
        <f>+A77-A73+1</f>
        <v>31</v>
      </c>
    </row>
    <row r="77" spans="1:11" ht="12.75">
      <c r="A77" s="12">
        <f>+A72+31</f>
        <v>38564</v>
      </c>
      <c r="B77" s="13" t="s">
        <v>4</v>
      </c>
      <c r="C77" s="14"/>
      <c r="D77" s="14">
        <f t="shared" si="4"/>
        <v>-2062650.9999999988</v>
      </c>
      <c r="E77" s="14"/>
      <c r="F77" s="14">
        <f t="shared" si="5"/>
        <v>430779.5705873777</v>
      </c>
      <c r="G77" s="14">
        <f t="shared" si="6"/>
        <v>0</v>
      </c>
      <c r="H77" s="14">
        <f t="shared" si="7"/>
        <v>-1631871.4294126208</v>
      </c>
      <c r="I77" s="10"/>
      <c r="J77" s="13"/>
      <c r="K77" s="13"/>
    </row>
    <row r="78" spans="1:11" ht="12.75">
      <c r="A78" s="12">
        <f>+A77+1</f>
        <v>38565</v>
      </c>
      <c r="B78" s="13" t="s">
        <v>11</v>
      </c>
      <c r="C78" s="14"/>
      <c r="D78" s="14">
        <f t="shared" si="4"/>
        <v>-2062650.9999999988</v>
      </c>
      <c r="E78" s="14"/>
      <c r="F78" s="14">
        <f t="shared" si="5"/>
        <v>430779.5705873777</v>
      </c>
      <c r="G78" s="14">
        <f t="shared" si="6"/>
        <v>0</v>
      </c>
      <c r="H78" s="14">
        <f t="shared" si="7"/>
        <v>-1631871.4294126208</v>
      </c>
      <c r="I78" s="10"/>
      <c r="J78" s="13"/>
      <c r="K78" s="13"/>
    </row>
    <row r="79" spans="1:11" ht="12.75">
      <c r="A79" s="13"/>
      <c r="B79" s="13" t="s">
        <v>12</v>
      </c>
      <c r="C79" s="15">
        <f>+$F$528</f>
        <v>1211169.0833333333</v>
      </c>
      <c r="D79" s="14">
        <f t="shared" si="4"/>
        <v>-851481.9166666656</v>
      </c>
      <c r="E79" s="14"/>
      <c r="F79" s="14">
        <f t="shared" si="5"/>
        <v>430779.5705873777</v>
      </c>
      <c r="G79" s="14">
        <f t="shared" si="6"/>
        <v>1211169.0833333333</v>
      </c>
      <c r="H79" s="14">
        <f t="shared" si="7"/>
        <v>-420702.3460792876</v>
      </c>
      <c r="I79" s="10"/>
      <c r="J79" s="13"/>
      <c r="K79" s="13"/>
    </row>
    <row r="80" spans="1:11" ht="12.75">
      <c r="A80" s="13"/>
      <c r="B80" s="13" t="s">
        <v>13</v>
      </c>
      <c r="C80" s="14">
        <v>-1781745</v>
      </c>
      <c r="D80" s="14">
        <f t="shared" si="4"/>
        <v>-2633226.9166666656</v>
      </c>
      <c r="E80" s="14"/>
      <c r="F80" s="14">
        <f t="shared" si="5"/>
        <v>430779.5705873777</v>
      </c>
      <c r="G80" s="14">
        <f t="shared" si="6"/>
        <v>-1781745</v>
      </c>
      <c r="H80" s="14">
        <f t="shared" si="7"/>
        <v>-2202447.3460792876</v>
      </c>
      <c r="I80" s="10"/>
      <c r="J80" s="13"/>
      <c r="K80" s="13"/>
    </row>
    <row r="81" spans="1:11" ht="12.75">
      <c r="A81" s="13"/>
      <c r="B81" s="13" t="s">
        <v>15</v>
      </c>
      <c r="C81" s="14"/>
      <c r="D81" s="14">
        <f t="shared" si="4"/>
        <v>-2633226.9166666656</v>
      </c>
      <c r="E81" s="14">
        <f>+D78*J81*K81/365</f>
        <v>-12087.699969863008</v>
      </c>
      <c r="F81" s="14">
        <f t="shared" si="5"/>
        <v>418691.8706175147</v>
      </c>
      <c r="G81" s="14">
        <f t="shared" si="6"/>
        <v>-12087.699969863008</v>
      </c>
      <c r="H81" s="14">
        <f t="shared" si="7"/>
        <v>-2214535.0460491506</v>
      </c>
      <c r="I81" s="10"/>
      <c r="J81" s="16">
        <f>+$J$11</f>
        <v>0.069</v>
      </c>
      <c r="K81" s="17">
        <f>+A82-A78+1</f>
        <v>31</v>
      </c>
    </row>
    <row r="82" spans="1:11" ht="12.75">
      <c r="A82" s="12">
        <f>+A77+31</f>
        <v>38595</v>
      </c>
      <c r="B82" s="13" t="s">
        <v>4</v>
      </c>
      <c r="C82" s="14"/>
      <c r="D82" s="14">
        <f t="shared" si="4"/>
        <v>-2633226.9166666656</v>
      </c>
      <c r="E82" s="14"/>
      <c r="F82" s="14">
        <f t="shared" si="5"/>
        <v>418691.8706175147</v>
      </c>
      <c r="G82" s="14">
        <f t="shared" si="6"/>
        <v>0</v>
      </c>
      <c r="H82" s="14">
        <f t="shared" si="7"/>
        <v>-2214535.0460491506</v>
      </c>
      <c r="I82" s="10"/>
      <c r="J82" s="13"/>
      <c r="K82" s="13"/>
    </row>
    <row r="83" spans="1:11" ht="12.75">
      <c r="A83" s="12">
        <f>+A82+1</f>
        <v>38596</v>
      </c>
      <c r="B83" s="13" t="s">
        <v>11</v>
      </c>
      <c r="C83" s="14"/>
      <c r="D83" s="14">
        <f t="shared" si="4"/>
        <v>-2633226.9166666656</v>
      </c>
      <c r="E83" s="14"/>
      <c r="F83" s="14">
        <f t="shared" si="5"/>
        <v>418691.8706175147</v>
      </c>
      <c r="G83" s="14">
        <f t="shared" si="6"/>
        <v>0</v>
      </c>
      <c r="H83" s="14">
        <f t="shared" si="7"/>
        <v>-2214535.0460491506</v>
      </c>
      <c r="I83" s="10"/>
      <c r="J83" s="13"/>
      <c r="K83" s="13"/>
    </row>
    <row r="84" spans="1:11" ht="12.75">
      <c r="A84" s="13"/>
      <c r="B84" s="13" t="s">
        <v>12</v>
      </c>
      <c r="C84" s="15">
        <f>+$F$528</f>
        <v>1211169.0833333333</v>
      </c>
      <c r="D84" s="14">
        <f t="shared" si="4"/>
        <v>-1422057.8333333323</v>
      </c>
      <c r="E84" s="14"/>
      <c r="F84" s="14">
        <f t="shared" si="5"/>
        <v>418691.8706175147</v>
      </c>
      <c r="G84" s="14">
        <f t="shared" si="6"/>
        <v>1211169.0833333333</v>
      </c>
      <c r="H84" s="14">
        <f t="shared" si="7"/>
        <v>-1003365.9627158174</v>
      </c>
      <c r="I84" s="10"/>
      <c r="J84" s="13"/>
      <c r="K84" s="13"/>
    </row>
    <row r="85" spans="1:11" ht="12.75">
      <c r="A85" s="13"/>
      <c r="B85" s="13" t="s">
        <v>13</v>
      </c>
      <c r="C85" s="14">
        <v>-1487579</v>
      </c>
      <c r="D85" s="14">
        <f t="shared" si="4"/>
        <v>-2909636.833333332</v>
      </c>
      <c r="E85" s="14"/>
      <c r="F85" s="14">
        <f t="shared" si="5"/>
        <v>418691.8706175147</v>
      </c>
      <c r="G85" s="14">
        <f t="shared" si="6"/>
        <v>-1487579</v>
      </c>
      <c r="H85" s="14">
        <f t="shared" si="7"/>
        <v>-2490944.9627158176</v>
      </c>
      <c r="I85" s="10"/>
      <c r="J85" s="13"/>
      <c r="K85" s="13"/>
    </row>
    <row r="86" spans="1:11" ht="12.75">
      <c r="A86" s="13"/>
      <c r="B86" s="13" t="s">
        <v>15</v>
      </c>
      <c r="C86" s="14"/>
      <c r="D86" s="14">
        <f t="shared" si="4"/>
        <v>-2909636.833333332</v>
      </c>
      <c r="E86" s="14">
        <f>+D83*J86*K86/365</f>
        <v>-14933.643061643828</v>
      </c>
      <c r="F86" s="14">
        <f t="shared" si="5"/>
        <v>403758.2275558709</v>
      </c>
      <c r="G86" s="14">
        <f t="shared" si="6"/>
        <v>-14933.643061643828</v>
      </c>
      <c r="H86" s="14">
        <f t="shared" si="7"/>
        <v>-2505878.6057774615</v>
      </c>
      <c r="I86" s="10"/>
      <c r="J86" s="16">
        <f>+$J$11</f>
        <v>0.069</v>
      </c>
      <c r="K86" s="17">
        <f>+A87-A83+1</f>
        <v>30</v>
      </c>
    </row>
    <row r="87" spans="1:11" ht="12.75">
      <c r="A87" s="12">
        <f>+A82+30</f>
        <v>38625</v>
      </c>
      <c r="B87" s="13" t="s">
        <v>4</v>
      </c>
      <c r="C87" s="14"/>
      <c r="D87" s="14">
        <f t="shared" si="4"/>
        <v>-2909636.833333332</v>
      </c>
      <c r="E87" s="14"/>
      <c r="F87" s="14">
        <f t="shared" si="5"/>
        <v>403758.2275558709</v>
      </c>
      <c r="G87" s="14">
        <f t="shared" si="6"/>
        <v>0</v>
      </c>
      <c r="H87" s="14">
        <f t="shared" si="7"/>
        <v>-2505878.6057774615</v>
      </c>
      <c r="I87" s="10"/>
      <c r="J87" s="13"/>
      <c r="K87" s="13"/>
    </row>
    <row r="88" spans="1:11" ht="12.75">
      <c r="A88" s="12">
        <f>+A87+1</f>
        <v>38626</v>
      </c>
      <c r="B88" s="13" t="s">
        <v>11</v>
      </c>
      <c r="C88" s="14"/>
      <c r="D88" s="14">
        <f t="shared" si="4"/>
        <v>-2909636.833333332</v>
      </c>
      <c r="E88" s="14"/>
      <c r="F88" s="14">
        <f t="shared" si="5"/>
        <v>403758.2275558709</v>
      </c>
      <c r="G88" s="14">
        <f t="shared" si="6"/>
        <v>0</v>
      </c>
      <c r="H88" s="14">
        <f t="shared" si="7"/>
        <v>-2505878.6057774615</v>
      </c>
      <c r="I88" s="10"/>
      <c r="J88" s="13"/>
      <c r="K88" s="13"/>
    </row>
    <row r="89" spans="1:11" ht="12.75">
      <c r="A89" s="13"/>
      <c r="B89" s="13" t="s">
        <v>12</v>
      </c>
      <c r="C89" s="15">
        <f>+$F$528</f>
        <v>1211169.0833333333</v>
      </c>
      <c r="D89" s="14">
        <f t="shared" si="4"/>
        <v>-1698467.7499999988</v>
      </c>
      <c r="E89" s="14"/>
      <c r="F89" s="14">
        <f t="shared" si="5"/>
        <v>403758.2275558709</v>
      </c>
      <c r="G89" s="14">
        <f t="shared" si="6"/>
        <v>1211169.0833333333</v>
      </c>
      <c r="H89" s="14">
        <f t="shared" si="7"/>
        <v>-1294709.5224441283</v>
      </c>
      <c r="I89" s="10"/>
      <c r="J89" s="13"/>
      <c r="K89" s="13"/>
    </row>
    <row r="90" spans="1:11" ht="12.75">
      <c r="A90" s="13"/>
      <c r="B90" s="13" t="s">
        <v>13</v>
      </c>
      <c r="C90" s="14">
        <v>-1193385</v>
      </c>
      <c r="D90" s="14">
        <f t="shared" si="4"/>
        <v>-2891852.749999999</v>
      </c>
      <c r="E90" s="14"/>
      <c r="F90" s="14">
        <f t="shared" si="5"/>
        <v>403758.2275558709</v>
      </c>
      <c r="G90" s="14">
        <f t="shared" si="6"/>
        <v>-1193385</v>
      </c>
      <c r="H90" s="14">
        <f t="shared" si="7"/>
        <v>-2488094.522444128</v>
      </c>
      <c r="I90" s="10"/>
      <c r="J90" s="13"/>
      <c r="K90" s="13"/>
    </row>
    <row r="91" spans="1:11" ht="12.75">
      <c r="A91" s="13"/>
      <c r="B91" s="13" t="s">
        <v>15</v>
      </c>
      <c r="C91" s="14"/>
      <c r="D91" s="14">
        <f t="shared" si="4"/>
        <v>-2891852.749999999</v>
      </c>
      <c r="E91" s="14">
        <f>+D88*J91*K91/365</f>
        <v>-17051.269004109585</v>
      </c>
      <c r="F91" s="14">
        <f t="shared" si="5"/>
        <v>386706.9585517613</v>
      </c>
      <c r="G91" s="14">
        <f t="shared" si="6"/>
        <v>-17051.269004109585</v>
      </c>
      <c r="H91" s="14">
        <f t="shared" si="7"/>
        <v>-2505145.791448238</v>
      </c>
      <c r="I91" s="10"/>
      <c r="J91" s="16">
        <f>+$J$11</f>
        <v>0.069</v>
      </c>
      <c r="K91" s="17">
        <f>+A92-A88+1</f>
        <v>31</v>
      </c>
    </row>
    <row r="92" spans="1:11" ht="12.75">
      <c r="A92" s="12">
        <f>+A87+31</f>
        <v>38656</v>
      </c>
      <c r="B92" s="13" t="s">
        <v>4</v>
      </c>
      <c r="C92" s="14"/>
      <c r="D92" s="14">
        <f t="shared" si="4"/>
        <v>-2891852.749999999</v>
      </c>
      <c r="E92" s="14"/>
      <c r="F92" s="14">
        <f t="shared" si="5"/>
        <v>386706.9585517613</v>
      </c>
      <c r="G92" s="14">
        <f t="shared" si="6"/>
        <v>0</v>
      </c>
      <c r="H92" s="14">
        <f t="shared" si="7"/>
        <v>-2505145.791448238</v>
      </c>
      <c r="I92" s="10"/>
      <c r="J92" s="13"/>
      <c r="K92" s="13"/>
    </row>
    <row r="93" spans="1:11" ht="12.75">
      <c r="A93" s="12">
        <f>+A92+1</f>
        <v>38657</v>
      </c>
      <c r="B93" s="13" t="s">
        <v>11</v>
      </c>
      <c r="C93" s="14"/>
      <c r="D93" s="14">
        <f t="shared" si="4"/>
        <v>-2891852.749999999</v>
      </c>
      <c r="E93" s="14"/>
      <c r="F93" s="14">
        <f t="shared" si="5"/>
        <v>386706.9585517613</v>
      </c>
      <c r="G93" s="14">
        <f t="shared" si="6"/>
        <v>0</v>
      </c>
      <c r="H93" s="14">
        <f t="shared" si="7"/>
        <v>-2505145.791448238</v>
      </c>
      <c r="I93" s="10"/>
      <c r="J93" s="13"/>
      <c r="K93" s="13"/>
    </row>
    <row r="94" spans="1:11" ht="12.75">
      <c r="A94" s="13"/>
      <c r="B94" s="13" t="s">
        <v>12</v>
      </c>
      <c r="C94" s="15">
        <f>+$F$528</f>
        <v>1211169.0833333333</v>
      </c>
      <c r="D94" s="14">
        <f t="shared" si="4"/>
        <v>-1680683.6666666658</v>
      </c>
      <c r="E94" s="14"/>
      <c r="F94" s="14">
        <f t="shared" si="5"/>
        <v>386706.9585517613</v>
      </c>
      <c r="G94" s="14">
        <f t="shared" si="6"/>
        <v>1211169.0833333333</v>
      </c>
      <c r="H94" s="14">
        <f t="shared" si="7"/>
        <v>-1293976.7081149046</v>
      </c>
      <c r="I94" s="10"/>
      <c r="J94" s="13"/>
      <c r="K94" s="13"/>
    </row>
    <row r="95" spans="1:11" ht="12.75">
      <c r="A95" s="13"/>
      <c r="B95" s="13" t="s">
        <v>13</v>
      </c>
      <c r="C95" s="14">
        <v>-1049806</v>
      </c>
      <c r="D95" s="14">
        <f t="shared" si="4"/>
        <v>-2730489.666666666</v>
      </c>
      <c r="E95" s="14"/>
      <c r="F95" s="14">
        <f t="shared" si="5"/>
        <v>386706.9585517613</v>
      </c>
      <c r="G95" s="14">
        <f t="shared" si="6"/>
        <v>-1049806</v>
      </c>
      <c r="H95" s="14">
        <f t="shared" si="7"/>
        <v>-2343782.7081149044</v>
      </c>
      <c r="I95" s="10"/>
      <c r="J95" s="13"/>
      <c r="K95" s="13"/>
    </row>
    <row r="96" spans="1:11" ht="12.75">
      <c r="A96" s="13"/>
      <c r="B96" s="13" t="s">
        <v>15</v>
      </c>
      <c r="C96" s="14"/>
      <c r="D96" s="14">
        <f t="shared" si="4"/>
        <v>-2730489.666666666</v>
      </c>
      <c r="E96" s="14">
        <f>+D93*J96*K96/365</f>
        <v>-16400.370390410957</v>
      </c>
      <c r="F96" s="14">
        <f t="shared" si="5"/>
        <v>370306.58816135034</v>
      </c>
      <c r="G96" s="14">
        <f t="shared" si="6"/>
        <v>-16400.370390410957</v>
      </c>
      <c r="H96" s="14">
        <f t="shared" si="7"/>
        <v>-2360183.0785053154</v>
      </c>
      <c r="I96" s="10"/>
      <c r="J96" s="16">
        <f>+$J$11</f>
        <v>0.069</v>
      </c>
      <c r="K96" s="17">
        <f>+A97-A93+1</f>
        <v>30</v>
      </c>
    </row>
    <row r="97" spans="1:11" ht="12.75">
      <c r="A97" s="12">
        <f>+A92+30</f>
        <v>38686</v>
      </c>
      <c r="B97" s="13" t="s">
        <v>4</v>
      </c>
      <c r="C97" s="14"/>
      <c r="D97" s="14">
        <f t="shared" si="4"/>
        <v>-2730489.666666666</v>
      </c>
      <c r="E97" s="14"/>
      <c r="F97" s="14">
        <f t="shared" si="5"/>
        <v>370306.58816135034</v>
      </c>
      <c r="G97" s="14">
        <f t="shared" si="6"/>
        <v>0</v>
      </c>
      <c r="H97" s="14">
        <f t="shared" si="7"/>
        <v>-2360183.0785053154</v>
      </c>
      <c r="I97" s="10"/>
      <c r="J97" s="13"/>
      <c r="K97" s="13"/>
    </row>
    <row r="98" spans="1:11" ht="12.75">
      <c r="A98" s="12">
        <f>+A97+1</f>
        <v>38687</v>
      </c>
      <c r="B98" s="13" t="s">
        <v>11</v>
      </c>
      <c r="C98" s="14"/>
      <c r="D98" s="14">
        <f t="shared" si="4"/>
        <v>-2730489.666666666</v>
      </c>
      <c r="E98" s="14"/>
      <c r="F98" s="14">
        <f t="shared" si="5"/>
        <v>370306.58816135034</v>
      </c>
      <c r="G98" s="14">
        <f t="shared" si="6"/>
        <v>0</v>
      </c>
      <c r="H98" s="14">
        <f t="shared" si="7"/>
        <v>-2360183.0785053154</v>
      </c>
      <c r="I98" s="10"/>
      <c r="J98" s="13"/>
      <c r="K98" s="13"/>
    </row>
    <row r="99" spans="1:11" ht="12.75">
      <c r="A99" s="13"/>
      <c r="B99" s="13" t="s">
        <v>12</v>
      </c>
      <c r="C99" s="15">
        <f>+$F$528</f>
        <v>1211169.0833333333</v>
      </c>
      <c r="D99" s="14">
        <f t="shared" si="4"/>
        <v>-1519320.5833333328</v>
      </c>
      <c r="E99" s="14"/>
      <c r="F99" s="14">
        <f t="shared" si="5"/>
        <v>370306.58816135034</v>
      </c>
      <c r="G99" s="14">
        <f t="shared" si="6"/>
        <v>1211169.0833333333</v>
      </c>
      <c r="H99" s="14">
        <f t="shared" si="7"/>
        <v>-1149013.995171982</v>
      </c>
      <c r="I99" s="10"/>
      <c r="J99" s="13"/>
      <c r="K99" s="13"/>
    </row>
    <row r="100" spans="1:11" ht="12.75">
      <c r="A100" s="13"/>
      <c r="B100" s="13" t="s">
        <v>13</v>
      </c>
      <c r="C100" s="14">
        <v>-1247587</v>
      </c>
      <c r="D100" s="14">
        <f t="shared" si="4"/>
        <v>-2766907.583333333</v>
      </c>
      <c r="E100" s="14"/>
      <c r="F100" s="14">
        <f t="shared" si="5"/>
        <v>370306.58816135034</v>
      </c>
      <c r="G100" s="14">
        <f t="shared" si="6"/>
        <v>-1247587</v>
      </c>
      <c r="H100" s="14">
        <f t="shared" si="7"/>
        <v>-2396600.995171982</v>
      </c>
      <c r="I100" s="10"/>
      <c r="J100" s="13"/>
      <c r="K100" s="13"/>
    </row>
    <row r="101" spans="1:11" ht="12.75">
      <c r="A101" s="13"/>
      <c r="B101" s="13" t="s">
        <v>15</v>
      </c>
      <c r="C101" s="14"/>
      <c r="D101" s="14">
        <f t="shared" si="4"/>
        <v>-2766907.583333333</v>
      </c>
      <c r="E101" s="14">
        <f>+D98*J101*K101/365</f>
        <v>-16001.417526027397</v>
      </c>
      <c r="F101" s="14">
        <f t="shared" si="5"/>
        <v>354305.1706353229</v>
      </c>
      <c r="G101" s="14">
        <f t="shared" si="6"/>
        <v>-16001.417526027397</v>
      </c>
      <c r="H101" s="14">
        <f t="shared" si="7"/>
        <v>-2412602.412698009</v>
      </c>
      <c r="I101" s="10"/>
      <c r="J101" s="16">
        <f>+$J$11</f>
        <v>0.069</v>
      </c>
      <c r="K101" s="17">
        <f>+A102-A98+1</f>
        <v>31</v>
      </c>
    </row>
    <row r="102" spans="1:11" ht="12.75">
      <c r="A102" s="12">
        <f>+A97+31</f>
        <v>38717</v>
      </c>
      <c r="B102" s="13" t="s">
        <v>4</v>
      </c>
      <c r="C102" s="14"/>
      <c r="D102" s="14">
        <f t="shared" si="4"/>
        <v>-2766907.583333333</v>
      </c>
      <c r="E102" s="14"/>
      <c r="F102" s="14">
        <f t="shared" si="5"/>
        <v>354305.1706353229</v>
      </c>
      <c r="G102" s="14">
        <f t="shared" si="6"/>
        <v>0</v>
      </c>
      <c r="H102" s="14">
        <f t="shared" si="7"/>
        <v>-2412602.412698009</v>
      </c>
      <c r="I102" s="10"/>
      <c r="J102" s="13"/>
      <c r="K102" s="13"/>
    </row>
    <row r="103" spans="1:11" ht="12.75">
      <c r="A103" s="12">
        <f>+A102+1</f>
        <v>38718</v>
      </c>
      <c r="B103" s="13" t="s">
        <v>11</v>
      </c>
      <c r="C103" s="14"/>
      <c r="D103" s="14">
        <f t="shared" si="4"/>
        <v>-2766907.583333333</v>
      </c>
      <c r="E103" s="14"/>
      <c r="F103" s="14">
        <f t="shared" si="5"/>
        <v>354305.1706353229</v>
      </c>
      <c r="G103" s="14">
        <f t="shared" si="6"/>
        <v>0</v>
      </c>
      <c r="H103" s="14">
        <f t="shared" si="7"/>
        <v>-2412602.412698009</v>
      </c>
      <c r="I103" s="10"/>
      <c r="J103" s="13"/>
      <c r="K103" s="13"/>
    </row>
    <row r="104" spans="1:11" ht="12.75">
      <c r="A104" s="13"/>
      <c r="B104" s="13" t="s">
        <v>12</v>
      </c>
      <c r="C104" s="15">
        <f>+$F$528</f>
        <v>1211169.0833333333</v>
      </c>
      <c r="D104" s="14">
        <f t="shared" si="4"/>
        <v>-1555738.4999999998</v>
      </c>
      <c r="E104" s="14"/>
      <c r="F104" s="14">
        <f t="shared" si="5"/>
        <v>354305.1706353229</v>
      </c>
      <c r="G104" s="14">
        <f t="shared" si="6"/>
        <v>1211169.0833333333</v>
      </c>
      <c r="H104" s="14">
        <f t="shared" si="7"/>
        <v>-1201433.3293646758</v>
      </c>
      <c r="I104" s="10"/>
      <c r="J104" s="13"/>
      <c r="K104" s="13"/>
    </row>
    <row r="105" spans="1:11" ht="12.75">
      <c r="A105" s="13"/>
      <c r="B105" s="13" t="s">
        <v>13</v>
      </c>
      <c r="C105" s="14">
        <v>-1372409</v>
      </c>
      <c r="D105" s="14">
        <f t="shared" si="4"/>
        <v>-2928147.5</v>
      </c>
      <c r="E105" s="14"/>
      <c r="F105" s="14">
        <f t="shared" si="5"/>
        <v>354305.1706353229</v>
      </c>
      <c r="G105" s="14">
        <f t="shared" si="6"/>
        <v>-1372409</v>
      </c>
      <c r="H105" s="14">
        <f t="shared" si="7"/>
        <v>-2573842.329364676</v>
      </c>
      <c r="I105" s="10"/>
      <c r="J105" s="13"/>
      <c r="K105" s="13"/>
    </row>
    <row r="106" spans="1:11" ht="12.75">
      <c r="A106" s="13"/>
      <c r="B106" s="13" t="s">
        <v>15</v>
      </c>
      <c r="C106" s="14">
        <v>-50890</v>
      </c>
      <c r="D106" s="14">
        <f t="shared" si="4"/>
        <v>-2979037.5</v>
      </c>
      <c r="E106" s="14">
        <f>+D103*J106*K106/365</f>
        <v>-16214.83649520548</v>
      </c>
      <c r="F106" s="14">
        <f t="shared" si="5"/>
        <v>338090.33414011745</v>
      </c>
      <c r="G106" s="14">
        <f t="shared" si="6"/>
        <v>-67104.83649520548</v>
      </c>
      <c r="H106" s="14">
        <f t="shared" si="7"/>
        <v>-2640947.1658598813</v>
      </c>
      <c r="I106" s="10"/>
      <c r="J106" s="16">
        <f>+$J$11</f>
        <v>0.069</v>
      </c>
      <c r="K106" s="17">
        <f>+A107-A103+1</f>
        <v>31</v>
      </c>
    </row>
    <row r="107" spans="1:11" ht="12.75">
      <c r="A107" s="12">
        <f>+A102+31</f>
        <v>38748</v>
      </c>
      <c r="B107" s="13" t="s">
        <v>4</v>
      </c>
      <c r="C107" s="14"/>
      <c r="D107" s="14">
        <f t="shared" si="4"/>
        <v>-2979037.5</v>
      </c>
      <c r="E107" s="14"/>
      <c r="F107" s="14">
        <f t="shared" si="5"/>
        <v>338090.33414011745</v>
      </c>
      <c r="G107" s="14">
        <f t="shared" si="6"/>
        <v>0</v>
      </c>
      <c r="H107" s="14">
        <f t="shared" si="7"/>
        <v>-2640947.1658598813</v>
      </c>
      <c r="I107" s="10"/>
      <c r="J107" s="13"/>
      <c r="K107" s="13"/>
    </row>
    <row r="108" spans="1:11" ht="12.75">
      <c r="A108" s="12">
        <f>+A107+1</f>
        <v>38749</v>
      </c>
      <c r="B108" s="13" t="s">
        <v>11</v>
      </c>
      <c r="C108" s="14"/>
      <c r="D108" s="14">
        <f t="shared" si="4"/>
        <v>-2979037.5</v>
      </c>
      <c r="E108" s="14"/>
      <c r="F108" s="14">
        <f t="shared" si="5"/>
        <v>338090.33414011745</v>
      </c>
      <c r="G108" s="14">
        <f t="shared" si="6"/>
        <v>0</v>
      </c>
      <c r="H108" s="14">
        <f t="shared" si="7"/>
        <v>-2640947.1658598813</v>
      </c>
      <c r="I108" s="10"/>
      <c r="J108" s="13"/>
      <c r="K108" s="13"/>
    </row>
    <row r="109" spans="1:11" ht="12.75">
      <c r="A109" s="13"/>
      <c r="B109" s="13" t="s">
        <v>12</v>
      </c>
      <c r="C109" s="15">
        <f>+$F$528</f>
        <v>1211169.0833333333</v>
      </c>
      <c r="D109" s="14">
        <f t="shared" si="4"/>
        <v>-1767868.4166666667</v>
      </c>
      <c r="E109" s="14"/>
      <c r="F109" s="14">
        <f t="shared" si="5"/>
        <v>338090.33414011745</v>
      </c>
      <c r="G109" s="14">
        <f t="shared" si="6"/>
        <v>1211169.0833333333</v>
      </c>
      <c r="H109" s="14">
        <f t="shared" si="7"/>
        <v>-1429778.082526548</v>
      </c>
      <c r="I109" s="10"/>
      <c r="J109" s="13"/>
      <c r="K109" s="13"/>
    </row>
    <row r="110" spans="1:11" ht="12.75">
      <c r="A110" s="13"/>
      <c r="B110" s="13" t="s">
        <v>13</v>
      </c>
      <c r="C110" s="14">
        <v>-1241612</v>
      </c>
      <c r="D110" s="14">
        <f t="shared" si="4"/>
        <v>-3009480.416666667</v>
      </c>
      <c r="E110" s="14"/>
      <c r="F110" s="14">
        <f t="shared" si="5"/>
        <v>338090.33414011745</v>
      </c>
      <c r="G110" s="14">
        <f t="shared" si="6"/>
        <v>-1241612</v>
      </c>
      <c r="H110" s="14">
        <f t="shared" si="7"/>
        <v>-2671390.082526548</v>
      </c>
      <c r="I110" s="10"/>
      <c r="J110" s="13"/>
      <c r="K110" s="13"/>
    </row>
    <row r="111" spans="1:11" ht="12.75">
      <c r="A111" s="13"/>
      <c r="B111" s="13" t="s">
        <v>15</v>
      </c>
      <c r="C111" s="14">
        <v>-50890</v>
      </c>
      <c r="D111" s="14">
        <f t="shared" si="4"/>
        <v>-3060370.416666667</v>
      </c>
      <c r="E111" s="14">
        <f>+D108*J111*K111/365</f>
        <v>-15768.494383561647</v>
      </c>
      <c r="F111" s="14">
        <f t="shared" si="5"/>
        <v>322321.8397565558</v>
      </c>
      <c r="G111" s="14">
        <f t="shared" si="6"/>
        <v>-66658.49438356164</v>
      </c>
      <c r="H111" s="14">
        <f t="shared" si="7"/>
        <v>-2738048.5769101093</v>
      </c>
      <c r="I111" s="10"/>
      <c r="J111" s="16">
        <f>+$J$11</f>
        <v>0.069</v>
      </c>
      <c r="K111" s="17">
        <f>+A112-A108+1</f>
        <v>28</v>
      </c>
    </row>
    <row r="112" spans="1:11" ht="12.75">
      <c r="A112" s="12">
        <f>+A107+28</f>
        <v>38776</v>
      </c>
      <c r="B112" s="13" t="s">
        <v>4</v>
      </c>
      <c r="C112" s="14"/>
      <c r="D112" s="14">
        <f t="shared" si="4"/>
        <v>-3060370.416666667</v>
      </c>
      <c r="E112" s="14"/>
      <c r="F112" s="14">
        <f t="shared" si="5"/>
        <v>322321.8397565558</v>
      </c>
      <c r="G112" s="14">
        <f t="shared" si="6"/>
        <v>0</v>
      </c>
      <c r="H112" s="14">
        <f t="shared" si="7"/>
        <v>-2738048.5769101093</v>
      </c>
      <c r="I112" s="10"/>
      <c r="J112" s="13"/>
      <c r="K112" s="13"/>
    </row>
    <row r="113" spans="1:11" ht="12.75">
      <c r="A113" s="12">
        <f>+A112+1</f>
        <v>38777</v>
      </c>
      <c r="B113" s="13" t="s">
        <v>11</v>
      </c>
      <c r="C113" s="14"/>
      <c r="D113" s="14">
        <f t="shared" si="4"/>
        <v>-3060370.416666667</v>
      </c>
      <c r="E113" s="14"/>
      <c r="F113" s="14">
        <f t="shared" si="5"/>
        <v>322321.8397565558</v>
      </c>
      <c r="G113" s="14">
        <f t="shared" si="6"/>
        <v>0</v>
      </c>
      <c r="H113" s="14">
        <f t="shared" si="7"/>
        <v>-2738048.5769101093</v>
      </c>
      <c r="I113" s="10"/>
      <c r="J113" s="13"/>
      <c r="K113" s="13"/>
    </row>
    <row r="114" spans="1:11" ht="12.75">
      <c r="A114" s="13"/>
      <c r="B114" s="13" t="s">
        <v>12</v>
      </c>
      <c r="C114" s="15">
        <f>+$F$528</f>
        <v>1211169.0833333333</v>
      </c>
      <c r="D114" s="14">
        <f t="shared" si="4"/>
        <v>-1849201.3333333337</v>
      </c>
      <c r="E114" s="14"/>
      <c r="F114" s="14">
        <f t="shared" si="5"/>
        <v>322321.8397565558</v>
      </c>
      <c r="G114" s="14">
        <f t="shared" si="6"/>
        <v>1211169.0833333333</v>
      </c>
      <c r="H114" s="14">
        <f t="shared" si="7"/>
        <v>-1526879.493576776</v>
      </c>
      <c r="I114" s="10"/>
      <c r="J114" s="13"/>
      <c r="K114" s="13"/>
    </row>
    <row r="115" spans="1:11" ht="12.75">
      <c r="A115" s="13"/>
      <c r="B115" s="13" t="s">
        <v>13</v>
      </c>
      <c r="C115" s="14">
        <v>-1301638</v>
      </c>
      <c r="D115" s="14">
        <f t="shared" si="4"/>
        <v>-3150839.333333334</v>
      </c>
      <c r="E115" s="14"/>
      <c r="F115" s="14">
        <f t="shared" si="5"/>
        <v>322321.8397565558</v>
      </c>
      <c r="G115" s="14">
        <f t="shared" si="6"/>
        <v>-1301638</v>
      </c>
      <c r="H115" s="14">
        <f t="shared" si="7"/>
        <v>-2828517.4935767762</v>
      </c>
      <c r="I115" s="10"/>
      <c r="J115" s="13"/>
      <c r="K115" s="13"/>
    </row>
    <row r="116" spans="1:11" ht="12.75">
      <c r="A116" s="13"/>
      <c r="B116" s="13" t="s">
        <v>15</v>
      </c>
      <c r="C116" s="14">
        <v>-50890</v>
      </c>
      <c r="D116" s="14">
        <f t="shared" si="4"/>
        <v>-3201729.333333334</v>
      </c>
      <c r="E116" s="14">
        <f>+D113*J116*K116/365</f>
        <v>-17934.609099315072</v>
      </c>
      <c r="F116" s="14">
        <f t="shared" si="5"/>
        <v>304387.2306572407</v>
      </c>
      <c r="G116" s="14">
        <f t="shared" si="6"/>
        <v>-68824.60909931507</v>
      </c>
      <c r="H116" s="14">
        <f t="shared" si="7"/>
        <v>-2897342.1026760913</v>
      </c>
      <c r="I116" s="10"/>
      <c r="J116" s="16">
        <f>+$J$11</f>
        <v>0.069</v>
      </c>
      <c r="K116" s="17">
        <f>+A117-A113+1</f>
        <v>31</v>
      </c>
    </row>
    <row r="117" spans="1:11" ht="12.75">
      <c r="A117" s="12">
        <f>+A112+31</f>
        <v>38807</v>
      </c>
      <c r="B117" s="13" t="s">
        <v>4</v>
      </c>
      <c r="C117" s="14"/>
      <c r="D117" s="14">
        <f t="shared" si="4"/>
        <v>-3201729.333333334</v>
      </c>
      <c r="E117" s="14"/>
      <c r="F117" s="14">
        <f t="shared" si="5"/>
        <v>304387.2306572407</v>
      </c>
      <c r="G117" s="14">
        <f t="shared" si="6"/>
        <v>0</v>
      </c>
      <c r="H117" s="14">
        <f t="shared" si="7"/>
        <v>-2897342.1026760913</v>
      </c>
      <c r="I117" s="10"/>
      <c r="J117" s="13"/>
      <c r="K117" s="13"/>
    </row>
    <row r="118" spans="1:11" ht="12.75">
      <c r="A118" s="12">
        <f>+A117+1</f>
        <v>38808</v>
      </c>
      <c r="B118" s="13" t="s">
        <v>11</v>
      </c>
      <c r="C118" s="14"/>
      <c r="D118" s="14">
        <f t="shared" si="4"/>
        <v>-3201729.333333334</v>
      </c>
      <c r="E118" s="14"/>
      <c r="F118" s="14">
        <f t="shared" si="5"/>
        <v>304387.2306572407</v>
      </c>
      <c r="G118" s="14">
        <f t="shared" si="6"/>
        <v>0</v>
      </c>
      <c r="H118" s="14">
        <f t="shared" si="7"/>
        <v>-2897342.1026760913</v>
      </c>
      <c r="I118" s="10"/>
      <c r="J118" s="13"/>
      <c r="K118" s="13"/>
    </row>
    <row r="119" spans="1:11" ht="12.75">
      <c r="A119" s="13"/>
      <c r="B119" s="13" t="s">
        <v>12</v>
      </c>
      <c r="C119" s="15">
        <f>+$F$528</f>
        <v>1211169.0833333333</v>
      </c>
      <c r="D119" s="14">
        <f t="shared" si="4"/>
        <v>-1990560.2500000007</v>
      </c>
      <c r="E119" s="14"/>
      <c r="F119" s="14">
        <f t="shared" si="5"/>
        <v>304387.2306572407</v>
      </c>
      <c r="G119" s="14">
        <f t="shared" si="6"/>
        <v>1211169.0833333333</v>
      </c>
      <c r="H119" s="14">
        <f t="shared" si="7"/>
        <v>-1686173.019342758</v>
      </c>
      <c r="I119" s="10"/>
      <c r="J119" s="13"/>
      <c r="K119" s="13"/>
    </row>
    <row r="120" spans="1:11" ht="12.75">
      <c r="A120" s="13"/>
      <c r="B120" s="13" t="s">
        <v>13</v>
      </c>
      <c r="C120" s="14">
        <v>-1168605</v>
      </c>
      <c r="D120" s="14">
        <f t="shared" si="4"/>
        <v>-3159165.250000001</v>
      </c>
      <c r="E120" s="14"/>
      <c r="F120" s="14">
        <f t="shared" si="5"/>
        <v>304387.2306572407</v>
      </c>
      <c r="G120" s="14">
        <f t="shared" si="6"/>
        <v>-1168605</v>
      </c>
      <c r="H120" s="14">
        <f t="shared" si="7"/>
        <v>-2854778.0193427578</v>
      </c>
      <c r="I120" s="10"/>
      <c r="J120" s="13"/>
      <c r="K120" s="13"/>
    </row>
    <row r="121" spans="1:11" ht="12.75">
      <c r="A121" s="13"/>
      <c r="B121" s="13" t="s">
        <v>15</v>
      </c>
      <c r="C121" s="14">
        <v>-50890</v>
      </c>
      <c r="D121" s="14">
        <f t="shared" si="4"/>
        <v>-3210055.250000001</v>
      </c>
      <c r="E121" s="14">
        <f>+D118*J121*K121/365</f>
        <v>-10894.65159452055</v>
      </c>
      <c r="F121" s="14">
        <f t="shared" si="5"/>
        <v>293492.5790627202</v>
      </c>
      <c r="G121" s="14">
        <f t="shared" si="6"/>
        <v>-61784.65159452055</v>
      </c>
      <c r="H121" s="14">
        <f t="shared" si="7"/>
        <v>-2916562.6709372783</v>
      </c>
      <c r="I121" s="10"/>
      <c r="J121" s="16">
        <v>0.0414</v>
      </c>
      <c r="K121" s="17">
        <f>+A122-A118+1</f>
        <v>30</v>
      </c>
    </row>
    <row r="122" spans="1:11" ht="12.75">
      <c r="A122" s="12">
        <f>+A117+30</f>
        <v>38837</v>
      </c>
      <c r="B122" s="13" t="s">
        <v>4</v>
      </c>
      <c r="C122" s="14"/>
      <c r="D122" s="14">
        <f t="shared" si="4"/>
        <v>-3210055.250000001</v>
      </c>
      <c r="E122" s="14"/>
      <c r="F122" s="14">
        <f t="shared" si="5"/>
        <v>293492.5790627202</v>
      </c>
      <c r="G122" s="14">
        <f t="shared" si="6"/>
        <v>0</v>
      </c>
      <c r="H122" s="14">
        <f t="shared" si="7"/>
        <v>-2916562.6709372783</v>
      </c>
      <c r="I122" s="10"/>
      <c r="J122" s="13"/>
      <c r="K122" s="13"/>
    </row>
    <row r="123" spans="1:11" ht="12.75">
      <c r="A123" s="18">
        <f>+A122+1</f>
        <v>38838</v>
      </c>
      <c r="B123" s="8" t="s">
        <v>22</v>
      </c>
      <c r="C123" s="14">
        <f>+Aurora!D280</f>
        <v>-151483.49999999956</v>
      </c>
      <c r="D123" s="14">
        <f t="shared" si="4"/>
        <v>-3361538.7500000005</v>
      </c>
      <c r="E123" s="14">
        <f>+Aurora!F280</f>
        <v>39042.913393036644</v>
      </c>
      <c r="F123" s="14">
        <f t="shared" si="5"/>
        <v>332535.4924557568</v>
      </c>
      <c r="G123" s="14">
        <f t="shared" si="6"/>
        <v>-112440.58660696293</v>
      </c>
      <c r="H123" s="14">
        <f t="shared" si="7"/>
        <v>-3029003.2575442414</v>
      </c>
      <c r="I123" s="10"/>
      <c r="J123" s="10"/>
      <c r="K123" s="10"/>
    </row>
    <row r="124" spans="1:11" ht="12.75">
      <c r="A124" s="10"/>
      <c r="B124" s="19" t="s">
        <v>12</v>
      </c>
      <c r="C124" s="14"/>
      <c r="D124" s="14">
        <f t="shared" si="4"/>
        <v>-3361538.7500000005</v>
      </c>
      <c r="E124" s="14"/>
      <c r="F124" s="14">
        <f aca="true" t="shared" si="8" ref="F124:F156">+F123+E124</f>
        <v>332535.4924557568</v>
      </c>
      <c r="G124" s="14">
        <f aca="true" t="shared" si="9" ref="G124:G156">+C124+E124</f>
        <v>0</v>
      </c>
      <c r="H124" s="14">
        <f aca="true" t="shared" si="10" ref="H124:H156">+H123+G124</f>
        <v>-3029003.2575442414</v>
      </c>
      <c r="I124" s="10"/>
      <c r="J124" s="10"/>
      <c r="K124" s="10"/>
    </row>
    <row r="125" spans="1:11" ht="12.75">
      <c r="A125" s="10"/>
      <c r="B125" s="19" t="s">
        <v>13</v>
      </c>
      <c r="C125" s="14">
        <v>-56286</v>
      </c>
      <c r="D125" s="14">
        <f t="shared" si="4"/>
        <v>-3417824.7500000005</v>
      </c>
      <c r="E125" s="14"/>
      <c r="F125" s="14">
        <f t="shared" si="8"/>
        <v>332535.4924557568</v>
      </c>
      <c r="G125" s="14">
        <f t="shared" si="9"/>
        <v>-56286</v>
      </c>
      <c r="H125" s="14">
        <f t="shared" si="10"/>
        <v>-3085289.2575442414</v>
      </c>
      <c r="I125" s="10"/>
      <c r="J125" s="10"/>
      <c r="K125" s="10"/>
    </row>
    <row r="126" spans="1:11" ht="12.75">
      <c r="A126" s="10"/>
      <c r="B126" s="19" t="s">
        <v>15</v>
      </c>
      <c r="C126" s="14"/>
      <c r="D126" s="14">
        <f t="shared" si="4"/>
        <v>-3417824.7500000005</v>
      </c>
      <c r="E126" s="14">
        <f>+D122*J126*K126/365</f>
        <v>-11287.08193931507</v>
      </c>
      <c r="F126" s="14">
        <f t="shared" si="8"/>
        <v>321248.41051644174</v>
      </c>
      <c r="G126" s="14">
        <f t="shared" si="9"/>
        <v>-11287.08193931507</v>
      </c>
      <c r="H126" s="14">
        <f t="shared" si="10"/>
        <v>-3096576.3394835563</v>
      </c>
      <c r="I126" s="10"/>
      <c r="J126" s="16">
        <v>0.0414</v>
      </c>
      <c r="K126" s="17">
        <f>+A127-A123+1</f>
        <v>31</v>
      </c>
    </row>
    <row r="127" spans="1:11" ht="12.75">
      <c r="A127" s="18">
        <f>+A123+30</f>
        <v>38868</v>
      </c>
      <c r="B127" s="19" t="s">
        <v>4</v>
      </c>
      <c r="C127" s="14"/>
      <c r="D127" s="14">
        <f t="shared" si="4"/>
        <v>-3417824.7500000005</v>
      </c>
      <c r="E127" s="14"/>
      <c r="F127" s="14">
        <f t="shared" si="8"/>
        <v>321248.41051644174</v>
      </c>
      <c r="G127" s="14">
        <f t="shared" si="9"/>
        <v>0</v>
      </c>
      <c r="H127" s="14">
        <f t="shared" si="10"/>
        <v>-3096576.3394835563</v>
      </c>
      <c r="I127" s="10"/>
      <c r="J127" s="10"/>
      <c r="K127" s="10"/>
    </row>
    <row r="128" spans="1:11" ht="12.75">
      <c r="A128" s="12">
        <f>+A127+1</f>
        <v>38869</v>
      </c>
      <c r="B128" s="13" t="s">
        <v>11</v>
      </c>
      <c r="C128" s="14"/>
      <c r="D128" s="14">
        <f t="shared" si="4"/>
        <v>-3417824.7500000005</v>
      </c>
      <c r="E128" s="14"/>
      <c r="F128" s="14">
        <f t="shared" si="8"/>
        <v>321248.41051644174</v>
      </c>
      <c r="G128" s="14">
        <f t="shared" si="9"/>
        <v>0</v>
      </c>
      <c r="H128" s="14">
        <f t="shared" si="10"/>
        <v>-3096576.3394835563</v>
      </c>
      <c r="I128" s="10"/>
      <c r="J128" s="10"/>
      <c r="K128" s="10"/>
    </row>
    <row r="129" spans="1:11" ht="12.75">
      <c r="A129" s="13"/>
      <c r="B129" s="13" t="s">
        <v>12</v>
      </c>
      <c r="C129" s="14"/>
      <c r="D129" s="14">
        <f t="shared" si="4"/>
        <v>-3417824.7500000005</v>
      </c>
      <c r="E129" s="14"/>
      <c r="F129" s="14">
        <f t="shared" si="8"/>
        <v>321248.41051644174</v>
      </c>
      <c r="G129" s="14">
        <f t="shared" si="9"/>
        <v>0</v>
      </c>
      <c r="H129" s="14">
        <f t="shared" si="10"/>
        <v>-3096576.3394835563</v>
      </c>
      <c r="I129" s="10"/>
      <c r="J129" s="10"/>
      <c r="K129" s="10"/>
    </row>
    <row r="130" spans="1:11" ht="12.75">
      <c r="A130" s="13"/>
      <c r="B130" s="13" t="s">
        <v>13</v>
      </c>
      <c r="C130" s="14">
        <v>-15290</v>
      </c>
      <c r="D130" s="14">
        <f t="shared" si="4"/>
        <v>-3433114.7500000005</v>
      </c>
      <c r="E130" s="14"/>
      <c r="F130" s="14">
        <f t="shared" si="8"/>
        <v>321248.41051644174</v>
      </c>
      <c r="G130" s="14">
        <f t="shared" si="9"/>
        <v>-15290</v>
      </c>
      <c r="H130" s="14">
        <f t="shared" si="10"/>
        <v>-3111866.3394835563</v>
      </c>
      <c r="I130" s="10"/>
      <c r="J130" s="10"/>
      <c r="K130" s="10"/>
    </row>
    <row r="131" spans="1:11" ht="12.75">
      <c r="A131" s="13"/>
      <c r="B131" s="13" t="s">
        <v>15</v>
      </c>
      <c r="C131" s="14">
        <v>-349991</v>
      </c>
      <c r="D131" s="14">
        <f t="shared" si="4"/>
        <v>-3783105.7500000005</v>
      </c>
      <c r="E131" s="14">
        <f>+D128*J131*K131/365</f>
        <v>-11629.96805342466</v>
      </c>
      <c r="F131" s="14">
        <f t="shared" si="8"/>
        <v>309618.44246301707</v>
      </c>
      <c r="G131" s="14">
        <f t="shared" si="9"/>
        <v>-361620.9680534247</v>
      </c>
      <c r="H131" s="14">
        <f t="shared" si="10"/>
        <v>-3473487.307536981</v>
      </c>
      <c r="I131" s="10"/>
      <c r="J131" s="16">
        <v>0.0414</v>
      </c>
      <c r="K131" s="17">
        <f>+A132-A128+1</f>
        <v>30</v>
      </c>
    </row>
    <row r="132" spans="1:11" ht="12.75">
      <c r="A132" s="12">
        <f>+A127+30</f>
        <v>38898</v>
      </c>
      <c r="B132" s="13" t="s">
        <v>4</v>
      </c>
      <c r="C132" s="14"/>
      <c r="D132" s="14">
        <f t="shared" si="4"/>
        <v>-3783105.7500000005</v>
      </c>
      <c r="E132" s="14"/>
      <c r="F132" s="14">
        <f t="shared" si="8"/>
        <v>309618.44246301707</v>
      </c>
      <c r="G132" s="14">
        <f t="shared" si="9"/>
        <v>0</v>
      </c>
      <c r="H132" s="14">
        <f t="shared" si="10"/>
        <v>-3473487.307536981</v>
      </c>
      <c r="I132" s="10"/>
      <c r="J132" s="10"/>
      <c r="K132" s="10"/>
    </row>
    <row r="133" spans="1:11" ht="12.75">
      <c r="A133" s="12">
        <f>+A132+1</f>
        <v>38899</v>
      </c>
      <c r="B133" s="13" t="s">
        <v>11</v>
      </c>
      <c r="C133" s="14"/>
      <c r="D133" s="14">
        <f t="shared" si="4"/>
        <v>-3783105.7500000005</v>
      </c>
      <c r="E133" s="14"/>
      <c r="F133" s="14">
        <f t="shared" si="8"/>
        <v>309618.44246301707</v>
      </c>
      <c r="G133" s="14">
        <f t="shared" si="9"/>
        <v>0</v>
      </c>
      <c r="H133" s="14">
        <f t="shared" si="10"/>
        <v>-3473487.307536981</v>
      </c>
      <c r="I133" s="10"/>
      <c r="J133" s="10"/>
      <c r="K133" s="10"/>
    </row>
    <row r="134" spans="1:11" ht="12.75">
      <c r="A134" s="13"/>
      <c r="B134" s="13" t="s">
        <v>12</v>
      </c>
      <c r="C134" s="14"/>
      <c r="D134" s="14">
        <f t="shared" si="4"/>
        <v>-3783105.7500000005</v>
      </c>
      <c r="E134" s="14"/>
      <c r="F134" s="14">
        <f t="shared" si="8"/>
        <v>309618.44246301707</v>
      </c>
      <c r="G134" s="14">
        <f t="shared" si="9"/>
        <v>0</v>
      </c>
      <c r="H134" s="14">
        <f t="shared" si="10"/>
        <v>-3473487.307536981</v>
      </c>
      <c r="I134" s="10"/>
      <c r="J134" s="10"/>
      <c r="K134" s="10"/>
    </row>
    <row r="135" spans="1:11" ht="12.75">
      <c r="A135" s="13"/>
      <c r="B135" s="13" t="s">
        <v>13</v>
      </c>
      <c r="C135" s="14">
        <v>-2971</v>
      </c>
      <c r="D135" s="14">
        <f t="shared" si="4"/>
        <v>-3786076.7500000005</v>
      </c>
      <c r="E135" s="14"/>
      <c r="F135" s="14">
        <f t="shared" si="8"/>
        <v>309618.44246301707</v>
      </c>
      <c r="G135" s="14">
        <f t="shared" si="9"/>
        <v>-2971</v>
      </c>
      <c r="H135" s="14">
        <f t="shared" si="10"/>
        <v>-3476458.307536981</v>
      </c>
      <c r="I135" s="10"/>
      <c r="J135" s="10"/>
      <c r="K135" s="10"/>
    </row>
    <row r="136" spans="1:11" ht="12.75">
      <c r="A136" s="13"/>
      <c r="B136" s="13" t="s">
        <v>15</v>
      </c>
      <c r="C136" s="14"/>
      <c r="D136" s="14">
        <f aca="true" t="shared" si="11" ref="D136:D156">+D135+C136</f>
        <v>-3786076.7500000005</v>
      </c>
      <c r="E136" s="14">
        <f>+D133*J136*K136/365</f>
        <v>-14747.8936210274</v>
      </c>
      <c r="F136" s="14">
        <f t="shared" si="8"/>
        <v>294870.54884198966</v>
      </c>
      <c r="G136" s="14">
        <f t="shared" si="9"/>
        <v>-14747.8936210274</v>
      </c>
      <c r="H136" s="14">
        <f t="shared" si="10"/>
        <v>-3491206.2011580085</v>
      </c>
      <c r="I136" s="10"/>
      <c r="J136" s="16">
        <v>0.0459</v>
      </c>
      <c r="K136" s="17">
        <f>+A137-A133+1</f>
        <v>31</v>
      </c>
    </row>
    <row r="137" spans="1:11" ht="12.75">
      <c r="A137" s="12">
        <f>+A132+31</f>
        <v>38929</v>
      </c>
      <c r="B137" s="13" t="s">
        <v>4</v>
      </c>
      <c r="C137" s="14"/>
      <c r="D137" s="14">
        <f t="shared" si="11"/>
        <v>-3786076.7500000005</v>
      </c>
      <c r="E137" s="14"/>
      <c r="F137" s="14">
        <f t="shared" si="8"/>
        <v>294870.54884198966</v>
      </c>
      <c r="G137" s="14">
        <f t="shared" si="9"/>
        <v>0</v>
      </c>
      <c r="H137" s="14">
        <f t="shared" si="10"/>
        <v>-3491206.2011580085</v>
      </c>
      <c r="I137" s="10"/>
      <c r="J137" s="10"/>
      <c r="K137" s="10"/>
    </row>
    <row r="138" spans="1:11" ht="12.75">
      <c r="A138" s="12">
        <f>+A137+1</f>
        <v>38930</v>
      </c>
      <c r="B138" s="13" t="s">
        <v>11</v>
      </c>
      <c r="C138" s="14"/>
      <c r="D138" s="14">
        <f t="shared" si="11"/>
        <v>-3786076.7500000005</v>
      </c>
      <c r="E138" s="14"/>
      <c r="F138" s="14">
        <f t="shared" si="8"/>
        <v>294870.54884198966</v>
      </c>
      <c r="G138" s="14">
        <f t="shared" si="9"/>
        <v>0</v>
      </c>
      <c r="H138" s="14">
        <f t="shared" si="10"/>
        <v>-3491206.2011580085</v>
      </c>
      <c r="I138" s="10"/>
      <c r="J138" s="10"/>
      <c r="K138" s="10"/>
    </row>
    <row r="139" spans="1:11" ht="12.75">
      <c r="A139" s="13"/>
      <c r="B139" s="13" t="s">
        <v>12</v>
      </c>
      <c r="C139" s="14"/>
      <c r="D139" s="14">
        <f t="shared" si="11"/>
        <v>-3786076.7500000005</v>
      </c>
      <c r="E139" s="14"/>
      <c r="F139" s="14">
        <f t="shared" si="8"/>
        <v>294870.54884198966</v>
      </c>
      <c r="G139" s="14">
        <f t="shared" si="9"/>
        <v>0</v>
      </c>
      <c r="H139" s="14">
        <f t="shared" si="10"/>
        <v>-3491206.2011580085</v>
      </c>
      <c r="I139" s="10"/>
      <c r="J139" s="10"/>
      <c r="K139" s="10"/>
    </row>
    <row r="140" spans="1:11" ht="12.75">
      <c r="A140" s="13"/>
      <c r="B140" s="13" t="s">
        <v>13</v>
      </c>
      <c r="C140" s="14">
        <v>2036</v>
      </c>
      <c r="D140" s="14">
        <f t="shared" si="11"/>
        <v>-3784040.7500000005</v>
      </c>
      <c r="E140" s="14"/>
      <c r="F140" s="14">
        <f t="shared" si="8"/>
        <v>294870.54884198966</v>
      </c>
      <c r="G140" s="14">
        <f t="shared" si="9"/>
        <v>2036</v>
      </c>
      <c r="H140" s="14">
        <f t="shared" si="10"/>
        <v>-3489170.2011580085</v>
      </c>
      <c r="I140" s="10"/>
      <c r="J140" s="10"/>
      <c r="K140" s="10"/>
    </row>
    <row r="141" spans="1:11" ht="12.75">
      <c r="A141" s="13"/>
      <c r="B141" s="13" t="s">
        <v>15</v>
      </c>
      <c r="C141" s="14"/>
      <c r="D141" s="14">
        <f t="shared" si="11"/>
        <v>-3784040.7500000005</v>
      </c>
      <c r="E141" s="14">
        <f>+D138*J141*K141/365</f>
        <v>-14759.475637191785</v>
      </c>
      <c r="F141" s="14">
        <f t="shared" si="8"/>
        <v>280111.07320479787</v>
      </c>
      <c r="G141" s="14">
        <f t="shared" si="9"/>
        <v>-14759.475637191785</v>
      </c>
      <c r="H141" s="14">
        <f t="shared" si="10"/>
        <v>-3503929.6767952004</v>
      </c>
      <c r="I141" s="10"/>
      <c r="J141" s="16">
        <v>0.0459</v>
      </c>
      <c r="K141" s="17">
        <f>+A142-A138+1</f>
        <v>31</v>
      </c>
    </row>
    <row r="142" spans="1:11" ht="12.75">
      <c r="A142" s="12">
        <f>+A137+31</f>
        <v>38960</v>
      </c>
      <c r="B142" s="13" t="s">
        <v>4</v>
      </c>
      <c r="C142" s="14"/>
      <c r="D142" s="14">
        <f t="shared" si="11"/>
        <v>-3784040.7500000005</v>
      </c>
      <c r="E142" s="14"/>
      <c r="F142" s="14">
        <f t="shared" si="8"/>
        <v>280111.07320479787</v>
      </c>
      <c r="G142" s="14">
        <f t="shared" si="9"/>
        <v>0</v>
      </c>
      <c r="H142" s="14">
        <f t="shared" si="10"/>
        <v>-3503929.6767952004</v>
      </c>
      <c r="I142" s="10"/>
      <c r="J142" s="10"/>
      <c r="K142" s="10"/>
    </row>
    <row r="143" spans="1:11" ht="12.75">
      <c r="A143" s="12">
        <f>+A142+1</f>
        <v>38961</v>
      </c>
      <c r="B143" s="13" t="s">
        <v>11</v>
      </c>
      <c r="C143" s="14"/>
      <c r="D143" s="14">
        <f t="shared" si="11"/>
        <v>-3784040.7500000005</v>
      </c>
      <c r="E143" s="14"/>
      <c r="F143" s="14">
        <f t="shared" si="8"/>
        <v>280111.07320479787</v>
      </c>
      <c r="G143" s="14">
        <f t="shared" si="9"/>
        <v>0</v>
      </c>
      <c r="H143" s="14">
        <f t="shared" si="10"/>
        <v>-3503929.6767952004</v>
      </c>
      <c r="I143" s="10"/>
      <c r="J143" s="10"/>
      <c r="K143" s="10"/>
    </row>
    <row r="144" spans="1:11" ht="12.75">
      <c r="A144" s="13"/>
      <c r="B144" s="13" t="s">
        <v>12</v>
      </c>
      <c r="C144" s="14"/>
      <c r="D144" s="14">
        <f t="shared" si="11"/>
        <v>-3784040.7500000005</v>
      </c>
      <c r="E144" s="14"/>
      <c r="F144" s="14">
        <f t="shared" si="8"/>
        <v>280111.07320479787</v>
      </c>
      <c r="G144" s="14">
        <f t="shared" si="9"/>
        <v>0</v>
      </c>
      <c r="H144" s="14">
        <f t="shared" si="10"/>
        <v>-3503929.6767952004</v>
      </c>
      <c r="I144" s="10"/>
      <c r="J144" s="10"/>
      <c r="K144" s="10"/>
    </row>
    <row r="145" spans="1:11" ht="12.75">
      <c r="A145" s="13"/>
      <c r="B145" s="13" t="s">
        <v>13</v>
      </c>
      <c r="C145" s="14">
        <v>-4112</v>
      </c>
      <c r="D145" s="14">
        <f t="shared" si="11"/>
        <v>-3788152.7500000005</v>
      </c>
      <c r="E145" s="14"/>
      <c r="F145" s="14">
        <f t="shared" si="8"/>
        <v>280111.07320479787</v>
      </c>
      <c r="G145" s="14">
        <f t="shared" si="9"/>
        <v>-4112</v>
      </c>
      <c r="H145" s="14">
        <f t="shared" si="10"/>
        <v>-3508041.6767952004</v>
      </c>
      <c r="I145" s="10"/>
      <c r="J145" s="10"/>
      <c r="K145" s="10"/>
    </row>
    <row r="146" spans="1:11" ht="12.75">
      <c r="A146" s="13"/>
      <c r="B146" s="13" t="s">
        <v>15</v>
      </c>
      <c r="C146" s="14"/>
      <c r="D146" s="14">
        <f t="shared" si="11"/>
        <v>-3788152.7500000005</v>
      </c>
      <c r="E146" s="14">
        <f>+D143*J146*K146/365</f>
        <v>-14275.682500684936</v>
      </c>
      <c r="F146" s="14">
        <f t="shared" si="8"/>
        <v>265835.39070411294</v>
      </c>
      <c r="G146" s="14">
        <f t="shared" si="9"/>
        <v>-14275.682500684936</v>
      </c>
      <c r="H146" s="14">
        <f t="shared" si="10"/>
        <v>-3522317.3592958855</v>
      </c>
      <c r="I146" s="10"/>
      <c r="J146" s="16">
        <v>0.0459</v>
      </c>
      <c r="K146" s="17">
        <f>+A147-A143+1</f>
        <v>30</v>
      </c>
    </row>
    <row r="147" spans="1:11" ht="12.75">
      <c r="A147" s="12">
        <f>+A142+30</f>
        <v>38990</v>
      </c>
      <c r="B147" s="13" t="s">
        <v>4</v>
      </c>
      <c r="C147" s="14"/>
      <c r="D147" s="14">
        <f t="shared" si="11"/>
        <v>-3788152.7500000005</v>
      </c>
      <c r="E147" s="14"/>
      <c r="F147" s="14">
        <f t="shared" si="8"/>
        <v>265835.39070411294</v>
      </c>
      <c r="G147" s="14">
        <f t="shared" si="9"/>
        <v>0</v>
      </c>
      <c r="H147" s="14">
        <f t="shared" si="10"/>
        <v>-3522317.3592958855</v>
      </c>
      <c r="I147" s="10"/>
      <c r="J147" s="10"/>
      <c r="K147" s="10"/>
    </row>
    <row r="148" spans="1:11" ht="12.75">
      <c r="A148" s="12">
        <f>+A147+1</f>
        <v>38991</v>
      </c>
      <c r="B148" s="13" t="s">
        <v>11</v>
      </c>
      <c r="C148" s="14"/>
      <c r="D148" s="14">
        <f t="shared" si="11"/>
        <v>-3788152.7500000005</v>
      </c>
      <c r="E148" s="14"/>
      <c r="F148" s="14">
        <f t="shared" si="8"/>
        <v>265835.39070411294</v>
      </c>
      <c r="G148" s="14">
        <f t="shared" si="9"/>
        <v>0</v>
      </c>
      <c r="H148" s="14">
        <f t="shared" si="10"/>
        <v>-3522317.3592958855</v>
      </c>
      <c r="I148" s="10"/>
      <c r="J148" s="10"/>
      <c r="K148" s="10"/>
    </row>
    <row r="149" spans="1:11" ht="12.75">
      <c r="A149" s="13"/>
      <c r="B149" s="13" t="s">
        <v>12</v>
      </c>
      <c r="C149" s="14"/>
      <c r="D149" s="14">
        <f t="shared" si="11"/>
        <v>-3788152.7500000005</v>
      </c>
      <c r="E149" s="14"/>
      <c r="F149" s="14">
        <f t="shared" si="8"/>
        <v>265835.39070411294</v>
      </c>
      <c r="G149" s="14">
        <f t="shared" si="9"/>
        <v>0</v>
      </c>
      <c r="H149" s="14">
        <f t="shared" si="10"/>
        <v>-3522317.3592958855</v>
      </c>
      <c r="I149" s="10"/>
      <c r="J149" s="10"/>
      <c r="K149" s="10"/>
    </row>
    <row r="150" spans="1:11" ht="12.75">
      <c r="A150" s="13"/>
      <c r="B150" s="13" t="s">
        <v>13</v>
      </c>
      <c r="C150" s="14">
        <v>-841</v>
      </c>
      <c r="D150" s="14">
        <f t="shared" si="11"/>
        <v>-3788993.7500000005</v>
      </c>
      <c r="E150" s="14"/>
      <c r="F150" s="14">
        <f t="shared" si="8"/>
        <v>265835.39070411294</v>
      </c>
      <c r="G150" s="14">
        <f t="shared" si="9"/>
        <v>-841</v>
      </c>
      <c r="H150" s="14">
        <f t="shared" si="10"/>
        <v>-3523158.3592958855</v>
      </c>
      <c r="I150" s="10"/>
      <c r="J150" s="10"/>
      <c r="K150" s="10"/>
    </row>
    <row r="151" spans="1:11" ht="12.75">
      <c r="A151" s="13"/>
      <c r="B151" s="13" t="s">
        <v>15</v>
      </c>
      <c r="C151" s="14"/>
      <c r="D151" s="14">
        <f t="shared" si="11"/>
        <v>-3788993.7500000005</v>
      </c>
      <c r="E151" s="14">
        <f>+D148*J151*K151/365</f>
        <v>-14767.568624589043</v>
      </c>
      <c r="F151" s="14">
        <f t="shared" si="8"/>
        <v>251067.8220795239</v>
      </c>
      <c r="G151" s="14">
        <f t="shared" si="9"/>
        <v>-14767.568624589043</v>
      </c>
      <c r="H151" s="14">
        <f t="shared" si="10"/>
        <v>-3537925.9279204747</v>
      </c>
      <c r="I151" s="10"/>
      <c r="J151" s="16">
        <v>0.0459</v>
      </c>
      <c r="K151" s="17">
        <f>+A152-A148+1</f>
        <v>31</v>
      </c>
    </row>
    <row r="152" spans="1:11" ht="12.75">
      <c r="A152" s="12">
        <f>+A147+31</f>
        <v>39021</v>
      </c>
      <c r="B152" s="13" t="s">
        <v>4</v>
      </c>
      <c r="C152" s="14"/>
      <c r="D152" s="14">
        <f t="shared" si="11"/>
        <v>-3788993.7500000005</v>
      </c>
      <c r="E152" s="14"/>
      <c r="F152" s="14">
        <f t="shared" si="8"/>
        <v>251067.8220795239</v>
      </c>
      <c r="G152" s="14">
        <f t="shared" si="9"/>
        <v>0</v>
      </c>
      <c r="H152" s="14">
        <f t="shared" si="10"/>
        <v>-3537925.9279204747</v>
      </c>
      <c r="I152" s="10"/>
      <c r="J152" s="10"/>
      <c r="K152" s="10"/>
    </row>
    <row r="153" spans="1:11" ht="12.75">
      <c r="A153" s="12">
        <f>+A152+1</f>
        <v>39022</v>
      </c>
      <c r="B153" s="13" t="s">
        <v>11</v>
      </c>
      <c r="C153" s="14"/>
      <c r="D153" s="14">
        <f t="shared" si="11"/>
        <v>-3788993.7500000005</v>
      </c>
      <c r="E153" s="14"/>
      <c r="F153" s="14">
        <f t="shared" si="8"/>
        <v>251067.8220795239</v>
      </c>
      <c r="G153" s="14">
        <f t="shared" si="9"/>
        <v>0</v>
      </c>
      <c r="H153" s="14">
        <f t="shared" si="10"/>
        <v>-3537925.9279204747</v>
      </c>
      <c r="I153" s="10"/>
      <c r="J153" s="10"/>
      <c r="K153" s="10"/>
    </row>
    <row r="154" spans="1:11" ht="12.75">
      <c r="A154" s="13"/>
      <c r="B154" s="13" t="s">
        <v>12</v>
      </c>
      <c r="C154" s="14"/>
      <c r="D154" s="14">
        <f t="shared" si="11"/>
        <v>-3788993.7500000005</v>
      </c>
      <c r="E154" s="14"/>
      <c r="F154" s="14">
        <f t="shared" si="8"/>
        <v>251067.8220795239</v>
      </c>
      <c r="G154" s="14">
        <f t="shared" si="9"/>
        <v>0</v>
      </c>
      <c r="H154" s="14">
        <f t="shared" si="10"/>
        <v>-3537925.9279204747</v>
      </c>
      <c r="I154" s="10"/>
      <c r="J154" s="10"/>
      <c r="K154" s="10"/>
    </row>
    <row r="155" spans="1:11" ht="12.75">
      <c r="A155" s="13"/>
      <c r="B155" s="13" t="s">
        <v>13</v>
      </c>
      <c r="C155" s="14">
        <v>-787</v>
      </c>
      <c r="D155" s="14">
        <f t="shared" si="11"/>
        <v>-3789780.7500000005</v>
      </c>
      <c r="E155" s="14"/>
      <c r="F155" s="14">
        <f t="shared" si="8"/>
        <v>251067.8220795239</v>
      </c>
      <c r="G155" s="14">
        <f t="shared" si="9"/>
        <v>-787</v>
      </c>
      <c r="H155" s="14">
        <f t="shared" si="10"/>
        <v>-3538712.9279204747</v>
      </c>
      <c r="I155" s="10"/>
      <c r="J155" s="10"/>
      <c r="K155" s="10"/>
    </row>
    <row r="156" spans="1:11" ht="12.75">
      <c r="A156" s="13"/>
      <c r="B156" s="13" t="s">
        <v>15</v>
      </c>
      <c r="C156" s="14"/>
      <c r="D156" s="14">
        <f t="shared" si="11"/>
        <v>-3789780.7500000005</v>
      </c>
      <c r="E156" s="14">
        <f>+D153*J156*K156/365</f>
        <v>-14294.368202054799</v>
      </c>
      <c r="F156" s="14">
        <f t="shared" si="8"/>
        <v>236773.45387746912</v>
      </c>
      <c r="G156" s="14">
        <f t="shared" si="9"/>
        <v>-14294.368202054799</v>
      </c>
      <c r="H156" s="14">
        <f t="shared" si="10"/>
        <v>-3553007.2961225295</v>
      </c>
      <c r="I156" s="10"/>
      <c r="J156" s="16">
        <v>0.0459</v>
      </c>
      <c r="K156" s="17">
        <f>+A157-A153+1</f>
        <v>30</v>
      </c>
    </row>
    <row r="157" spans="1:11" ht="12.75">
      <c r="A157" s="12">
        <f>+A152+30</f>
        <v>39051</v>
      </c>
      <c r="B157" s="19" t="s">
        <v>4</v>
      </c>
      <c r="C157" s="13"/>
      <c r="D157" s="14">
        <f aca="true" t="shared" si="12" ref="D157:D220">+D156+C157</f>
        <v>-3789780.7500000005</v>
      </c>
      <c r="E157" s="14"/>
      <c r="F157" s="14">
        <f aca="true" t="shared" si="13" ref="F157:F220">+F156+E157</f>
        <v>236773.45387746912</v>
      </c>
      <c r="G157" s="14">
        <f aca="true" t="shared" si="14" ref="G157:G220">+C157+E157</f>
        <v>0</v>
      </c>
      <c r="H157" s="14">
        <f aca="true" t="shared" si="15" ref="H157:H220">+H156+G157</f>
        <v>-3553007.2961225295</v>
      </c>
      <c r="I157" s="10"/>
      <c r="J157" s="10"/>
      <c r="K157" s="10"/>
    </row>
    <row r="158" spans="1:11" ht="12.75">
      <c r="A158" s="12">
        <f>+A157+1</f>
        <v>39052</v>
      </c>
      <c r="B158" s="19" t="s">
        <v>11</v>
      </c>
      <c r="C158" s="13"/>
      <c r="D158" s="14">
        <f t="shared" si="12"/>
        <v>-3789780.7500000005</v>
      </c>
      <c r="E158" s="14"/>
      <c r="F158" s="14">
        <f t="shared" si="13"/>
        <v>236773.45387746912</v>
      </c>
      <c r="G158" s="14">
        <f t="shared" si="14"/>
        <v>0</v>
      </c>
      <c r="H158" s="14">
        <f t="shared" si="15"/>
        <v>-3553007.2961225295</v>
      </c>
      <c r="I158" s="10"/>
      <c r="J158" s="10"/>
      <c r="K158" s="10"/>
    </row>
    <row r="159" spans="1:11" ht="12.75">
      <c r="A159" s="13"/>
      <c r="B159" s="19" t="s">
        <v>12</v>
      </c>
      <c r="C159" s="13"/>
      <c r="D159" s="14">
        <f t="shared" si="12"/>
        <v>-3789780.7500000005</v>
      </c>
      <c r="E159" s="14"/>
      <c r="F159" s="14">
        <f t="shared" si="13"/>
        <v>236773.45387746912</v>
      </c>
      <c r="G159" s="14">
        <f t="shared" si="14"/>
        <v>0</v>
      </c>
      <c r="H159" s="14">
        <f t="shared" si="15"/>
        <v>-3553007.2961225295</v>
      </c>
      <c r="I159" s="10"/>
      <c r="J159" s="10"/>
      <c r="K159" s="10"/>
    </row>
    <row r="160" spans="1:11" ht="12.75">
      <c r="A160" s="13"/>
      <c r="B160" s="19" t="s">
        <v>13</v>
      </c>
      <c r="C160" s="13">
        <v>-1527</v>
      </c>
      <c r="D160" s="14">
        <f t="shared" si="12"/>
        <v>-3791307.7500000005</v>
      </c>
      <c r="E160" s="14"/>
      <c r="F160" s="14">
        <f t="shared" si="13"/>
        <v>236773.45387746912</v>
      </c>
      <c r="G160" s="14">
        <f t="shared" si="14"/>
        <v>-1527</v>
      </c>
      <c r="H160" s="14">
        <f t="shared" si="15"/>
        <v>-3554534.2961225295</v>
      </c>
      <c r="I160" s="10"/>
      <c r="J160" s="10"/>
      <c r="K160" s="10"/>
    </row>
    <row r="161" spans="1:11" ht="12.75">
      <c r="A161" s="13"/>
      <c r="B161" s="19" t="s">
        <v>15</v>
      </c>
      <c r="C161" s="13"/>
      <c r="D161" s="14">
        <f t="shared" si="12"/>
        <v>-3791307.7500000005</v>
      </c>
      <c r="E161" s="14">
        <f>+D158*J161*K161/365</f>
        <v>-14773.915148424658</v>
      </c>
      <c r="F161" s="14">
        <f t="shared" si="13"/>
        <v>221999.53872904446</v>
      </c>
      <c r="G161" s="14">
        <f t="shared" si="14"/>
        <v>-14773.915148424658</v>
      </c>
      <c r="H161" s="14">
        <f t="shared" si="15"/>
        <v>-3569308.211270954</v>
      </c>
      <c r="I161" s="10"/>
      <c r="J161" s="16">
        <v>0.0459</v>
      </c>
      <c r="K161" s="17">
        <f>+A162-A158+1</f>
        <v>31</v>
      </c>
    </row>
    <row r="162" spans="1:11" ht="12.75">
      <c r="A162" s="12">
        <f>+A157+31</f>
        <v>39082</v>
      </c>
      <c r="B162" s="19" t="s">
        <v>4</v>
      </c>
      <c r="C162" s="13"/>
      <c r="D162" s="14">
        <f t="shared" si="12"/>
        <v>-3791307.7500000005</v>
      </c>
      <c r="E162" s="14"/>
      <c r="F162" s="14">
        <f t="shared" si="13"/>
        <v>221999.53872904446</v>
      </c>
      <c r="G162" s="14">
        <f t="shared" si="14"/>
        <v>0</v>
      </c>
      <c r="H162" s="14">
        <f t="shared" si="15"/>
        <v>-3569308.211270954</v>
      </c>
      <c r="I162" s="10"/>
      <c r="J162" s="10"/>
      <c r="K162" s="10"/>
    </row>
    <row r="163" spans="1:11" ht="12.75">
      <c r="A163" s="12">
        <f>+A162+1</f>
        <v>39083</v>
      </c>
      <c r="B163" s="19" t="s">
        <v>11</v>
      </c>
      <c r="C163" s="13"/>
      <c r="D163" s="14">
        <f t="shared" si="12"/>
        <v>-3791307.7500000005</v>
      </c>
      <c r="E163" s="14"/>
      <c r="F163" s="14">
        <f t="shared" si="13"/>
        <v>221999.53872904446</v>
      </c>
      <c r="G163" s="14">
        <f t="shared" si="14"/>
        <v>0</v>
      </c>
      <c r="H163" s="14">
        <f t="shared" si="15"/>
        <v>-3569308.211270954</v>
      </c>
      <c r="I163" s="10"/>
      <c r="J163" s="10"/>
      <c r="K163" s="10"/>
    </row>
    <row r="164" spans="1:11" ht="12.75">
      <c r="A164" s="13"/>
      <c r="B164" s="19" t="s">
        <v>12</v>
      </c>
      <c r="C164" s="13"/>
      <c r="D164" s="14">
        <f t="shared" si="12"/>
        <v>-3791307.7500000005</v>
      </c>
      <c r="E164" s="14"/>
      <c r="F164" s="14">
        <f t="shared" si="13"/>
        <v>221999.53872904446</v>
      </c>
      <c r="G164" s="14">
        <f t="shared" si="14"/>
        <v>0</v>
      </c>
      <c r="H164" s="14">
        <f t="shared" si="15"/>
        <v>-3569308.211270954</v>
      </c>
      <c r="I164" s="10"/>
      <c r="J164" s="10"/>
      <c r="K164" s="10"/>
    </row>
    <row r="165" spans="1:11" ht="12.75">
      <c r="A165" s="13"/>
      <c r="B165" s="19" t="s">
        <v>13</v>
      </c>
      <c r="C165" s="13">
        <v>-5.88</v>
      </c>
      <c r="D165" s="14">
        <f t="shared" si="12"/>
        <v>-3791313.6300000004</v>
      </c>
      <c r="E165" s="14"/>
      <c r="F165" s="14">
        <f t="shared" si="13"/>
        <v>221999.53872904446</v>
      </c>
      <c r="G165" s="14">
        <f t="shared" si="14"/>
        <v>-5.88</v>
      </c>
      <c r="H165" s="14">
        <f t="shared" si="15"/>
        <v>-3569314.091270954</v>
      </c>
      <c r="I165" s="10"/>
      <c r="J165" s="10"/>
      <c r="K165" s="10"/>
    </row>
    <row r="166" spans="1:11" ht="12.75">
      <c r="A166" s="13"/>
      <c r="B166" s="19" t="s">
        <v>15</v>
      </c>
      <c r="C166" s="13"/>
      <c r="D166" s="14">
        <f t="shared" si="12"/>
        <v>-3791313.6300000004</v>
      </c>
      <c r="E166" s="14">
        <f>+D163*J166*K166/365</f>
        <v>-14779.867938287676</v>
      </c>
      <c r="F166" s="14">
        <f t="shared" si="13"/>
        <v>207219.6707907568</v>
      </c>
      <c r="G166" s="14">
        <f t="shared" si="14"/>
        <v>-14779.867938287676</v>
      </c>
      <c r="H166" s="14">
        <f t="shared" si="15"/>
        <v>-3584093.9592092414</v>
      </c>
      <c r="I166" s="10"/>
      <c r="J166" s="16">
        <v>0.0459</v>
      </c>
      <c r="K166" s="17">
        <f>+A167-A163+1</f>
        <v>31</v>
      </c>
    </row>
    <row r="167" spans="1:11" ht="12.75">
      <c r="A167" s="12">
        <f>+A162+31</f>
        <v>39113</v>
      </c>
      <c r="B167" s="19" t="s">
        <v>4</v>
      </c>
      <c r="C167" s="13"/>
      <c r="D167" s="14">
        <f t="shared" si="12"/>
        <v>-3791313.6300000004</v>
      </c>
      <c r="E167" s="14"/>
      <c r="F167" s="14">
        <f t="shared" si="13"/>
        <v>207219.6707907568</v>
      </c>
      <c r="G167" s="14">
        <f t="shared" si="14"/>
        <v>0</v>
      </c>
      <c r="H167" s="14">
        <f t="shared" si="15"/>
        <v>-3584093.9592092414</v>
      </c>
      <c r="I167" s="10"/>
      <c r="J167" s="10"/>
      <c r="K167" s="10"/>
    </row>
    <row r="168" spans="1:11" ht="12.75">
      <c r="A168" s="12">
        <f>+A167+1</f>
        <v>39114</v>
      </c>
      <c r="B168" s="19" t="s">
        <v>11</v>
      </c>
      <c r="C168" s="13"/>
      <c r="D168" s="14">
        <f t="shared" si="12"/>
        <v>-3791313.6300000004</v>
      </c>
      <c r="E168" s="14"/>
      <c r="F168" s="14">
        <f t="shared" si="13"/>
        <v>207219.6707907568</v>
      </c>
      <c r="G168" s="14">
        <f t="shared" si="14"/>
        <v>0</v>
      </c>
      <c r="H168" s="14">
        <f t="shared" si="15"/>
        <v>-3584093.9592092414</v>
      </c>
      <c r="I168" s="10"/>
      <c r="J168" s="10"/>
      <c r="K168" s="10"/>
    </row>
    <row r="169" spans="1:11" ht="12.75">
      <c r="A169" s="13"/>
      <c r="B169" s="19" t="s">
        <v>12</v>
      </c>
      <c r="C169" s="13"/>
      <c r="D169" s="14">
        <f t="shared" si="12"/>
        <v>-3791313.6300000004</v>
      </c>
      <c r="E169" s="14"/>
      <c r="F169" s="14">
        <f t="shared" si="13"/>
        <v>207219.6707907568</v>
      </c>
      <c r="G169" s="14">
        <f t="shared" si="14"/>
        <v>0</v>
      </c>
      <c r="H169" s="14">
        <f t="shared" si="15"/>
        <v>-3584093.9592092414</v>
      </c>
      <c r="I169" s="10"/>
      <c r="J169" s="10"/>
      <c r="K169" s="10"/>
    </row>
    <row r="170" spans="1:11" ht="12.75">
      <c r="A170" s="13"/>
      <c r="B170" s="19" t="s">
        <v>13</v>
      </c>
      <c r="C170" s="13"/>
      <c r="D170" s="14">
        <f t="shared" si="12"/>
        <v>-3791313.6300000004</v>
      </c>
      <c r="E170" s="14"/>
      <c r="F170" s="14">
        <f t="shared" si="13"/>
        <v>207219.6707907568</v>
      </c>
      <c r="G170" s="14">
        <f t="shared" si="14"/>
        <v>0</v>
      </c>
      <c r="H170" s="14">
        <f t="shared" si="15"/>
        <v>-3584093.9592092414</v>
      </c>
      <c r="I170" s="10"/>
      <c r="J170" s="10"/>
      <c r="K170" s="10"/>
    </row>
    <row r="171" spans="1:11" ht="12.75">
      <c r="A171" s="13"/>
      <c r="B171" s="19" t="s">
        <v>15</v>
      </c>
      <c r="C171" s="13"/>
      <c r="D171" s="14">
        <f t="shared" si="12"/>
        <v>-3791313.6300000004</v>
      </c>
      <c r="E171" s="14">
        <f>+D168*J171*K171/365</f>
        <v>-13349.578841852057</v>
      </c>
      <c r="F171" s="14">
        <f t="shared" si="13"/>
        <v>193870.09194890474</v>
      </c>
      <c r="G171" s="14">
        <f t="shared" si="14"/>
        <v>-13349.578841852057</v>
      </c>
      <c r="H171" s="14">
        <f t="shared" si="15"/>
        <v>-3597443.5380510935</v>
      </c>
      <c r="I171" s="10"/>
      <c r="J171" s="16">
        <v>0.0459</v>
      </c>
      <c r="K171" s="17">
        <f>+A172-A168+1</f>
        <v>28</v>
      </c>
    </row>
    <row r="172" spans="1:11" ht="12.75">
      <c r="A172" s="12">
        <f>+A167+28</f>
        <v>39141</v>
      </c>
      <c r="B172" s="19" t="s">
        <v>4</v>
      </c>
      <c r="C172" s="13"/>
      <c r="D172" s="14">
        <f t="shared" si="12"/>
        <v>-3791313.6300000004</v>
      </c>
      <c r="E172" s="14"/>
      <c r="F172" s="14">
        <f t="shared" si="13"/>
        <v>193870.09194890474</v>
      </c>
      <c r="G172" s="14">
        <f t="shared" si="14"/>
        <v>0</v>
      </c>
      <c r="H172" s="14">
        <f t="shared" si="15"/>
        <v>-3597443.5380510935</v>
      </c>
      <c r="I172" s="10"/>
      <c r="J172" s="10"/>
      <c r="K172" s="10"/>
    </row>
    <row r="173" spans="1:11" ht="12.75">
      <c r="A173" s="12">
        <f>+A172+1</f>
        <v>39142</v>
      </c>
      <c r="B173" s="13" t="s">
        <v>11</v>
      </c>
      <c r="C173" s="13"/>
      <c r="D173" s="14">
        <f t="shared" si="12"/>
        <v>-3791313.6300000004</v>
      </c>
      <c r="E173" s="14"/>
      <c r="F173" s="14">
        <f t="shared" si="13"/>
        <v>193870.09194890474</v>
      </c>
      <c r="G173" s="14">
        <f t="shared" si="14"/>
        <v>0</v>
      </c>
      <c r="H173" s="14">
        <f t="shared" si="15"/>
        <v>-3597443.5380510935</v>
      </c>
      <c r="I173" s="10"/>
      <c r="J173" s="10"/>
      <c r="K173" s="10"/>
    </row>
    <row r="174" spans="1:11" ht="12.75">
      <c r="A174" s="13"/>
      <c r="B174" s="13" t="s">
        <v>12</v>
      </c>
      <c r="C174" s="13"/>
      <c r="D174" s="14">
        <f t="shared" si="12"/>
        <v>-3791313.6300000004</v>
      </c>
      <c r="E174" s="14"/>
      <c r="F174" s="14">
        <f t="shared" si="13"/>
        <v>193870.09194890474</v>
      </c>
      <c r="G174" s="14">
        <f t="shared" si="14"/>
        <v>0</v>
      </c>
      <c r="H174" s="14">
        <f t="shared" si="15"/>
        <v>-3597443.5380510935</v>
      </c>
      <c r="I174" s="10"/>
      <c r="J174" s="10"/>
      <c r="K174" s="10"/>
    </row>
    <row r="175" spans="1:11" ht="12.75">
      <c r="A175" s="13"/>
      <c r="B175" s="13" t="s">
        <v>13</v>
      </c>
      <c r="C175" s="13"/>
      <c r="D175" s="14">
        <f t="shared" si="12"/>
        <v>-3791313.6300000004</v>
      </c>
      <c r="E175" s="14"/>
      <c r="F175" s="14">
        <f t="shared" si="13"/>
        <v>193870.09194890474</v>
      </c>
      <c r="G175" s="14">
        <f t="shared" si="14"/>
        <v>0</v>
      </c>
      <c r="H175" s="14">
        <f t="shared" si="15"/>
        <v>-3597443.5380510935</v>
      </c>
      <c r="I175" s="10"/>
      <c r="J175" s="10"/>
      <c r="K175" s="10"/>
    </row>
    <row r="176" spans="1:11" ht="12.75">
      <c r="A176" s="13"/>
      <c r="B176" s="13" t="s">
        <v>15</v>
      </c>
      <c r="C176" s="13"/>
      <c r="D176" s="14">
        <f t="shared" si="12"/>
        <v>-3791313.6300000004</v>
      </c>
      <c r="E176" s="14">
        <f>+D173*J176*K176/365</f>
        <v>-14779.89086062192</v>
      </c>
      <c r="F176" s="14">
        <f t="shared" si="13"/>
        <v>179090.2010882828</v>
      </c>
      <c r="G176" s="14">
        <f t="shared" si="14"/>
        <v>-14779.89086062192</v>
      </c>
      <c r="H176" s="14">
        <f t="shared" si="15"/>
        <v>-3612223.4289117153</v>
      </c>
      <c r="I176" s="10"/>
      <c r="J176" s="16">
        <v>0.0459</v>
      </c>
      <c r="K176" s="17">
        <f>+A177-A173+1</f>
        <v>31</v>
      </c>
    </row>
    <row r="177" spans="1:11" ht="12.75">
      <c r="A177" s="12">
        <f>+A172+31</f>
        <v>39172</v>
      </c>
      <c r="B177" s="13" t="s">
        <v>4</v>
      </c>
      <c r="C177" s="13"/>
      <c r="D177" s="14">
        <f t="shared" si="12"/>
        <v>-3791313.6300000004</v>
      </c>
      <c r="E177" s="14"/>
      <c r="F177" s="14">
        <f t="shared" si="13"/>
        <v>179090.2010882828</v>
      </c>
      <c r="G177" s="14">
        <f t="shared" si="14"/>
        <v>0</v>
      </c>
      <c r="H177" s="14">
        <f t="shared" si="15"/>
        <v>-3612223.4289117153</v>
      </c>
      <c r="I177" s="10"/>
      <c r="J177" s="10"/>
      <c r="K177" s="10"/>
    </row>
    <row r="178" spans="1:11" ht="12.75">
      <c r="A178" s="12">
        <f>+A177+1</f>
        <v>39173</v>
      </c>
      <c r="B178" s="13" t="s">
        <v>11</v>
      </c>
      <c r="C178" s="13"/>
      <c r="D178" s="14">
        <f t="shared" si="12"/>
        <v>-3791313.6300000004</v>
      </c>
      <c r="E178" s="14"/>
      <c r="F178" s="14">
        <f t="shared" si="13"/>
        <v>179090.2010882828</v>
      </c>
      <c r="G178" s="14">
        <f t="shared" si="14"/>
        <v>0</v>
      </c>
      <c r="H178" s="14">
        <f t="shared" si="15"/>
        <v>-3612223.4289117153</v>
      </c>
      <c r="I178" s="10"/>
      <c r="J178" s="10"/>
      <c r="K178" s="10"/>
    </row>
    <row r="179" spans="1:11" ht="12.75">
      <c r="A179" s="13"/>
      <c r="B179" s="13" t="s">
        <v>12</v>
      </c>
      <c r="C179" s="13"/>
      <c r="D179" s="14">
        <f t="shared" si="12"/>
        <v>-3791313.6300000004</v>
      </c>
      <c r="E179" s="14"/>
      <c r="F179" s="14">
        <f t="shared" si="13"/>
        <v>179090.2010882828</v>
      </c>
      <c r="G179" s="14">
        <f t="shared" si="14"/>
        <v>0</v>
      </c>
      <c r="H179" s="14">
        <f t="shared" si="15"/>
        <v>-3612223.4289117153</v>
      </c>
      <c r="I179" s="10"/>
      <c r="J179" s="10"/>
      <c r="K179" s="10"/>
    </row>
    <row r="180" spans="1:11" ht="12.75">
      <c r="A180" s="13"/>
      <c r="B180" s="13" t="s">
        <v>13</v>
      </c>
      <c r="C180" s="13"/>
      <c r="D180" s="14">
        <f t="shared" si="12"/>
        <v>-3791313.6300000004</v>
      </c>
      <c r="E180" s="14"/>
      <c r="F180" s="14">
        <f t="shared" si="13"/>
        <v>179090.2010882828</v>
      </c>
      <c r="G180" s="14">
        <f t="shared" si="14"/>
        <v>0</v>
      </c>
      <c r="H180" s="14">
        <f t="shared" si="15"/>
        <v>-3612223.4289117153</v>
      </c>
      <c r="I180" s="10"/>
      <c r="J180" s="10"/>
      <c r="K180" s="10"/>
    </row>
    <row r="181" spans="1:11" ht="12.75">
      <c r="A181" s="13"/>
      <c r="B181" s="13" t="s">
        <v>15</v>
      </c>
      <c r="C181" s="13"/>
      <c r="D181" s="14">
        <f t="shared" si="12"/>
        <v>-3791313.6300000004</v>
      </c>
      <c r="E181" s="14">
        <f>+D178*J181*K181/365</f>
        <v>-14303.12018769863</v>
      </c>
      <c r="F181" s="14">
        <f t="shared" si="13"/>
        <v>164787.08090058417</v>
      </c>
      <c r="G181" s="14">
        <f t="shared" si="14"/>
        <v>-14303.12018769863</v>
      </c>
      <c r="H181" s="14">
        <f t="shared" si="15"/>
        <v>-3626526.5490994137</v>
      </c>
      <c r="I181" s="10"/>
      <c r="J181" s="16">
        <v>0.0459</v>
      </c>
      <c r="K181" s="17">
        <f>+A182-A178+1</f>
        <v>30</v>
      </c>
    </row>
    <row r="182" spans="1:11" ht="12.75">
      <c r="A182" s="12">
        <f>+A177+30</f>
        <v>39202</v>
      </c>
      <c r="B182" s="19" t="s">
        <v>4</v>
      </c>
      <c r="C182" s="13"/>
      <c r="D182" s="14">
        <f t="shared" si="12"/>
        <v>-3791313.6300000004</v>
      </c>
      <c r="E182" s="14"/>
      <c r="F182" s="14">
        <f t="shared" si="13"/>
        <v>164787.08090058417</v>
      </c>
      <c r="G182" s="14">
        <f t="shared" si="14"/>
        <v>0</v>
      </c>
      <c r="H182" s="14">
        <f t="shared" si="15"/>
        <v>-3626526.5490994137</v>
      </c>
      <c r="I182" s="10"/>
      <c r="J182" s="10"/>
      <c r="K182" s="10"/>
    </row>
    <row r="183" spans="1:11" ht="12.75">
      <c r="A183" s="12">
        <f>+A182+1</f>
        <v>39203</v>
      </c>
      <c r="B183" s="19" t="s">
        <v>11</v>
      </c>
      <c r="C183" s="13"/>
      <c r="D183" s="14">
        <f t="shared" si="12"/>
        <v>-3791313.6300000004</v>
      </c>
      <c r="E183" s="14"/>
      <c r="F183" s="14">
        <f t="shared" si="13"/>
        <v>164787.08090058417</v>
      </c>
      <c r="G183" s="14">
        <f t="shared" si="14"/>
        <v>0</v>
      </c>
      <c r="H183" s="14">
        <f t="shared" si="15"/>
        <v>-3626526.5490994137</v>
      </c>
      <c r="I183" s="10"/>
      <c r="J183" s="10"/>
      <c r="K183" s="10"/>
    </row>
    <row r="184" spans="1:11" ht="12.75">
      <c r="A184" s="13"/>
      <c r="B184" s="19" t="s">
        <v>12</v>
      </c>
      <c r="C184" s="13"/>
      <c r="D184" s="14">
        <f t="shared" si="12"/>
        <v>-3791313.6300000004</v>
      </c>
      <c r="E184" s="14"/>
      <c r="F184" s="14">
        <f t="shared" si="13"/>
        <v>164787.08090058417</v>
      </c>
      <c r="G184" s="14">
        <f t="shared" si="14"/>
        <v>0</v>
      </c>
      <c r="H184" s="14">
        <f t="shared" si="15"/>
        <v>-3626526.5490994137</v>
      </c>
      <c r="I184" s="10"/>
      <c r="J184" s="10"/>
      <c r="K184" s="10"/>
    </row>
    <row r="185" spans="1:11" ht="12.75">
      <c r="A185" s="13"/>
      <c r="B185" s="19" t="s">
        <v>13</v>
      </c>
      <c r="C185" s="13"/>
      <c r="D185" s="14">
        <f t="shared" si="12"/>
        <v>-3791313.6300000004</v>
      </c>
      <c r="E185" s="14"/>
      <c r="F185" s="14">
        <f t="shared" si="13"/>
        <v>164787.08090058417</v>
      </c>
      <c r="G185" s="14">
        <f t="shared" si="14"/>
        <v>0</v>
      </c>
      <c r="H185" s="14">
        <f t="shared" si="15"/>
        <v>-3626526.5490994137</v>
      </c>
      <c r="I185" s="10"/>
      <c r="J185" s="10"/>
      <c r="K185" s="10"/>
    </row>
    <row r="186" spans="1:11" ht="12.75">
      <c r="A186" s="13"/>
      <c r="B186" s="19" t="s">
        <v>15</v>
      </c>
      <c r="C186" s="13"/>
      <c r="D186" s="14">
        <f t="shared" si="12"/>
        <v>-3791313.6300000004</v>
      </c>
      <c r="E186" s="14">
        <f>+D183*J186*K186/365</f>
        <v>-14779.89086062192</v>
      </c>
      <c r="F186" s="14">
        <f t="shared" si="13"/>
        <v>150007.19003996224</v>
      </c>
      <c r="G186" s="14">
        <f t="shared" si="14"/>
        <v>-14779.89086062192</v>
      </c>
      <c r="H186" s="14">
        <f t="shared" si="15"/>
        <v>-3641306.4399600355</v>
      </c>
      <c r="I186" s="10"/>
      <c r="J186" s="16">
        <v>0.0459</v>
      </c>
      <c r="K186" s="17">
        <f>+A187-A183+1</f>
        <v>31</v>
      </c>
    </row>
    <row r="187" spans="1:11" ht="12.75">
      <c r="A187" s="12">
        <f>+A182+31</f>
        <v>39233</v>
      </c>
      <c r="B187" s="19" t="s">
        <v>4</v>
      </c>
      <c r="C187" s="13"/>
      <c r="D187" s="14">
        <f t="shared" si="12"/>
        <v>-3791313.6300000004</v>
      </c>
      <c r="E187" s="14"/>
      <c r="F187" s="14">
        <f t="shared" si="13"/>
        <v>150007.19003996224</v>
      </c>
      <c r="G187" s="14">
        <f t="shared" si="14"/>
        <v>0</v>
      </c>
      <c r="H187" s="14">
        <f t="shared" si="15"/>
        <v>-3641306.4399600355</v>
      </c>
      <c r="I187" s="10"/>
      <c r="J187" s="10"/>
      <c r="K187" s="10"/>
    </row>
    <row r="188" spans="1:11" ht="12.75">
      <c r="A188" s="12">
        <f>+A187+1</f>
        <v>39234</v>
      </c>
      <c r="B188" s="13" t="s">
        <v>11</v>
      </c>
      <c r="C188" s="13"/>
      <c r="D188" s="14">
        <f t="shared" si="12"/>
        <v>-3791313.6300000004</v>
      </c>
      <c r="E188" s="14"/>
      <c r="F188" s="14">
        <f t="shared" si="13"/>
        <v>150007.19003996224</v>
      </c>
      <c r="G188" s="14">
        <f t="shared" si="14"/>
        <v>0</v>
      </c>
      <c r="H188" s="14">
        <f t="shared" si="15"/>
        <v>-3641306.4399600355</v>
      </c>
      <c r="I188" s="10"/>
      <c r="J188" s="10"/>
      <c r="K188" s="10"/>
    </row>
    <row r="189" spans="1:11" ht="12.75">
      <c r="A189" s="13"/>
      <c r="B189" s="13" t="s">
        <v>12</v>
      </c>
      <c r="C189" s="13"/>
      <c r="D189" s="14">
        <f t="shared" si="12"/>
        <v>-3791313.6300000004</v>
      </c>
      <c r="E189" s="14"/>
      <c r="F189" s="14">
        <f t="shared" si="13"/>
        <v>150007.19003996224</v>
      </c>
      <c r="G189" s="14">
        <f t="shared" si="14"/>
        <v>0</v>
      </c>
      <c r="H189" s="14">
        <f t="shared" si="15"/>
        <v>-3641306.4399600355</v>
      </c>
      <c r="I189" s="10"/>
      <c r="J189" s="10"/>
      <c r="K189" s="10"/>
    </row>
    <row r="190" spans="1:11" ht="12.75">
      <c r="A190" s="13"/>
      <c r="B190" s="13" t="s">
        <v>13</v>
      </c>
      <c r="C190" s="13"/>
      <c r="D190" s="14">
        <f t="shared" si="12"/>
        <v>-3791313.6300000004</v>
      </c>
      <c r="E190" s="14"/>
      <c r="F190" s="14">
        <f t="shared" si="13"/>
        <v>150007.19003996224</v>
      </c>
      <c r="G190" s="14">
        <f t="shared" si="14"/>
        <v>0</v>
      </c>
      <c r="H190" s="14">
        <f t="shared" si="15"/>
        <v>-3641306.4399600355</v>
      </c>
      <c r="I190" s="10"/>
      <c r="J190" s="10"/>
      <c r="K190" s="10"/>
    </row>
    <row r="191" spans="1:11" ht="12.75">
      <c r="A191" s="13"/>
      <c r="B191" s="13" t="s">
        <v>15</v>
      </c>
      <c r="C191" s="13"/>
      <c r="D191" s="14">
        <f t="shared" si="12"/>
        <v>-3791313.6300000004</v>
      </c>
      <c r="E191" s="14">
        <f>+D188*J191*K191/365</f>
        <v>-14303.12018769863</v>
      </c>
      <c r="F191" s="14">
        <f t="shared" si="13"/>
        <v>135704.0698522636</v>
      </c>
      <c r="G191" s="14">
        <f t="shared" si="14"/>
        <v>-14303.12018769863</v>
      </c>
      <c r="H191" s="14">
        <f t="shared" si="15"/>
        <v>-3655609.5601477344</v>
      </c>
      <c r="I191" s="10"/>
      <c r="J191" s="16">
        <v>0.0459</v>
      </c>
      <c r="K191" s="17">
        <f>+A192-A188+1</f>
        <v>30</v>
      </c>
    </row>
    <row r="192" spans="1:11" ht="12.75">
      <c r="A192" s="12">
        <f>+A187+30</f>
        <v>39263</v>
      </c>
      <c r="B192" s="13" t="s">
        <v>4</v>
      </c>
      <c r="C192" s="13"/>
      <c r="D192" s="14">
        <f t="shared" si="12"/>
        <v>-3791313.6300000004</v>
      </c>
      <c r="E192" s="14"/>
      <c r="F192" s="14">
        <f t="shared" si="13"/>
        <v>135704.0698522636</v>
      </c>
      <c r="G192" s="14">
        <f t="shared" si="14"/>
        <v>0</v>
      </c>
      <c r="H192" s="14">
        <f t="shared" si="15"/>
        <v>-3655609.5601477344</v>
      </c>
      <c r="I192" s="10"/>
      <c r="J192" s="10"/>
      <c r="K192" s="10"/>
    </row>
    <row r="193" spans="1:11" ht="12.75">
      <c r="A193" s="12">
        <f>+A192+1</f>
        <v>39264</v>
      </c>
      <c r="B193" s="13" t="s">
        <v>11</v>
      </c>
      <c r="C193" s="13"/>
      <c r="D193" s="14">
        <f t="shared" si="12"/>
        <v>-3791313.6300000004</v>
      </c>
      <c r="E193" s="14"/>
      <c r="F193" s="14">
        <f t="shared" si="13"/>
        <v>135704.0698522636</v>
      </c>
      <c r="G193" s="14">
        <f t="shared" si="14"/>
        <v>0</v>
      </c>
      <c r="H193" s="14">
        <f t="shared" si="15"/>
        <v>-3655609.5601477344</v>
      </c>
      <c r="I193" s="10"/>
      <c r="J193" s="10"/>
      <c r="K193" s="10"/>
    </row>
    <row r="194" spans="1:11" ht="12.75">
      <c r="A194" s="13"/>
      <c r="B194" s="13" t="s">
        <v>12</v>
      </c>
      <c r="C194" s="13"/>
      <c r="D194" s="14">
        <f t="shared" si="12"/>
        <v>-3791313.6300000004</v>
      </c>
      <c r="E194" s="14"/>
      <c r="F194" s="14">
        <f t="shared" si="13"/>
        <v>135704.0698522636</v>
      </c>
      <c r="G194" s="14">
        <f t="shared" si="14"/>
        <v>0</v>
      </c>
      <c r="H194" s="14">
        <f t="shared" si="15"/>
        <v>-3655609.5601477344</v>
      </c>
      <c r="I194" s="10"/>
      <c r="J194" s="10"/>
      <c r="K194" s="10"/>
    </row>
    <row r="195" spans="1:11" ht="12.75">
      <c r="A195" s="13"/>
      <c r="B195" s="13" t="s">
        <v>13</v>
      </c>
      <c r="C195" s="13"/>
      <c r="D195" s="14">
        <f t="shared" si="12"/>
        <v>-3791313.6300000004</v>
      </c>
      <c r="E195" s="14"/>
      <c r="F195" s="14">
        <f t="shared" si="13"/>
        <v>135704.0698522636</v>
      </c>
      <c r="G195" s="14">
        <f t="shared" si="14"/>
        <v>0</v>
      </c>
      <c r="H195" s="14">
        <f t="shared" si="15"/>
        <v>-3655609.5601477344</v>
      </c>
      <c r="I195" s="10"/>
      <c r="J195" s="10"/>
      <c r="K195" s="10"/>
    </row>
    <row r="196" spans="1:11" ht="12.75">
      <c r="A196" s="13"/>
      <c r="B196" s="13" t="s">
        <v>15</v>
      </c>
      <c r="C196" s="13"/>
      <c r="D196" s="14">
        <f t="shared" si="12"/>
        <v>-3791313.6300000004</v>
      </c>
      <c r="E196" s="14">
        <f>+D193*J196*K196/365</f>
        <v>-14779.89086062192</v>
      </c>
      <c r="F196" s="14">
        <f t="shared" si="13"/>
        <v>120924.17899164169</v>
      </c>
      <c r="G196" s="14">
        <f t="shared" si="14"/>
        <v>-14779.89086062192</v>
      </c>
      <c r="H196" s="14">
        <f t="shared" si="15"/>
        <v>-3670389.451008356</v>
      </c>
      <c r="I196" s="10"/>
      <c r="J196" s="16">
        <v>0.0459</v>
      </c>
      <c r="K196" s="17">
        <f>+A197-A193+1</f>
        <v>31</v>
      </c>
    </row>
    <row r="197" spans="1:11" ht="12.75">
      <c r="A197" s="12">
        <f>+A192+31</f>
        <v>39294</v>
      </c>
      <c r="B197" s="19" t="s">
        <v>4</v>
      </c>
      <c r="C197" s="13"/>
      <c r="D197" s="14">
        <f t="shared" si="12"/>
        <v>-3791313.6300000004</v>
      </c>
      <c r="E197" s="14"/>
      <c r="F197" s="14">
        <f t="shared" si="13"/>
        <v>120924.17899164169</v>
      </c>
      <c r="G197" s="14">
        <f t="shared" si="14"/>
        <v>0</v>
      </c>
      <c r="H197" s="14">
        <f t="shared" si="15"/>
        <v>-3670389.451008356</v>
      </c>
      <c r="I197" s="10"/>
      <c r="J197" s="10"/>
      <c r="K197" s="10"/>
    </row>
    <row r="198" spans="1:11" ht="12.75">
      <c r="A198" s="12">
        <f>+A197+1</f>
        <v>39295</v>
      </c>
      <c r="B198" s="19" t="s">
        <v>11</v>
      </c>
      <c r="C198" s="13"/>
      <c r="D198" s="14">
        <f t="shared" si="12"/>
        <v>-3791313.6300000004</v>
      </c>
      <c r="E198" s="14"/>
      <c r="F198" s="14">
        <f t="shared" si="13"/>
        <v>120924.17899164169</v>
      </c>
      <c r="G198" s="14">
        <f t="shared" si="14"/>
        <v>0</v>
      </c>
      <c r="H198" s="14">
        <f t="shared" si="15"/>
        <v>-3670389.451008356</v>
      </c>
      <c r="I198" s="10"/>
      <c r="J198" s="10"/>
      <c r="K198" s="10"/>
    </row>
    <row r="199" spans="1:11" ht="12.75">
      <c r="A199" s="13"/>
      <c r="B199" s="19" t="s">
        <v>12</v>
      </c>
      <c r="C199" s="13"/>
      <c r="D199" s="14">
        <f t="shared" si="12"/>
        <v>-3791313.6300000004</v>
      </c>
      <c r="E199" s="14"/>
      <c r="F199" s="14">
        <f t="shared" si="13"/>
        <v>120924.17899164169</v>
      </c>
      <c r="G199" s="14">
        <f t="shared" si="14"/>
        <v>0</v>
      </c>
      <c r="H199" s="14">
        <f t="shared" si="15"/>
        <v>-3670389.451008356</v>
      </c>
      <c r="I199" s="10"/>
      <c r="J199" s="10"/>
      <c r="K199" s="10"/>
    </row>
    <row r="200" spans="1:11" ht="12.75">
      <c r="A200" s="13"/>
      <c r="B200" s="19" t="s">
        <v>13</v>
      </c>
      <c r="C200" s="13"/>
      <c r="D200" s="14">
        <f t="shared" si="12"/>
        <v>-3791313.6300000004</v>
      </c>
      <c r="E200" s="14"/>
      <c r="F200" s="14">
        <f t="shared" si="13"/>
        <v>120924.17899164169</v>
      </c>
      <c r="G200" s="14">
        <f t="shared" si="14"/>
        <v>0</v>
      </c>
      <c r="H200" s="14">
        <f t="shared" si="15"/>
        <v>-3670389.451008356</v>
      </c>
      <c r="I200" s="10"/>
      <c r="J200" s="10"/>
      <c r="K200" s="10"/>
    </row>
    <row r="201" spans="1:11" ht="12.75">
      <c r="A201" s="13"/>
      <c r="B201" s="19" t="s">
        <v>15</v>
      </c>
      <c r="C201" s="13"/>
      <c r="D201" s="14">
        <f t="shared" si="12"/>
        <v>-3791313.6300000004</v>
      </c>
      <c r="E201" s="14">
        <f>+D198*J201*K201/365</f>
        <v>-14779.89086062192</v>
      </c>
      <c r="F201" s="14">
        <f t="shared" si="13"/>
        <v>106144.28813101977</v>
      </c>
      <c r="G201" s="14">
        <f t="shared" si="14"/>
        <v>-14779.89086062192</v>
      </c>
      <c r="H201" s="14">
        <f t="shared" si="15"/>
        <v>-3685169.341868978</v>
      </c>
      <c r="I201" s="10"/>
      <c r="J201" s="16">
        <v>0.0459</v>
      </c>
      <c r="K201" s="17">
        <f>+A202-A198+1</f>
        <v>31</v>
      </c>
    </row>
    <row r="202" spans="1:11" ht="12.75">
      <c r="A202" s="12">
        <f>+A197+31</f>
        <v>39325</v>
      </c>
      <c r="B202" s="19" t="s">
        <v>4</v>
      </c>
      <c r="C202" s="13"/>
      <c r="D202" s="14">
        <f t="shared" si="12"/>
        <v>-3791313.6300000004</v>
      </c>
      <c r="E202" s="14"/>
      <c r="F202" s="14">
        <f t="shared" si="13"/>
        <v>106144.28813101977</v>
      </c>
      <c r="G202" s="14">
        <f t="shared" si="14"/>
        <v>0</v>
      </c>
      <c r="H202" s="14">
        <f t="shared" si="15"/>
        <v>-3685169.341868978</v>
      </c>
      <c r="I202" s="10"/>
      <c r="J202" s="10"/>
      <c r="K202" s="10"/>
    </row>
    <row r="203" spans="1:11" ht="12.75">
      <c r="A203" s="12">
        <f>+A202+1</f>
        <v>39326</v>
      </c>
      <c r="B203" s="13" t="s">
        <v>11</v>
      </c>
      <c r="C203" s="13"/>
      <c r="D203" s="14">
        <f t="shared" si="12"/>
        <v>-3791313.6300000004</v>
      </c>
      <c r="E203" s="14"/>
      <c r="F203" s="14">
        <f t="shared" si="13"/>
        <v>106144.28813101977</v>
      </c>
      <c r="G203" s="14">
        <f t="shared" si="14"/>
        <v>0</v>
      </c>
      <c r="H203" s="14">
        <f t="shared" si="15"/>
        <v>-3685169.341868978</v>
      </c>
      <c r="I203" s="10"/>
      <c r="J203" s="10"/>
      <c r="K203" s="10"/>
    </row>
    <row r="204" spans="1:11" ht="12.75">
      <c r="A204" s="13"/>
      <c r="B204" s="13" t="s">
        <v>12</v>
      </c>
      <c r="C204" s="13"/>
      <c r="D204" s="14">
        <f t="shared" si="12"/>
        <v>-3791313.6300000004</v>
      </c>
      <c r="E204" s="14"/>
      <c r="F204" s="14">
        <f t="shared" si="13"/>
        <v>106144.28813101977</v>
      </c>
      <c r="G204" s="14">
        <f t="shared" si="14"/>
        <v>0</v>
      </c>
      <c r="H204" s="14">
        <f t="shared" si="15"/>
        <v>-3685169.341868978</v>
      </c>
      <c r="I204" s="10"/>
      <c r="J204" s="10"/>
      <c r="K204" s="10"/>
    </row>
    <row r="205" spans="1:11" ht="12.75">
      <c r="A205" s="13"/>
      <c r="B205" s="13" t="s">
        <v>13</v>
      </c>
      <c r="C205" s="13"/>
      <c r="D205" s="14">
        <f t="shared" si="12"/>
        <v>-3791313.6300000004</v>
      </c>
      <c r="E205" s="14"/>
      <c r="F205" s="14">
        <f t="shared" si="13"/>
        <v>106144.28813101977</v>
      </c>
      <c r="G205" s="14">
        <f t="shared" si="14"/>
        <v>0</v>
      </c>
      <c r="H205" s="14">
        <f t="shared" si="15"/>
        <v>-3685169.341868978</v>
      </c>
      <c r="I205" s="10"/>
      <c r="J205" s="10"/>
      <c r="K205" s="10"/>
    </row>
    <row r="206" spans="1:11" ht="12.75">
      <c r="A206" s="13"/>
      <c r="B206" s="13" t="s">
        <v>15</v>
      </c>
      <c r="C206" s="13"/>
      <c r="D206" s="14">
        <f t="shared" si="12"/>
        <v>-3791313.6300000004</v>
      </c>
      <c r="E206" s="14">
        <f>+D203*J206*K206/365</f>
        <v>-14303.12018769863</v>
      </c>
      <c r="F206" s="14">
        <f t="shared" si="13"/>
        <v>91841.16794332114</v>
      </c>
      <c r="G206" s="14">
        <f t="shared" si="14"/>
        <v>-14303.12018769863</v>
      </c>
      <c r="H206" s="14">
        <f t="shared" si="15"/>
        <v>-3699472.462056677</v>
      </c>
      <c r="I206" s="10"/>
      <c r="J206" s="16">
        <v>0.0459</v>
      </c>
      <c r="K206" s="17">
        <f>+A207-A203+1</f>
        <v>30</v>
      </c>
    </row>
    <row r="207" spans="1:11" ht="12.75">
      <c r="A207" s="12">
        <f>+A202+30</f>
        <v>39355</v>
      </c>
      <c r="B207" s="13" t="s">
        <v>4</v>
      </c>
      <c r="C207" s="13"/>
      <c r="D207" s="14">
        <f t="shared" si="12"/>
        <v>-3791313.6300000004</v>
      </c>
      <c r="E207" s="14"/>
      <c r="F207" s="14">
        <f t="shared" si="13"/>
        <v>91841.16794332114</v>
      </c>
      <c r="G207" s="14">
        <f t="shared" si="14"/>
        <v>0</v>
      </c>
      <c r="H207" s="14">
        <f t="shared" si="15"/>
        <v>-3699472.462056677</v>
      </c>
      <c r="I207" s="10"/>
      <c r="J207" s="10"/>
      <c r="K207" s="10"/>
    </row>
    <row r="208" spans="1:11" ht="12.75">
      <c r="A208" s="12">
        <f>+A207+1</f>
        <v>39356</v>
      </c>
      <c r="B208" s="13" t="s">
        <v>11</v>
      </c>
      <c r="C208" s="13"/>
      <c r="D208" s="14">
        <f t="shared" si="12"/>
        <v>-3791313.6300000004</v>
      </c>
      <c r="E208" s="14"/>
      <c r="F208" s="14">
        <f t="shared" si="13"/>
        <v>91841.16794332114</v>
      </c>
      <c r="G208" s="14">
        <f t="shared" si="14"/>
        <v>0</v>
      </c>
      <c r="H208" s="14">
        <f t="shared" si="15"/>
        <v>-3699472.462056677</v>
      </c>
      <c r="I208" s="10"/>
      <c r="J208" s="10"/>
      <c r="K208" s="10"/>
    </row>
    <row r="209" spans="1:11" ht="12.75">
      <c r="A209" s="13"/>
      <c r="B209" s="13" t="s">
        <v>12</v>
      </c>
      <c r="C209" s="13"/>
      <c r="D209" s="14">
        <f t="shared" si="12"/>
        <v>-3791313.6300000004</v>
      </c>
      <c r="E209" s="14"/>
      <c r="F209" s="14">
        <f t="shared" si="13"/>
        <v>91841.16794332114</v>
      </c>
      <c r="G209" s="14">
        <f t="shared" si="14"/>
        <v>0</v>
      </c>
      <c r="H209" s="14">
        <f t="shared" si="15"/>
        <v>-3699472.462056677</v>
      </c>
      <c r="I209" s="10"/>
      <c r="J209" s="10"/>
      <c r="K209" s="10"/>
    </row>
    <row r="210" spans="1:11" ht="12.75">
      <c r="A210" s="13"/>
      <c r="B210" s="13" t="s">
        <v>13</v>
      </c>
      <c r="C210" s="13"/>
      <c r="D210" s="14">
        <f t="shared" si="12"/>
        <v>-3791313.6300000004</v>
      </c>
      <c r="E210" s="14"/>
      <c r="F210" s="14">
        <f t="shared" si="13"/>
        <v>91841.16794332114</v>
      </c>
      <c r="G210" s="14">
        <f t="shared" si="14"/>
        <v>0</v>
      </c>
      <c r="H210" s="14">
        <f t="shared" si="15"/>
        <v>-3699472.462056677</v>
      </c>
      <c r="I210" s="10"/>
      <c r="J210" s="10"/>
      <c r="K210" s="10"/>
    </row>
    <row r="211" spans="1:11" ht="12.75">
      <c r="A211" s="13"/>
      <c r="B211" s="13" t="s">
        <v>15</v>
      </c>
      <c r="C211" s="13"/>
      <c r="D211" s="14">
        <f t="shared" si="12"/>
        <v>-3791313.6300000004</v>
      </c>
      <c r="E211" s="14">
        <f>+D208*J211*K211/365</f>
        <v>-16550.901748060278</v>
      </c>
      <c r="F211" s="14">
        <f t="shared" si="13"/>
        <v>75290.26619526086</v>
      </c>
      <c r="G211" s="14">
        <f t="shared" si="14"/>
        <v>-16550.901748060278</v>
      </c>
      <c r="H211" s="14">
        <f t="shared" si="15"/>
        <v>-3716023.363804737</v>
      </c>
      <c r="I211" s="10"/>
      <c r="J211" s="16">
        <v>0.0514</v>
      </c>
      <c r="K211" s="17">
        <f>+A212-A208+1</f>
        <v>31</v>
      </c>
    </row>
    <row r="212" spans="1:11" ht="12.75">
      <c r="A212" s="12">
        <f>+A207+31</f>
        <v>39386</v>
      </c>
      <c r="B212" s="19" t="s">
        <v>4</v>
      </c>
      <c r="C212" s="13"/>
      <c r="D212" s="14">
        <f t="shared" si="12"/>
        <v>-3791313.6300000004</v>
      </c>
      <c r="E212" s="14"/>
      <c r="F212" s="14">
        <f t="shared" si="13"/>
        <v>75290.26619526086</v>
      </c>
      <c r="G212" s="14">
        <f t="shared" si="14"/>
        <v>0</v>
      </c>
      <c r="H212" s="14">
        <f t="shared" si="15"/>
        <v>-3716023.363804737</v>
      </c>
      <c r="I212" s="10"/>
      <c r="J212" s="10"/>
      <c r="K212" s="10"/>
    </row>
    <row r="213" spans="1:11" ht="12.75">
      <c r="A213" s="12">
        <f>+A212+1</f>
        <v>39387</v>
      </c>
      <c r="B213" s="19" t="s">
        <v>11</v>
      </c>
      <c r="C213" s="13"/>
      <c r="D213" s="14">
        <f t="shared" si="12"/>
        <v>-3791313.6300000004</v>
      </c>
      <c r="E213" s="14"/>
      <c r="F213" s="14">
        <f t="shared" si="13"/>
        <v>75290.26619526086</v>
      </c>
      <c r="G213" s="14">
        <f t="shared" si="14"/>
        <v>0</v>
      </c>
      <c r="H213" s="14">
        <f t="shared" si="15"/>
        <v>-3716023.363804737</v>
      </c>
      <c r="I213" s="10"/>
      <c r="J213" s="10"/>
      <c r="K213" s="10"/>
    </row>
    <row r="214" spans="1:11" ht="12.75">
      <c r="A214" s="13"/>
      <c r="B214" s="19" t="s">
        <v>12</v>
      </c>
      <c r="C214" s="13"/>
      <c r="D214" s="14">
        <f t="shared" si="12"/>
        <v>-3791313.6300000004</v>
      </c>
      <c r="E214" s="14"/>
      <c r="F214" s="14">
        <f t="shared" si="13"/>
        <v>75290.26619526086</v>
      </c>
      <c r="G214" s="14">
        <f t="shared" si="14"/>
        <v>0</v>
      </c>
      <c r="H214" s="14">
        <f t="shared" si="15"/>
        <v>-3716023.363804737</v>
      </c>
      <c r="I214" s="10"/>
      <c r="J214" s="10"/>
      <c r="K214" s="10"/>
    </row>
    <row r="215" spans="1:11" ht="12.75">
      <c r="A215" s="13"/>
      <c r="B215" s="19" t="s">
        <v>13</v>
      </c>
      <c r="C215" s="13"/>
      <c r="D215" s="14">
        <f t="shared" si="12"/>
        <v>-3791313.6300000004</v>
      </c>
      <c r="E215" s="14"/>
      <c r="F215" s="14">
        <f t="shared" si="13"/>
        <v>75290.26619526086</v>
      </c>
      <c r="G215" s="14">
        <f t="shared" si="14"/>
        <v>0</v>
      </c>
      <c r="H215" s="14">
        <f t="shared" si="15"/>
        <v>-3716023.363804737</v>
      </c>
      <c r="I215" s="10"/>
      <c r="J215" s="10"/>
      <c r="K215" s="10"/>
    </row>
    <row r="216" spans="1:11" ht="12.75">
      <c r="A216" s="13"/>
      <c r="B216" s="19" t="s">
        <v>15</v>
      </c>
      <c r="C216" s="13"/>
      <c r="D216" s="14">
        <f t="shared" si="12"/>
        <v>-3791313.6300000004</v>
      </c>
      <c r="E216" s="14">
        <f>+D213*J216*K216/365</f>
        <v>-16017.001691671236</v>
      </c>
      <c r="F216" s="14">
        <f t="shared" si="13"/>
        <v>59273.26450358963</v>
      </c>
      <c r="G216" s="14">
        <f t="shared" si="14"/>
        <v>-16017.001691671236</v>
      </c>
      <c r="H216" s="14">
        <f t="shared" si="15"/>
        <v>-3732040.365496408</v>
      </c>
      <c r="I216" s="10"/>
      <c r="J216" s="16">
        <v>0.0514</v>
      </c>
      <c r="K216" s="17">
        <f>+A217-A213+1</f>
        <v>30</v>
      </c>
    </row>
    <row r="217" spans="1:11" ht="12.75">
      <c r="A217" s="12">
        <f>+A212+30</f>
        <v>39416</v>
      </c>
      <c r="B217" s="19" t="s">
        <v>4</v>
      </c>
      <c r="C217" s="13"/>
      <c r="D217" s="14">
        <f t="shared" si="12"/>
        <v>-3791313.6300000004</v>
      </c>
      <c r="E217" s="14"/>
      <c r="F217" s="14">
        <f t="shared" si="13"/>
        <v>59273.26450358963</v>
      </c>
      <c r="G217" s="14">
        <f t="shared" si="14"/>
        <v>0</v>
      </c>
      <c r="H217" s="14">
        <f t="shared" si="15"/>
        <v>-3732040.365496408</v>
      </c>
      <c r="I217" s="10"/>
      <c r="J217" s="10"/>
      <c r="K217" s="10"/>
    </row>
    <row r="218" spans="1:11" ht="12.75">
      <c r="A218" s="12">
        <f>+A217+1</f>
        <v>39417</v>
      </c>
      <c r="B218" s="13" t="s">
        <v>11</v>
      </c>
      <c r="C218" s="13"/>
      <c r="D218" s="14">
        <f t="shared" si="12"/>
        <v>-3791313.6300000004</v>
      </c>
      <c r="E218" s="14"/>
      <c r="F218" s="14">
        <f t="shared" si="13"/>
        <v>59273.26450358963</v>
      </c>
      <c r="G218" s="14">
        <f t="shared" si="14"/>
        <v>0</v>
      </c>
      <c r="H218" s="14">
        <f t="shared" si="15"/>
        <v>-3732040.365496408</v>
      </c>
      <c r="I218" s="10"/>
      <c r="J218" s="10"/>
      <c r="K218" s="10"/>
    </row>
    <row r="219" spans="1:11" ht="12.75">
      <c r="A219" s="13"/>
      <c r="B219" s="13" t="s">
        <v>12</v>
      </c>
      <c r="C219" s="13"/>
      <c r="D219" s="14">
        <f t="shared" si="12"/>
        <v>-3791313.6300000004</v>
      </c>
      <c r="E219" s="14"/>
      <c r="F219" s="14">
        <f t="shared" si="13"/>
        <v>59273.26450358963</v>
      </c>
      <c r="G219" s="14">
        <f t="shared" si="14"/>
        <v>0</v>
      </c>
      <c r="H219" s="14">
        <f t="shared" si="15"/>
        <v>-3732040.365496408</v>
      </c>
      <c r="I219" s="10"/>
      <c r="J219" s="10"/>
      <c r="K219" s="10"/>
    </row>
    <row r="220" spans="1:11" ht="12.75">
      <c r="A220" s="13"/>
      <c r="B220" s="13" t="s">
        <v>13</v>
      </c>
      <c r="C220" s="13"/>
      <c r="D220" s="14">
        <f t="shared" si="12"/>
        <v>-3791313.6300000004</v>
      </c>
      <c r="E220" s="14"/>
      <c r="F220" s="14">
        <f t="shared" si="13"/>
        <v>59273.26450358963</v>
      </c>
      <c r="G220" s="14">
        <f t="shared" si="14"/>
        <v>0</v>
      </c>
      <c r="H220" s="14">
        <f t="shared" si="15"/>
        <v>-3732040.365496408</v>
      </c>
      <c r="I220" s="10"/>
      <c r="J220" s="10"/>
      <c r="K220" s="10"/>
    </row>
    <row r="221" spans="1:11" ht="12.75">
      <c r="A221" s="13"/>
      <c r="B221" s="13" t="s">
        <v>15</v>
      </c>
      <c r="C221" s="13"/>
      <c r="D221" s="14">
        <f aca="true" t="shared" si="16" ref="D221:D284">+D220+C221</f>
        <v>-3791313.6300000004</v>
      </c>
      <c r="E221" s="14">
        <f>+D218*J221*K221/365</f>
        <v>-16550.901748060278</v>
      </c>
      <c r="F221" s="14">
        <f aca="true" t="shared" si="17" ref="F221:F284">+F220+E221</f>
        <v>42722.36275552935</v>
      </c>
      <c r="G221" s="14">
        <f aca="true" t="shared" si="18" ref="G221:G284">+C221+E221</f>
        <v>-16550.901748060278</v>
      </c>
      <c r="H221" s="14">
        <f aca="true" t="shared" si="19" ref="H221:H284">+H220+G221</f>
        <v>-3748591.2672444684</v>
      </c>
      <c r="I221" s="10"/>
      <c r="J221" s="16">
        <v>0.0514</v>
      </c>
      <c r="K221" s="17">
        <f>+A222-A218+1</f>
        <v>31</v>
      </c>
    </row>
    <row r="222" spans="1:11" ht="12.75">
      <c r="A222" s="12">
        <f>+A217+31</f>
        <v>39447</v>
      </c>
      <c r="B222" s="13" t="s">
        <v>4</v>
      </c>
      <c r="C222" s="13"/>
      <c r="D222" s="14">
        <f t="shared" si="16"/>
        <v>-3791313.6300000004</v>
      </c>
      <c r="E222" s="14"/>
      <c r="F222" s="14">
        <f t="shared" si="17"/>
        <v>42722.36275552935</v>
      </c>
      <c r="G222" s="14">
        <f t="shared" si="18"/>
        <v>0</v>
      </c>
      <c r="H222" s="14">
        <f t="shared" si="19"/>
        <v>-3748591.2672444684</v>
      </c>
      <c r="I222" s="10"/>
      <c r="J222" s="10"/>
      <c r="K222" s="10"/>
    </row>
    <row r="223" spans="1:11" ht="12.75">
      <c r="A223" s="12">
        <f>+A222+1</f>
        <v>39448</v>
      </c>
      <c r="B223" s="13" t="s">
        <v>11</v>
      </c>
      <c r="C223" s="13"/>
      <c r="D223" s="14">
        <f t="shared" si="16"/>
        <v>-3791313.6300000004</v>
      </c>
      <c r="E223" s="14"/>
      <c r="F223" s="14">
        <f t="shared" si="17"/>
        <v>42722.36275552935</v>
      </c>
      <c r="G223" s="14">
        <f t="shared" si="18"/>
        <v>0</v>
      </c>
      <c r="H223" s="14">
        <f t="shared" si="19"/>
        <v>-3748591.2672444684</v>
      </c>
      <c r="I223" s="10"/>
      <c r="J223" s="10"/>
      <c r="K223" s="10"/>
    </row>
    <row r="224" spans="1:11" ht="12.75">
      <c r="A224" s="13"/>
      <c r="B224" s="13" t="s">
        <v>12</v>
      </c>
      <c r="C224" s="13"/>
      <c r="D224" s="14">
        <f t="shared" si="16"/>
        <v>-3791313.6300000004</v>
      </c>
      <c r="E224" s="14"/>
      <c r="F224" s="14">
        <f t="shared" si="17"/>
        <v>42722.36275552935</v>
      </c>
      <c r="G224" s="14">
        <f t="shared" si="18"/>
        <v>0</v>
      </c>
      <c r="H224" s="14">
        <f t="shared" si="19"/>
        <v>-3748591.2672444684</v>
      </c>
      <c r="I224" s="10"/>
      <c r="J224" s="10"/>
      <c r="K224" s="10"/>
    </row>
    <row r="225" spans="1:11" ht="12.75">
      <c r="A225" s="13"/>
      <c r="B225" s="13" t="s">
        <v>13</v>
      </c>
      <c r="C225" s="13"/>
      <c r="D225" s="14">
        <f t="shared" si="16"/>
        <v>-3791313.6300000004</v>
      </c>
      <c r="E225" s="14"/>
      <c r="F225" s="14">
        <f t="shared" si="17"/>
        <v>42722.36275552935</v>
      </c>
      <c r="G225" s="14">
        <f t="shared" si="18"/>
        <v>0</v>
      </c>
      <c r="H225" s="14">
        <f t="shared" si="19"/>
        <v>-3748591.2672444684</v>
      </c>
      <c r="I225" s="10"/>
      <c r="J225" s="10"/>
      <c r="K225" s="10"/>
    </row>
    <row r="226" spans="1:11" ht="12.75">
      <c r="A226" s="13"/>
      <c r="B226" s="13" t="s">
        <v>15</v>
      </c>
      <c r="C226" s="13"/>
      <c r="D226" s="14">
        <f t="shared" si="16"/>
        <v>-3791313.6300000004</v>
      </c>
      <c r="E226" s="14">
        <f>+D223*J226*K226/365</f>
        <v>-16550.901748060278</v>
      </c>
      <c r="F226" s="14">
        <f t="shared" si="17"/>
        <v>26171.46100746907</v>
      </c>
      <c r="G226" s="14">
        <f t="shared" si="18"/>
        <v>-16550.901748060278</v>
      </c>
      <c r="H226" s="14">
        <f t="shared" si="19"/>
        <v>-3765142.1689925287</v>
      </c>
      <c r="I226" s="10"/>
      <c r="J226" s="16">
        <v>0.0514</v>
      </c>
      <c r="K226" s="17">
        <f>+A227-A223+1</f>
        <v>31</v>
      </c>
    </row>
    <row r="227" spans="1:11" ht="12.75">
      <c r="A227" s="12">
        <f>+A222+31</f>
        <v>39478</v>
      </c>
      <c r="B227" s="19" t="s">
        <v>4</v>
      </c>
      <c r="C227" s="13"/>
      <c r="D227" s="14">
        <f t="shared" si="16"/>
        <v>-3791313.6300000004</v>
      </c>
      <c r="E227" s="14"/>
      <c r="F227" s="14">
        <f t="shared" si="17"/>
        <v>26171.46100746907</v>
      </c>
      <c r="G227" s="14">
        <f t="shared" si="18"/>
        <v>0</v>
      </c>
      <c r="H227" s="14">
        <f t="shared" si="19"/>
        <v>-3765142.1689925287</v>
      </c>
      <c r="I227" s="10"/>
      <c r="J227" s="10"/>
      <c r="K227" s="10"/>
    </row>
    <row r="228" spans="1:11" ht="12.75">
      <c r="A228" s="12">
        <f>+A227+1</f>
        <v>39479</v>
      </c>
      <c r="B228" s="19" t="s">
        <v>11</v>
      </c>
      <c r="C228" s="13"/>
      <c r="D228" s="14">
        <f t="shared" si="16"/>
        <v>-3791313.6300000004</v>
      </c>
      <c r="E228" s="14"/>
      <c r="F228" s="14">
        <f t="shared" si="17"/>
        <v>26171.46100746907</v>
      </c>
      <c r="G228" s="14">
        <f t="shared" si="18"/>
        <v>0</v>
      </c>
      <c r="H228" s="14">
        <f t="shared" si="19"/>
        <v>-3765142.1689925287</v>
      </c>
      <c r="I228" s="10"/>
      <c r="J228" s="10"/>
      <c r="K228" s="10"/>
    </row>
    <row r="229" spans="1:11" ht="12.75">
      <c r="A229" s="13"/>
      <c r="B229" s="19" t="s">
        <v>12</v>
      </c>
      <c r="C229" s="13"/>
      <c r="D229" s="14">
        <f t="shared" si="16"/>
        <v>-3791313.6300000004</v>
      </c>
      <c r="E229" s="14"/>
      <c r="F229" s="14">
        <f t="shared" si="17"/>
        <v>26171.46100746907</v>
      </c>
      <c r="G229" s="14">
        <f t="shared" si="18"/>
        <v>0</v>
      </c>
      <c r="H229" s="14">
        <f t="shared" si="19"/>
        <v>-3765142.1689925287</v>
      </c>
      <c r="I229" s="10"/>
      <c r="J229" s="10"/>
      <c r="K229" s="10"/>
    </row>
    <row r="230" spans="1:11" ht="12.75">
      <c r="A230" s="13"/>
      <c r="B230" s="19" t="s">
        <v>13</v>
      </c>
      <c r="C230" s="13"/>
      <c r="D230" s="14">
        <f t="shared" si="16"/>
        <v>-3791313.6300000004</v>
      </c>
      <c r="E230" s="14"/>
      <c r="F230" s="14">
        <f t="shared" si="17"/>
        <v>26171.46100746907</v>
      </c>
      <c r="G230" s="14">
        <f t="shared" si="18"/>
        <v>0</v>
      </c>
      <c r="H230" s="14">
        <f t="shared" si="19"/>
        <v>-3765142.1689925287</v>
      </c>
      <c r="I230" s="10"/>
      <c r="J230" s="10"/>
      <c r="K230" s="10"/>
    </row>
    <row r="231" spans="1:11" ht="12.75">
      <c r="A231" s="13"/>
      <c r="B231" s="19" t="s">
        <v>15</v>
      </c>
      <c r="C231" s="13"/>
      <c r="D231" s="14">
        <f t="shared" si="16"/>
        <v>-3791313.6300000004</v>
      </c>
      <c r="E231" s="14">
        <f>+D228*J231*K231/365</f>
        <v>-15483.101635282193</v>
      </c>
      <c r="F231" s="14">
        <f t="shared" si="17"/>
        <v>10688.359372186878</v>
      </c>
      <c r="G231" s="14">
        <f t="shared" si="18"/>
        <v>-15483.101635282193</v>
      </c>
      <c r="H231" s="14">
        <f t="shared" si="19"/>
        <v>-3780625.270627811</v>
      </c>
      <c r="I231" s="10"/>
      <c r="J231" s="16">
        <v>0.0514</v>
      </c>
      <c r="K231" s="17">
        <f>+A232-A228+1</f>
        <v>29</v>
      </c>
    </row>
    <row r="232" spans="1:11" ht="12.75">
      <c r="A232" s="12">
        <f>+A227+29</f>
        <v>39507</v>
      </c>
      <c r="B232" s="19" t="s">
        <v>4</v>
      </c>
      <c r="C232" s="13"/>
      <c r="D232" s="14">
        <f t="shared" si="16"/>
        <v>-3791313.6300000004</v>
      </c>
      <c r="E232" s="14"/>
      <c r="F232" s="14">
        <f t="shared" si="17"/>
        <v>10688.359372186878</v>
      </c>
      <c r="G232" s="14">
        <f t="shared" si="18"/>
        <v>0</v>
      </c>
      <c r="H232" s="14">
        <f t="shared" si="19"/>
        <v>-3780625.270627811</v>
      </c>
      <c r="I232" s="10"/>
      <c r="J232" s="10"/>
      <c r="K232" s="10"/>
    </row>
    <row r="233" spans="1:11" ht="12.75">
      <c r="A233" s="12">
        <f>+A232+1</f>
        <v>39508</v>
      </c>
      <c r="B233" s="13" t="s">
        <v>11</v>
      </c>
      <c r="C233" s="13"/>
      <c r="D233" s="14">
        <f t="shared" si="16"/>
        <v>-3791313.6300000004</v>
      </c>
      <c r="E233" s="14"/>
      <c r="F233" s="14">
        <f t="shared" si="17"/>
        <v>10688.359372186878</v>
      </c>
      <c r="G233" s="14">
        <f t="shared" si="18"/>
        <v>0</v>
      </c>
      <c r="H233" s="14">
        <f t="shared" si="19"/>
        <v>-3780625.270627811</v>
      </c>
      <c r="I233" s="10"/>
      <c r="J233" s="10"/>
      <c r="K233" s="10"/>
    </row>
    <row r="234" spans="1:11" ht="12.75">
      <c r="A234" s="13"/>
      <c r="B234" s="13" t="s">
        <v>12</v>
      </c>
      <c r="C234" s="13"/>
      <c r="D234" s="14">
        <f t="shared" si="16"/>
        <v>-3791313.6300000004</v>
      </c>
      <c r="E234" s="14"/>
      <c r="F234" s="14">
        <f t="shared" si="17"/>
        <v>10688.359372186878</v>
      </c>
      <c r="G234" s="14">
        <f t="shared" si="18"/>
        <v>0</v>
      </c>
      <c r="H234" s="14">
        <f t="shared" si="19"/>
        <v>-3780625.270627811</v>
      </c>
      <c r="I234" s="10"/>
      <c r="J234" s="10"/>
      <c r="K234" s="10"/>
    </row>
    <row r="235" spans="1:11" ht="12.75">
      <c r="A235" s="13"/>
      <c r="B235" s="13" t="s">
        <v>13</v>
      </c>
      <c r="C235" s="13"/>
      <c r="D235" s="14">
        <f t="shared" si="16"/>
        <v>-3791313.6300000004</v>
      </c>
      <c r="E235" s="14"/>
      <c r="F235" s="14">
        <f t="shared" si="17"/>
        <v>10688.359372186878</v>
      </c>
      <c r="G235" s="14">
        <f t="shared" si="18"/>
        <v>0</v>
      </c>
      <c r="H235" s="14">
        <f t="shared" si="19"/>
        <v>-3780625.270627811</v>
      </c>
      <c r="I235" s="10"/>
      <c r="J235" s="10"/>
      <c r="K235" s="10"/>
    </row>
    <row r="236" spans="1:11" ht="12.75">
      <c r="A236" s="13"/>
      <c r="B236" s="13" t="s">
        <v>15</v>
      </c>
      <c r="C236" s="13"/>
      <c r="D236" s="14">
        <f t="shared" si="16"/>
        <v>-3791313.6300000004</v>
      </c>
      <c r="E236" s="14">
        <f>+D233*J236*K236/365</f>
        <v>-16550.901748060278</v>
      </c>
      <c r="F236" s="14">
        <f t="shared" si="17"/>
        <v>-5862.5423758734</v>
      </c>
      <c r="G236" s="14">
        <f t="shared" si="18"/>
        <v>-16550.901748060278</v>
      </c>
      <c r="H236" s="14">
        <f t="shared" si="19"/>
        <v>-3797176.1723758713</v>
      </c>
      <c r="I236" s="10"/>
      <c r="J236" s="16">
        <v>0.0514</v>
      </c>
      <c r="K236" s="17">
        <f>+A237-A233+1</f>
        <v>31</v>
      </c>
    </row>
    <row r="237" spans="1:11" ht="12.75">
      <c r="A237" s="12">
        <f>+A232+31</f>
        <v>39538</v>
      </c>
      <c r="B237" s="13" t="s">
        <v>4</v>
      </c>
      <c r="C237" s="13"/>
      <c r="D237" s="14">
        <f t="shared" si="16"/>
        <v>-3791313.6300000004</v>
      </c>
      <c r="E237" s="14"/>
      <c r="F237" s="14">
        <f t="shared" si="17"/>
        <v>-5862.5423758734</v>
      </c>
      <c r="G237" s="14">
        <f t="shared" si="18"/>
        <v>0</v>
      </c>
      <c r="H237" s="14">
        <f t="shared" si="19"/>
        <v>-3797176.1723758713</v>
      </c>
      <c r="I237" s="10"/>
      <c r="J237" s="10"/>
      <c r="K237" s="10"/>
    </row>
    <row r="238" spans="1:11" ht="12.75">
      <c r="A238" s="12">
        <f>+A237+1</f>
        <v>39539</v>
      </c>
      <c r="B238" s="13" t="s">
        <v>11</v>
      </c>
      <c r="C238" s="13"/>
      <c r="D238" s="14">
        <f t="shared" si="16"/>
        <v>-3791313.6300000004</v>
      </c>
      <c r="E238" s="14"/>
      <c r="F238" s="14">
        <f t="shared" si="17"/>
        <v>-5862.5423758734</v>
      </c>
      <c r="G238" s="14">
        <f t="shared" si="18"/>
        <v>0</v>
      </c>
      <c r="H238" s="14">
        <f t="shared" si="19"/>
        <v>-3797176.1723758713</v>
      </c>
      <c r="I238" s="10"/>
      <c r="J238" s="10"/>
      <c r="K238" s="10"/>
    </row>
    <row r="239" spans="1:11" ht="12.75">
      <c r="A239" s="13"/>
      <c r="B239" s="13" t="s">
        <v>12</v>
      </c>
      <c r="C239" s="13"/>
      <c r="D239" s="14">
        <f t="shared" si="16"/>
        <v>-3791313.6300000004</v>
      </c>
      <c r="E239" s="14"/>
      <c r="F239" s="14">
        <f t="shared" si="17"/>
        <v>-5862.5423758734</v>
      </c>
      <c r="G239" s="14">
        <f t="shared" si="18"/>
        <v>0</v>
      </c>
      <c r="H239" s="14">
        <f t="shared" si="19"/>
        <v>-3797176.1723758713</v>
      </c>
      <c r="I239" s="10"/>
      <c r="J239" s="10"/>
      <c r="K239" s="10"/>
    </row>
    <row r="240" spans="1:11" ht="12.75">
      <c r="A240" s="13"/>
      <c r="B240" s="13" t="s">
        <v>13</v>
      </c>
      <c r="C240" s="13"/>
      <c r="D240" s="14">
        <f t="shared" si="16"/>
        <v>-3791313.6300000004</v>
      </c>
      <c r="E240" s="14"/>
      <c r="F240" s="14">
        <f t="shared" si="17"/>
        <v>-5862.5423758734</v>
      </c>
      <c r="G240" s="14">
        <f t="shared" si="18"/>
        <v>0</v>
      </c>
      <c r="H240" s="14">
        <f t="shared" si="19"/>
        <v>-3797176.1723758713</v>
      </c>
      <c r="I240" s="10"/>
      <c r="J240" s="10"/>
      <c r="K240" s="10"/>
    </row>
    <row r="241" spans="1:11" ht="12.75">
      <c r="A241" s="13"/>
      <c r="B241" s="13" t="s">
        <v>15</v>
      </c>
      <c r="C241" s="13"/>
      <c r="D241" s="14">
        <f t="shared" si="16"/>
        <v>-3791313.6300000004</v>
      </c>
      <c r="E241" s="14">
        <f>+D238*J241*K241/365</f>
        <v>-12713.884611287673</v>
      </c>
      <c r="F241" s="14">
        <f t="shared" si="17"/>
        <v>-18576.426987161074</v>
      </c>
      <c r="G241" s="14">
        <f t="shared" si="18"/>
        <v>-12713.884611287673</v>
      </c>
      <c r="H241" s="14">
        <f t="shared" si="19"/>
        <v>-3809890.056987159</v>
      </c>
      <c r="I241" s="10"/>
      <c r="J241" s="16">
        <v>0.0408</v>
      </c>
      <c r="K241" s="17">
        <f>+A242-A238+1</f>
        <v>30</v>
      </c>
    </row>
    <row r="242" spans="1:11" ht="12.75">
      <c r="A242" s="12">
        <f>+A237+30</f>
        <v>39568</v>
      </c>
      <c r="B242" s="19" t="s">
        <v>4</v>
      </c>
      <c r="C242" s="13"/>
      <c r="D242" s="14">
        <f t="shared" si="16"/>
        <v>-3791313.6300000004</v>
      </c>
      <c r="E242" s="14"/>
      <c r="F242" s="14">
        <f t="shared" si="17"/>
        <v>-18576.426987161074</v>
      </c>
      <c r="G242" s="14">
        <f t="shared" si="18"/>
        <v>0</v>
      </c>
      <c r="H242" s="14">
        <f t="shared" si="19"/>
        <v>-3809890.056987159</v>
      </c>
      <c r="I242" s="10"/>
      <c r="J242" s="10"/>
      <c r="K242" s="10"/>
    </row>
    <row r="243" spans="1:11" ht="12.75">
      <c r="A243" s="12">
        <f>+A242+1</f>
        <v>39569</v>
      </c>
      <c r="B243" s="19" t="s">
        <v>11</v>
      </c>
      <c r="C243" s="13"/>
      <c r="D243" s="14">
        <f t="shared" si="16"/>
        <v>-3791313.6300000004</v>
      </c>
      <c r="E243" s="14"/>
      <c r="F243" s="14">
        <f t="shared" si="17"/>
        <v>-18576.426987161074</v>
      </c>
      <c r="G243" s="14">
        <f t="shared" si="18"/>
        <v>0</v>
      </c>
      <c r="H243" s="14">
        <f t="shared" si="19"/>
        <v>-3809890.056987159</v>
      </c>
      <c r="I243" s="10"/>
      <c r="J243" s="10"/>
      <c r="K243" s="10"/>
    </row>
    <row r="244" spans="1:11" ht="12.75">
      <c r="A244" s="13"/>
      <c r="B244" s="19" t="s">
        <v>12</v>
      </c>
      <c r="C244" s="13"/>
      <c r="D244" s="14">
        <f t="shared" si="16"/>
        <v>-3791313.6300000004</v>
      </c>
      <c r="E244" s="14"/>
      <c r="F244" s="14">
        <f t="shared" si="17"/>
        <v>-18576.426987161074</v>
      </c>
      <c r="G244" s="14">
        <f t="shared" si="18"/>
        <v>0</v>
      </c>
      <c r="H244" s="14">
        <f t="shared" si="19"/>
        <v>-3809890.056987159</v>
      </c>
      <c r="I244" s="10"/>
      <c r="J244" s="10"/>
      <c r="K244" s="10"/>
    </row>
    <row r="245" spans="1:11" ht="12.75">
      <c r="A245" s="13"/>
      <c r="B245" s="19" t="s">
        <v>13</v>
      </c>
      <c r="C245" s="13"/>
      <c r="D245" s="14">
        <f t="shared" si="16"/>
        <v>-3791313.6300000004</v>
      </c>
      <c r="E245" s="14"/>
      <c r="F245" s="14">
        <f t="shared" si="17"/>
        <v>-18576.426987161074</v>
      </c>
      <c r="G245" s="14">
        <f t="shared" si="18"/>
        <v>0</v>
      </c>
      <c r="H245" s="14">
        <f t="shared" si="19"/>
        <v>-3809890.056987159</v>
      </c>
      <c r="I245" s="10"/>
      <c r="J245" s="10"/>
      <c r="K245" s="10"/>
    </row>
    <row r="246" spans="1:11" ht="12.75">
      <c r="A246" s="13"/>
      <c r="B246" s="19" t="s">
        <v>15</v>
      </c>
      <c r="C246" s="13"/>
      <c r="D246" s="14">
        <f t="shared" si="16"/>
        <v>-3791313.6300000004</v>
      </c>
      <c r="E246" s="14">
        <f>+D243*J246*K246/365</f>
        <v>-13137.680764997263</v>
      </c>
      <c r="F246" s="14">
        <f t="shared" si="17"/>
        <v>-31714.107752158336</v>
      </c>
      <c r="G246" s="14">
        <f t="shared" si="18"/>
        <v>-13137.680764997263</v>
      </c>
      <c r="H246" s="14">
        <f t="shared" si="19"/>
        <v>-3823027.7377521563</v>
      </c>
      <c r="I246" s="10"/>
      <c r="J246" s="16">
        <v>0.0408</v>
      </c>
      <c r="K246" s="17">
        <f>+A247-A243+1</f>
        <v>31</v>
      </c>
    </row>
    <row r="247" spans="1:11" ht="12.75">
      <c r="A247" s="12">
        <f>+A242+31</f>
        <v>39599</v>
      </c>
      <c r="B247" s="19" t="s">
        <v>4</v>
      </c>
      <c r="C247" s="13"/>
      <c r="D247" s="14">
        <f t="shared" si="16"/>
        <v>-3791313.6300000004</v>
      </c>
      <c r="E247" s="14"/>
      <c r="F247" s="14">
        <f t="shared" si="17"/>
        <v>-31714.107752158336</v>
      </c>
      <c r="G247" s="14">
        <f t="shared" si="18"/>
        <v>0</v>
      </c>
      <c r="H247" s="14">
        <f t="shared" si="19"/>
        <v>-3823027.7377521563</v>
      </c>
      <c r="I247" s="10"/>
      <c r="J247" s="10"/>
      <c r="K247" s="10"/>
    </row>
    <row r="248" spans="1:11" ht="12.75">
      <c r="A248" s="12">
        <f>+A247+1</f>
        <v>39600</v>
      </c>
      <c r="B248" s="13" t="s">
        <v>11</v>
      </c>
      <c r="C248" s="13"/>
      <c r="D248" s="14">
        <f t="shared" si="16"/>
        <v>-3791313.6300000004</v>
      </c>
      <c r="E248" s="14"/>
      <c r="F248" s="14">
        <f t="shared" si="17"/>
        <v>-31714.107752158336</v>
      </c>
      <c r="G248" s="14">
        <f t="shared" si="18"/>
        <v>0</v>
      </c>
      <c r="H248" s="14">
        <f t="shared" si="19"/>
        <v>-3823027.7377521563</v>
      </c>
      <c r="I248" s="10"/>
      <c r="J248" s="10"/>
      <c r="K248" s="10"/>
    </row>
    <row r="249" spans="1:11" ht="12.75">
      <c r="A249" s="13"/>
      <c r="B249" s="13" t="s">
        <v>12</v>
      </c>
      <c r="C249" s="13"/>
      <c r="D249" s="14">
        <f t="shared" si="16"/>
        <v>-3791313.6300000004</v>
      </c>
      <c r="E249" s="14"/>
      <c r="F249" s="14">
        <f t="shared" si="17"/>
        <v>-31714.107752158336</v>
      </c>
      <c r="G249" s="14">
        <f t="shared" si="18"/>
        <v>0</v>
      </c>
      <c r="H249" s="14">
        <f t="shared" si="19"/>
        <v>-3823027.7377521563</v>
      </c>
      <c r="I249" s="10"/>
      <c r="J249" s="10"/>
      <c r="K249" s="10"/>
    </row>
    <row r="250" spans="1:11" ht="12.75">
      <c r="A250" s="13"/>
      <c r="B250" s="13" t="s">
        <v>13</v>
      </c>
      <c r="C250" s="13"/>
      <c r="D250" s="14">
        <f t="shared" si="16"/>
        <v>-3791313.6300000004</v>
      </c>
      <c r="E250" s="14"/>
      <c r="F250" s="14">
        <f t="shared" si="17"/>
        <v>-31714.107752158336</v>
      </c>
      <c r="G250" s="14">
        <f t="shared" si="18"/>
        <v>0</v>
      </c>
      <c r="H250" s="14">
        <f t="shared" si="19"/>
        <v>-3823027.7377521563</v>
      </c>
      <c r="I250" s="10"/>
      <c r="J250" s="10"/>
      <c r="K250" s="10"/>
    </row>
    <row r="251" spans="1:11" ht="12.75">
      <c r="A251" s="13"/>
      <c r="B251" s="13" t="s">
        <v>15</v>
      </c>
      <c r="C251" s="13"/>
      <c r="D251" s="14">
        <f t="shared" si="16"/>
        <v>-3791313.6300000004</v>
      </c>
      <c r="E251" s="14">
        <f>+D248*J251*K251/365</f>
        <v>-12713.884611287673</v>
      </c>
      <c r="F251" s="14">
        <f t="shared" si="17"/>
        <v>-44427.99236344601</v>
      </c>
      <c r="G251" s="14">
        <f t="shared" si="18"/>
        <v>-12713.884611287673</v>
      </c>
      <c r="H251" s="14">
        <f t="shared" si="19"/>
        <v>-3835741.622363444</v>
      </c>
      <c r="I251" s="10"/>
      <c r="J251" s="16">
        <v>0.0408</v>
      </c>
      <c r="K251" s="17">
        <f>+A252-A248+1</f>
        <v>30</v>
      </c>
    </row>
    <row r="252" spans="1:11" ht="12.75">
      <c r="A252" s="12">
        <f>+A247+30</f>
        <v>39629</v>
      </c>
      <c r="B252" s="13" t="s">
        <v>4</v>
      </c>
      <c r="C252" s="13"/>
      <c r="D252" s="14">
        <f t="shared" si="16"/>
        <v>-3791313.6300000004</v>
      </c>
      <c r="E252" s="14"/>
      <c r="F252" s="14">
        <f t="shared" si="17"/>
        <v>-44427.99236344601</v>
      </c>
      <c r="G252" s="14">
        <f t="shared" si="18"/>
        <v>0</v>
      </c>
      <c r="H252" s="14">
        <f t="shared" si="19"/>
        <v>-3835741.622363444</v>
      </c>
      <c r="I252" s="10"/>
      <c r="J252" s="10"/>
      <c r="K252" s="10"/>
    </row>
    <row r="253" spans="1:11" ht="12.75">
      <c r="A253" s="12">
        <f>+A252+1</f>
        <v>39630</v>
      </c>
      <c r="B253" s="13" t="s">
        <v>11</v>
      </c>
      <c r="C253" s="13"/>
      <c r="D253" s="14">
        <f t="shared" si="16"/>
        <v>-3791313.6300000004</v>
      </c>
      <c r="E253" s="14"/>
      <c r="F253" s="14">
        <f t="shared" si="17"/>
        <v>-44427.99236344601</v>
      </c>
      <c r="G253" s="14">
        <f t="shared" si="18"/>
        <v>0</v>
      </c>
      <c r="H253" s="14">
        <f t="shared" si="19"/>
        <v>-3835741.622363444</v>
      </c>
      <c r="I253" s="10"/>
      <c r="J253" s="10"/>
      <c r="K253" s="10"/>
    </row>
    <row r="254" spans="1:11" ht="12.75">
      <c r="A254" s="13"/>
      <c r="B254" s="13" t="s">
        <v>12</v>
      </c>
      <c r="C254" s="13"/>
      <c r="D254" s="14">
        <f t="shared" si="16"/>
        <v>-3791313.6300000004</v>
      </c>
      <c r="E254" s="14"/>
      <c r="F254" s="14">
        <f t="shared" si="17"/>
        <v>-44427.99236344601</v>
      </c>
      <c r="G254" s="14">
        <f t="shared" si="18"/>
        <v>0</v>
      </c>
      <c r="H254" s="14">
        <f t="shared" si="19"/>
        <v>-3835741.622363444</v>
      </c>
      <c r="I254" s="10"/>
      <c r="J254" s="10"/>
      <c r="K254" s="10"/>
    </row>
    <row r="255" spans="1:11" ht="12.75">
      <c r="A255" s="13"/>
      <c r="B255" s="13" t="s">
        <v>13</v>
      </c>
      <c r="C255" s="13"/>
      <c r="D255" s="14">
        <f t="shared" si="16"/>
        <v>-3791313.6300000004</v>
      </c>
      <c r="E255" s="14"/>
      <c r="F255" s="14">
        <f t="shared" si="17"/>
        <v>-44427.99236344601</v>
      </c>
      <c r="G255" s="14">
        <f t="shared" si="18"/>
        <v>0</v>
      </c>
      <c r="H255" s="14">
        <f t="shared" si="19"/>
        <v>-3835741.622363444</v>
      </c>
      <c r="I255" s="10"/>
      <c r="J255" s="10"/>
      <c r="K255" s="10"/>
    </row>
    <row r="256" spans="1:11" ht="12.75">
      <c r="A256" s="13"/>
      <c r="B256" s="13" t="s">
        <v>15</v>
      </c>
      <c r="C256" s="13"/>
      <c r="D256" s="14">
        <f t="shared" si="16"/>
        <v>-3791313.6300000004</v>
      </c>
      <c r="E256" s="14">
        <f>+D253*J256*K256/365</f>
        <v>-10787.066314397262</v>
      </c>
      <c r="F256" s="14">
        <f t="shared" si="17"/>
        <v>-55215.05867784327</v>
      </c>
      <c r="G256" s="14">
        <f t="shared" si="18"/>
        <v>-10787.066314397262</v>
      </c>
      <c r="H256" s="14">
        <f t="shared" si="19"/>
        <v>-3846528.6886778413</v>
      </c>
      <c r="I256" s="10"/>
      <c r="J256" s="16">
        <v>0.0335</v>
      </c>
      <c r="K256" s="17">
        <f>+A257-A253+1</f>
        <v>31</v>
      </c>
    </row>
    <row r="257" spans="1:11" ht="12.75">
      <c r="A257" s="12">
        <f>+A252+31</f>
        <v>39660</v>
      </c>
      <c r="B257" s="19" t="s">
        <v>4</v>
      </c>
      <c r="C257" s="13"/>
      <c r="D257" s="14">
        <f t="shared" si="16"/>
        <v>-3791313.6300000004</v>
      </c>
      <c r="E257" s="14"/>
      <c r="F257" s="14">
        <f t="shared" si="17"/>
        <v>-55215.05867784327</v>
      </c>
      <c r="G257" s="14">
        <f t="shared" si="18"/>
        <v>0</v>
      </c>
      <c r="H257" s="14">
        <f t="shared" si="19"/>
        <v>-3846528.6886778413</v>
      </c>
      <c r="I257" s="10"/>
      <c r="J257" s="10"/>
      <c r="K257" s="10"/>
    </row>
    <row r="258" spans="1:11" ht="12.75">
      <c r="A258" s="12">
        <f>+A257+1</f>
        <v>39661</v>
      </c>
      <c r="B258" s="19" t="s">
        <v>11</v>
      </c>
      <c r="C258" s="13"/>
      <c r="D258" s="14">
        <f t="shared" si="16"/>
        <v>-3791313.6300000004</v>
      </c>
      <c r="E258" s="14"/>
      <c r="F258" s="14">
        <f t="shared" si="17"/>
        <v>-55215.05867784327</v>
      </c>
      <c r="G258" s="14">
        <f t="shared" si="18"/>
        <v>0</v>
      </c>
      <c r="H258" s="14">
        <f t="shared" si="19"/>
        <v>-3846528.6886778413</v>
      </c>
      <c r="I258" s="10"/>
      <c r="J258" s="10"/>
      <c r="K258" s="10"/>
    </row>
    <row r="259" spans="1:11" ht="12.75">
      <c r="A259" s="13"/>
      <c r="B259" s="19" t="s">
        <v>12</v>
      </c>
      <c r="C259" s="13"/>
      <c r="D259" s="14">
        <f t="shared" si="16"/>
        <v>-3791313.6300000004</v>
      </c>
      <c r="E259" s="14"/>
      <c r="F259" s="14">
        <f t="shared" si="17"/>
        <v>-55215.05867784327</v>
      </c>
      <c r="G259" s="14">
        <f t="shared" si="18"/>
        <v>0</v>
      </c>
      <c r="H259" s="14">
        <f t="shared" si="19"/>
        <v>-3846528.6886778413</v>
      </c>
      <c r="I259" s="10"/>
      <c r="J259" s="10"/>
      <c r="K259" s="10"/>
    </row>
    <row r="260" spans="1:11" ht="12.75">
      <c r="A260" s="13"/>
      <c r="B260" s="19" t="s">
        <v>13</v>
      </c>
      <c r="C260" s="13"/>
      <c r="D260" s="14">
        <f t="shared" si="16"/>
        <v>-3791313.6300000004</v>
      </c>
      <c r="E260" s="14"/>
      <c r="F260" s="14">
        <f t="shared" si="17"/>
        <v>-55215.05867784327</v>
      </c>
      <c r="G260" s="14">
        <f t="shared" si="18"/>
        <v>0</v>
      </c>
      <c r="H260" s="14">
        <f t="shared" si="19"/>
        <v>-3846528.6886778413</v>
      </c>
      <c r="I260" s="10"/>
      <c r="J260" s="10"/>
      <c r="K260" s="10"/>
    </row>
    <row r="261" spans="1:11" ht="12.75">
      <c r="A261" s="13"/>
      <c r="B261" s="19" t="s">
        <v>15</v>
      </c>
      <c r="C261" s="13"/>
      <c r="D261" s="14">
        <f t="shared" si="16"/>
        <v>-3791313.6300000004</v>
      </c>
      <c r="E261" s="14">
        <f>+D258*J261*K261/365</f>
        <v>-10787.066314397262</v>
      </c>
      <c r="F261" s="14">
        <f t="shared" si="17"/>
        <v>-66002.12499224053</v>
      </c>
      <c r="G261" s="14">
        <f t="shared" si="18"/>
        <v>-10787.066314397262</v>
      </c>
      <c r="H261" s="14">
        <f t="shared" si="19"/>
        <v>-3857315.7549922387</v>
      </c>
      <c r="I261" s="10"/>
      <c r="J261" s="16">
        <v>0.0335</v>
      </c>
      <c r="K261" s="17">
        <f>+A262-A258+1</f>
        <v>31</v>
      </c>
    </row>
    <row r="262" spans="1:11" ht="12.75">
      <c r="A262" s="12">
        <f>+A257+31</f>
        <v>39691</v>
      </c>
      <c r="B262" s="19" t="s">
        <v>4</v>
      </c>
      <c r="C262" s="13"/>
      <c r="D262" s="14">
        <f t="shared" si="16"/>
        <v>-3791313.6300000004</v>
      </c>
      <c r="E262" s="14"/>
      <c r="F262" s="14">
        <f t="shared" si="17"/>
        <v>-66002.12499224053</v>
      </c>
      <c r="G262" s="14">
        <f t="shared" si="18"/>
        <v>0</v>
      </c>
      <c r="H262" s="14">
        <f t="shared" si="19"/>
        <v>-3857315.7549922387</v>
      </c>
      <c r="I262" s="10"/>
      <c r="J262" s="10"/>
      <c r="K262" s="10"/>
    </row>
    <row r="263" spans="1:11" ht="12.75">
      <c r="A263" s="12">
        <f>+A262+1</f>
        <v>39692</v>
      </c>
      <c r="B263" s="13" t="s">
        <v>11</v>
      </c>
      <c r="C263" s="13"/>
      <c r="D263" s="14">
        <f t="shared" si="16"/>
        <v>-3791313.6300000004</v>
      </c>
      <c r="E263" s="14"/>
      <c r="F263" s="14">
        <f t="shared" si="17"/>
        <v>-66002.12499224053</v>
      </c>
      <c r="G263" s="14">
        <f t="shared" si="18"/>
        <v>0</v>
      </c>
      <c r="H263" s="14">
        <f t="shared" si="19"/>
        <v>-3857315.7549922387</v>
      </c>
      <c r="I263" s="10"/>
      <c r="J263" s="10"/>
      <c r="K263" s="10"/>
    </row>
    <row r="264" spans="1:11" ht="12.75">
      <c r="A264" s="13"/>
      <c r="B264" s="13" t="s">
        <v>12</v>
      </c>
      <c r="C264" s="13"/>
      <c r="D264" s="14">
        <f t="shared" si="16"/>
        <v>-3791313.6300000004</v>
      </c>
      <c r="E264" s="14"/>
      <c r="F264" s="14">
        <f t="shared" si="17"/>
        <v>-66002.12499224053</v>
      </c>
      <c r="G264" s="14">
        <f t="shared" si="18"/>
        <v>0</v>
      </c>
      <c r="H264" s="14">
        <f t="shared" si="19"/>
        <v>-3857315.7549922387</v>
      </c>
      <c r="I264" s="10"/>
      <c r="J264" s="10"/>
      <c r="K264" s="10"/>
    </row>
    <row r="265" spans="1:11" ht="12.75">
      <c r="A265" s="13"/>
      <c r="B265" s="13" t="s">
        <v>13</v>
      </c>
      <c r="C265" s="13"/>
      <c r="D265" s="14">
        <f t="shared" si="16"/>
        <v>-3791313.6300000004</v>
      </c>
      <c r="E265" s="14"/>
      <c r="F265" s="14">
        <f t="shared" si="17"/>
        <v>-66002.12499224053</v>
      </c>
      <c r="G265" s="14">
        <f t="shared" si="18"/>
        <v>0</v>
      </c>
      <c r="H265" s="14">
        <f t="shared" si="19"/>
        <v>-3857315.7549922387</v>
      </c>
      <c r="I265" s="10"/>
      <c r="J265" s="10"/>
      <c r="K265" s="10"/>
    </row>
    <row r="266" spans="1:11" ht="12.75">
      <c r="A266" s="13"/>
      <c r="B266" s="13" t="s">
        <v>15</v>
      </c>
      <c r="C266" s="13"/>
      <c r="D266" s="14">
        <f t="shared" si="16"/>
        <v>-3791313.6300000004</v>
      </c>
      <c r="E266" s="14">
        <f>+D263*J266*K266/365</f>
        <v>-10439.096433287672</v>
      </c>
      <c r="F266" s="14">
        <f t="shared" si="17"/>
        <v>-76441.2214255282</v>
      </c>
      <c r="G266" s="14">
        <f t="shared" si="18"/>
        <v>-10439.096433287672</v>
      </c>
      <c r="H266" s="14">
        <f t="shared" si="19"/>
        <v>-3867754.851425526</v>
      </c>
      <c r="I266" s="10"/>
      <c r="J266" s="16">
        <v>0.0335</v>
      </c>
      <c r="K266" s="17">
        <f>+A267-A263+1</f>
        <v>30</v>
      </c>
    </row>
    <row r="267" spans="1:11" ht="12.75">
      <c r="A267" s="12">
        <f>+A262+30</f>
        <v>39721</v>
      </c>
      <c r="B267" s="13" t="s">
        <v>4</v>
      </c>
      <c r="C267" s="13"/>
      <c r="D267" s="14">
        <f t="shared" si="16"/>
        <v>-3791313.6300000004</v>
      </c>
      <c r="E267" s="14"/>
      <c r="F267" s="14">
        <f t="shared" si="17"/>
        <v>-76441.2214255282</v>
      </c>
      <c r="G267" s="14">
        <f t="shared" si="18"/>
        <v>0</v>
      </c>
      <c r="H267" s="14">
        <f t="shared" si="19"/>
        <v>-3867754.851425526</v>
      </c>
      <c r="I267" s="10"/>
      <c r="J267" s="10"/>
      <c r="K267" s="10"/>
    </row>
    <row r="268" spans="1:11" ht="12.75">
      <c r="A268" s="12">
        <f>+A267+1</f>
        <v>39722</v>
      </c>
      <c r="B268" s="13" t="s">
        <v>11</v>
      </c>
      <c r="C268" s="13"/>
      <c r="D268" s="14">
        <f t="shared" si="16"/>
        <v>-3791313.6300000004</v>
      </c>
      <c r="E268" s="14"/>
      <c r="F268" s="14">
        <f t="shared" si="17"/>
        <v>-76441.2214255282</v>
      </c>
      <c r="G268" s="14">
        <f t="shared" si="18"/>
        <v>0</v>
      </c>
      <c r="H268" s="14">
        <f t="shared" si="19"/>
        <v>-3867754.851425526</v>
      </c>
      <c r="I268" s="10"/>
      <c r="J268" s="10"/>
      <c r="K268" s="10"/>
    </row>
    <row r="269" spans="1:11" ht="12.75">
      <c r="A269" s="13"/>
      <c r="B269" s="13" t="s">
        <v>12</v>
      </c>
      <c r="C269" s="13"/>
      <c r="D269" s="14">
        <f t="shared" si="16"/>
        <v>-3791313.6300000004</v>
      </c>
      <c r="E269" s="14"/>
      <c r="F269" s="14">
        <f t="shared" si="17"/>
        <v>-76441.2214255282</v>
      </c>
      <c r="G269" s="14">
        <f t="shared" si="18"/>
        <v>0</v>
      </c>
      <c r="H269" s="14">
        <f t="shared" si="19"/>
        <v>-3867754.851425526</v>
      </c>
      <c r="I269" s="10"/>
      <c r="J269" s="10"/>
      <c r="K269" s="10"/>
    </row>
    <row r="270" spans="1:11" ht="12.75">
      <c r="A270" s="13"/>
      <c r="B270" s="13" t="s">
        <v>13</v>
      </c>
      <c r="C270" s="13"/>
      <c r="D270" s="14">
        <f t="shared" si="16"/>
        <v>-3791313.6300000004</v>
      </c>
      <c r="E270" s="14"/>
      <c r="F270" s="14">
        <f t="shared" si="17"/>
        <v>-76441.2214255282</v>
      </c>
      <c r="G270" s="14">
        <f t="shared" si="18"/>
        <v>0</v>
      </c>
      <c r="H270" s="14">
        <f t="shared" si="19"/>
        <v>-3867754.851425526</v>
      </c>
      <c r="I270" s="10"/>
      <c r="J270" s="10"/>
      <c r="K270" s="10"/>
    </row>
    <row r="271" spans="1:11" ht="12.75">
      <c r="A271" s="13"/>
      <c r="B271" s="13" t="s">
        <v>15</v>
      </c>
      <c r="C271" s="13"/>
      <c r="D271" s="14">
        <f t="shared" si="16"/>
        <v>-3791313.6300000004</v>
      </c>
      <c r="E271" s="14">
        <f>+D268*J271*K271/365</f>
        <v>-10787.066314397262</v>
      </c>
      <c r="F271" s="14">
        <f t="shared" si="17"/>
        <v>-87228.28773992546</v>
      </c>
      <c r="G271" s="14">
        <f t="shared" si="18"/>
        <v>-10787.066314397262</v>
      </c>
      <c r="H271" s="14">
        <f t="shared" si="19"/>
        <v>-3878541.9177399236</v>
      </c>
      <c r="I271" s="10"/>
      <c r="J271" s="16">
        <v>0.0335</v>
      </c>
      <c r="K271" s="17">
        <f>+A272-A268+1</f>
        <v>31</v>
      </c>
    </row>
    <row r="272" spans="1:11" ht="12.75">
      <c r="A272" s="12">
        <f>+A267+31</f>
        <v>39752</v>
      </c>
      <c r="B272" s="19" t="s">
        <v>4</v>
      </c>
      <c r="C272" s="13"/>
      <c r="D272" s="14">
        <f t="shared" si="16"/>
        <v>-3791313.6300000004</v>
      </c>
      <c r="E272" s="14"/>
      <c r="F272" s="14">
        <f t="shared" si="17"/>
        <v>-87228.28773992546</v>
      </c>
      <c r="G272" s="14">
        <f t="shared" si="18"/>
        <v>0</v>
      </c>
      <c r="H272" s="14">
        <f t="shared" si="19"/>
        <v>-3878541.9177399236</v>
      </c>
      <c r="I272" s="10"/>
      <c r="J272" s="10"/>
      <c r="K272" s="10"/>
    </row>
    <row r="273" spans="1:11" ht="12.75">
      <c r="A273" s="12">
        <f>+A272+1</f>
        <v>39753</v>
      </c>
      <c r="B273" s="19" t="s">
        <v>11</v>
      </c>
      <c r="C273" s="13"/>
      <c r="D273" s="14">
        <f t="shared" si="16"/>
        <v>-3791313.6300000004</v>
      </c>
      <c r="E273" s="14"/>
      <c r="F273" s="14">
        <f t="shared" si="17"/>
        <v>-87228.28773992546</v>
      </c>
      <c r="G273" s="14">
        <f t="shared" si="18"/>
        <v>0</v>
      </c>
      <c r="H273" s="14">
        <f t="shared" si="19"/>
        <v>-3878541.9177399236</v>
      </c>
      <c r="I273" s="10"/>
      <c r="J273" s="10"/>
      <c r="K273" s="10"/>
    </row>
    <row r="274" spans="1:11" ht="12.75">
      <c r="A274" s="13"/>
      <c r="B274" s="19" t="s">
        <v>12</v>
      </c>
      <c r="C274" s="13"/>
      <c r="D274" s="14">
        <f t="shared" si="16"/>
        <v>-3791313.6300000004</v>
      </c>
      <c r="E274" s="14"/>
      <c r="F274" s="14">
        <f t="shared" si="17"/>
        <v>-87228.28773992546</v>
      </c>
      <c r="G274" s="14">
        <f t="shared" si="18"/>
        <v>0</v>
      </c>
      <c r="H274" s="14">
        <f t="shared" si="19"/>
        <v>-3878541.9177399236</v>
      </c>
      <c r="I274" s="10"/>
      <c r="J274" s="10"/>
      <c r="K274" s="10"/>
    </row>
    <row r="275" spans="1:11" ht="12.75">
      <c r="A275" s="13"/>
      <c r="B275" s="19" t="s">
        <v>13</v>
      </c>
      <c r="C275" s="13"/>
      <c r="D275" s="14">
        <f t="shared" si="16"/>
        <v>-3791313.6300000004</v>
      </c>
      <c r="E275" s="14"/>
      <c r="F275" s="14">
        <f t="shared" si="17"/>
        <v>-87228.28773992546</v>
      </c>
      <c r="G275" s="14">
        <f t="shared" si="18"/>
        <v>0</v>
      </c>
      <c r="H275" s="14">
        <f t="shared" si="19"/>
        <v>-3878541.9177399236</v>
      </c>
      <c r="I275" s="10"/>
      <c r="J275" s="10"/>
      <c r="K275" s="10"/>
    </row>
    <row r="276" spans="1:11" ht="12.75">
      <c r="A276" s="13"/>
      <c r="B276" s="19" t="s">
        <v>15</v>
      </c>
      <c r="C276" s="13"/>
      <c r="D276" s="14">
        <f t="shared" si="16"/>
        <v>-3791313.6300000004</v>
      </c>
      <c r="E276" s="14">
        <f>+D273*J276*K276/365</f>
        <v>-10439.096433287672</v>
      </c>
      <c r="F276" s="14">
        <f t="shared" si="17"/>
        <v>-97667.38417321314</v>
      </c>
      <c r="G276" s="14">
        <f t="shared" si="18"/>
        <v>-10439.096433287672</v>
      </c>
      <c r="H276" s="14">
        <f t="shared" si="19"/>
        <v>-3888981.014173211</v>
      </c>
      <c r="I276" s="10"/>
      <c r="J276" s="16">
        <v>0.0335</v>
      </c>
      <c r="K276" s="17">
        <f>+A277-A273+1</f>
        <v>30</v>
      </c>
    </row>
    <row r="277" spans="1:11" ht="12.75">
      <c r="A277" s="12">
        <f>+A272+30</f>
        <v>39782</v>
      </c>
      <c r="B277" s="19" t="s">
        <v>4</v>
      </c>
      <c r="C277" s="13"/>
      <c r="D277" s="14">
        <f t="shared" si="16"/>
        <v>-3791313.6300000004</v>
      </c>
      <c r="E277" s="14"/>
      <c r="F277" s="14">
        <f t="shared" si="17"/>
        <v>-97667.38417321314</v>
      </c>
      <c r="G277" s="14">
        <f t="shared" si="18"/>
        <v>0</v>
      </c>
      <c r="H277" s="14">
        <f t="shared" si="19"/>
        <v>-3888981.014173211</v>
      </c>
      <c r="I277" s="10"/>
      <c r="J277" s="10"/>
      <c r="K277" s="10"/>
    </row>
    <row r="278" spans="1:11" ht="12.75">
      <c r="A278" s="12">
        <f>+A277+1</f>
        <v>39783</v>
      </c>
      <c r="B278" s="13" t="s">
        <v>11</v>
      </c>
      <c r="C278" s="13"/>
      <c r="D278" s="14">
        <f t="shared" si="16"/>
        <v>-3791313.6300000004</v>
      </c>
      <c r="E278" s="14"/>
      <c r="F278" s="14">
        <f t="shared" si="17"/>
        <v>-97667.38417321314</v>
      </c>
      <c r="G278" s="14">
        <f t="shared" si="18"/>
        <v>0</v>
      </c>
      <c r="H278" s="14">
        <f t="shared" si="19"/>
        <v>-3888981.014173211</v>
      </c>
      <c r="I278" s="10"/>
      <c r="J278" s="10"/>
      <c r="K278" s="10"/>
    </row>
    <row r="279" spans="1:11" ht="12.75">
      <c r="A279" s="13"/>
      <c r="B279" s="13" t="s">
        <v>12</v>
      </c>
      <c r="C279" s="13"/>
      <c r="D279" s="14">
        <f t="shared" si="16"/>
        <v>-3791313.6300000004</v>
      </c>
      <c r="E279" s="14"/>
      <c r="F279" s="14">
        <f t="shared" si="17"/>
        <v>-97667.38417321314</v>
      </c>
      <c r="G279" s="14">
        <f t="shared" si="18"/>
        <v>0</v>
      </c>
      <c r="H279" s="14">
        <f t="shared" si="19"/>
        <v>-3888981.014173211</v>
      </c>
      <c r="I279" s="10"/>
      <c r="J279" s="10"/>
      <c r="K279" s="10"/>
    </row>
    <row r="280" spans="1:11" ht="12.75">
      <c r="A280" s="13"/>
      <c r="B280" s="13" t="s">
        <v>13</v>
      </c>
      <c r="C280" s="13"/>
      <c r="D280" s="14">
        <f t="shared" si="16"/>
        <v>-3791313.6300000004</v>
      </c>
      <c r="E280" s="14"/>
      <c r="F280" s="14">
        <f t="shared" si="17"/>
        <v>-97667.38417321314</v>
      </c>
      <c r="G280" s="14">
        <f t="shared" si="18"/>
        <v>0</v>
      </c>
      <c r="H280" s="14">
        <f t="shared" si="19"/>
        <v>-3888981.014173211</v>
      </c>
      <c r="I280" s="10"/>
      <c r="J280" s="10"/>
      <c r="K280" s="10"/>
    </row>
    <row r="281" spans="1:11" ht="12.75">
      <c r="A281" s="13"/>
      <c r="B281" s="13" t="s">
        <v>15</v>
      </c>
      <c r="C281" s="13"/>
      <c r="D281" s="14">
        <f t="shared" si="16"/>
        <v>-3791313.6300000004</v>
      </c>
      <c r="E281" s="14">
        <f>+D278*J281*K281/365</f>
        <v>-10787.066314397262</v>
      </c>
      <c r="F281" s="14">
        <f t="shared" si="17"/>
        <v>-108454.4504876104</v>
      </c>
      <c r="G281" s="14">
        <f t="shared" si="18"/>
        <v>-10787.066314397262</v>
      </c>
      <c r="H281" s="14">
        <f t="shared" si="19"/>
        <v>-3899768.0804876084</v>
      </c>
      <c r="I281" s="10"/>
      <c r="J281" s="16">
        <v>0.0335</v>
      </c>
      <c r="K281" s="17">
        <f>+A282-A278+1</f>
        <v>31</v>
      </c>
    </row>
    <row r="282" spans="1:11" ht="12.75">
      <c r="A282" s="12">
        <f>+A277+31</f>
        <v>39813</v>
      </c>
      <c r="B282" s="13" t="s">
        <v>4</v>
      </c>
      <c r="C282" s="13"/>
      <c r="D282" s="14">
        <f t="shared" si="16"/>
        <v>-3791313.6300000004</v>
      </c>
      <c r="E282" s="14"/>
      <c r="F282" s="14">
        <f t="shared" si="17"/>
        <v>-108454.4504876104</v>
      </c>
      <c r="G282" s="14">
        <f t="shared" si="18"/>
        <v>0</v>
      </c>
      <c r="H282" s="14">
        <f t="shared" si="19"/>
        <v>-3899768.0804876084</v>
      </c>
      <c r="I282" s="10"/>
      <c r="J282" s="10"/>
      <c r="K282" s="10"/>
    </row>
    <row r="283" spans="1:11" ht="12.75">
      <c r="A283" s="12">
        <f>+A282+1</f>
        <v>39814</v>
      </c>
      <c r="B283" s="13" t="s">
        <v>11</v>
      </c>
      <c r="C283" s="13"/>
      <c r="D283" s="14">
        <f t="shared" si="16"/>
        <v>-3791313.6300000004</v>
      </c>
      <c r="E283" s="14"/>
      <c r="F283" s="14">
        <f t="shared" si="17"/>
        <v>-108454.4504876104</v>
      </c>
      <c r="G283" s="14">
        <f t="shared" si="18"/>
        <v>0</v>
      </c>
      <c r="H283" s="14">
        <f t="shared" si="19"/>
        <v>-3899768.0804876084</v>
      </c>
      <c r="I283" s="10"/>
      <c r="J283" s="10"/>
      <c r="K283" s="10"/>
    </row>
    <row r="284" spans="1:11" ht="12.75">
      <c r="A284" s="13"/>
      <c r="B284" s="13" t="s">
        <v>12</v>
      </c>
      <c r="C284" s="13"/>
      <c r="D284" s="14">
        <f t="shared" si="16"/>
        <v>-3791313.6300000004</v>
      </c>
      <c r="E284" s="14"/>
      <c r="F284" s="14">
        <f t="shared" si="17"/>
        <v>-108454.4504876104</v>
      </c>
      <c r="G284" s="14">
        <f t="shared" si="18"/>
        <v>0</v>
      </c>
      <c r="H284" s="14">
        <f t="shared" si="19"/>
        <v>-3899768.0804876084</v>
      </c>
      <c r="I284" s="10"/>
      <c r="J284" s="10"/>
      <c r="K284" s="10"/>
    </row>
    <row r="285" spans="1:11" ht="12.75">
      <c r="A285" s="13"/>
      <c r="B285" s="13" t="s">
        <v>13</v>
      </c>
      <c r="C285" s="13"/>
      <c r="D285" s="14">
        <f aca="true" t="shared" si="20" ref="D285:D306">+D284+C285</f>
        <v>-3791313.6300000004</v>
      </c>
      <c r="E285" s="14"/>
      <c r="F285" s="14">
        <f aca="true" t="shared" si="21" ref="F285:F306">+F284+E285</f>
        <v>-108454.4504876104</v>
      </c>
      <c r="G285" s="14">
        <f aca="true" t="shared" si="22" ref="G285:G307">+C285+E285</f>
        <v>0</v>
      </c>
      <c r="H285" s="14">
        <f aca="true" t="shared" si="23" ref="H285:H306">+H284+G285</f>
        <v>-3899768.0804876084</v>
      </c>
      <c r="I285" s="10"/>
      <c r="J285" s="10"/>
      <c r="K285" s="10"/>
    </row>
    <row r="286" spans="1:11" ht="12.75">
      <c r="A286" s="13"/>
      <c r="B286" s="13" t="s">
        <v>15</v>
      </c>
      <c r="C286" s="13"/>
      <c r="D286" s="14">
        <f t="shared" si="20"/>
        <v>-3791313.6300000004</v>
      </c>
      <c r="E286" s="14">
        <f>+D283*J286*K286/365</f>
        <v>-7889.048498589042</v>
      </c>
      <c r="F286" s="14">
        <f t="shared" si="21"/>
        <v>-116343.49898619944</v>
      </c>
      <c r="G286" s="14">
        <f t="shared" si="22"/>
        <v>-7889.048498589042</v>
      </c>
      <c r="H286" s="14">
        <f t="shared" si="23"/>
        <v>-3907657.1289861975</v>
      </c>
      <c r="I286" s="10"/>
      <c r="J286" s="16">
        <v>0.0245</v>
      </c>
      <c r="K286" s="17">
        <f>+A287-A283+1</f>
        <v>31</v>
      </c>
    </row>
    <row r="287" spans="1:11" ht="12.75">
      <c r="A287" s="12">
        <f>+A282+31</f>
        <v>39844</v>
      </c>
      <c r="B287" s="19" t="s">
        <v>4</v>
      </c>
      <c r="C287" s="13"/>
      <c r="D287" s="14">
        <f t="shared" si="20"/>
        <v>-3791313.6300000004</v>
      </c>
      <c r="E287" s="14"/>
      <c r="F287" s="14">
        <f t="shared" si="21"/>
        <v>-116343.49898619944</v>
      </c>
      <c r="G287" s="14">
        <f t="shared" si="22"/>
        <v>0</v>
      </c>
      <c r="H287" s="14">
        <f t="shared" si="23"/>
        <v>-3907657.1289861975</v>
      </c>
      <c r="I287" s="10"/>
      <c r="J287" s="10"/>
      <c r="K287" s="10"/>
    </row>
    <row r="288" spans="1:11" ht="12.75">
      <c r="A288" s="12">
        <f>+A287+1</f>
        <v>39845</v>
      </c>
      <c r="B288" s="19" t="s">
        <v>11</v>
      </c>
      <c r="C288" s="13"/>
      <c r="D288" s="14">
        <f t="shared" si="20"/>
        <v>-3791313.6300000004</v>
      </c>
      <c r="E288" s="14"/>
      <c r="F288" s="14">
        <f t="shared" si="21"/>
        <v>-116343.49898619944</v>
      </c>
      <c r="G288" s="14">
        <f t="shared" si="22"/>
        <v>0</v>
      </c>
      <c r="H288" s="14">
        <f t="shared" si="23"/>
        <v>-3907657.1289861975</v>
      </c>
      <c r="I288" s="10"/>
      <c r="J288" s="10"/>
      <c r="K288" s="10"/>
    </row>
    <row r="289" spans="1:11" ht="12.75">
      <c r="A289" s="13"/>
      <c r="B289" s="19" t="s">
        <v>12</v>
      </c>
      <c r="C289" s="13"/>
      <c r="D289" s="14">
        <f t="shared" si="20"/>
        <v>-3791313.6300000004</v>
      </c>
      <c r="E289" s="14"/>
      <c r="F289" s="14">
        <f t="shared" si="21"/>
        <v>-116343.49898619944</v>
      </c>
      <c r="G289" s="14">
        <f t="shared" si="22"/>
        <v>0</v>
      </c>
      <c r="H289" s="14">
        <f t="shared" si="23"/>
        <v>-3907657.1289861975</v>
      </c>
      <c r="I289" s="10"/>
      <c r="J289" s="10"/>
      <c r="K289" s="10"/>
    </row>
    <row r="290" spans="1:11" ht="12.75">
      <c r="A290" s="13"/>
      <c r="B290" s="19" t="s">
        <v>13</v>
      </c>
      <c r="C290" s="13"/>
      <c r="D290" s="14">
        <f t="shared" si="20"/>
        <v>-3791313.6300000004</v>
      </c>
      <c r="E290" s="14"/>
      <c r="F290" s="14">
        <f t="shared" si="21"/>
        <v>-116343.49898619944</v>
      </c>
      <c r="G290" s="14">
        <f t="shared" si="22"/>
        <v>0</v>
      </c>
      <c r="H290" s="14">
        <f t="shared" si="23"/>
        <v>-3907657.1289861975</v>
      </c>
      <c r="I290" s="10"/>
      <c r="J290" s="10"/>
      <c r="K290" s="10"/>
    </row>
    <row r="291" spans="1:11" ht="12.75">
      <c r="A291" s="13"/>
      <c r="B291" s="19" t="s">
        <v>15</v>
      </c>
      <c r="C291" s="13"/>
      <c r="D291" s="14">
        <f t="shared" si="20"/>
        <v>-3791313.6300000004</v>
      </c>
      <c r="E291" s="14">
        <f>+D288*J291*K291/365</f>
        <v>-7125.5921922739735</v>
      </c>
      <c r="F291" s="14">
        <f t="shared" si="21"/>
        <v>-123469.09117847342</v>
      </c>
      <c r="G291" s="14">
        <f t="shared" si="22"/>
        <v>-7125.5921922739735</v>
      </c>
      <c r="H291" s="14">
        <f t="shared" si="23"/>
        <v>-3914782.7211784716</v>
      </c>
      <c r="I291" s="10"/>
      <c r="J291" s="16">
        <v>0.0245</v>
      </c>
      <c r="K291" s="17">
        <f>+A292-A288+1</f>
        <v>28</v>
      </c>
    </row>
    <row r="292" spans="1:11" ht="12.75">
      <c r="A292" s="12">
        <f>+A287+28</f>
        <v>39872</v>
      </c>
      <c r="B292" s="19" t="s">
        <v>4</v>
      </c>
      <c r="C292" s="13"/>
      <c r="D292" s="14">
        <f t="shared" si="20"/>
        <v>-3791313.6300000004</v>
      </c>
      <c r="E292" s="14"/>
      <c r="F292" s="14">
        <f t="shared" si="21"/>
        <v>-123469.09117847342</v>
      </c>
      <c r="G292" s="14">
        <f t="shared" si="22"/>
        <v>0</v>
      </c>
      <c r="H292" s="14">
        <f t="shared" si="23"/>
        <v>-3914782.7211784716</v>
      </c>
      <c r="I292" s="10"/>
      <c r="J292" s="10"/>
      <c r="K292" s="10"/>
    </row>
    <row r="293" spans="1:11" ht="12.75">
      <c r="A293" s="12">
        <f>+A292+1</f>
        <v>39873</v>
      </c>
      <c r="B293" s="13" t="s">
        <v>11</v>
      </c>
      <c r="C293" s="13"/>
      <c r="D293" s="14">
        <f t="shared" si="20"/>
        <v>-3791313.6300000004</v>
      </c>
      <c r="E293" s="14"/>
      <c r="F293" s="14">
        <f t="shared" si="21"/>
        <v>-123469.09117847342</v>
      </c>
      <c r="G293" s="14">
        <f t="shared" si="22"/>
        <v>0</v>
      </c>
      <c r="H293" s="14">
        <f t="shared" si="23"/>
        <v>-3914782.7211784716</v>
      </c>
      <c r="I293" s="10"/>
      <c r="J293" s="10"/>
      <c r="K293" s="10"/>
    </row>
    <row r="294" spans="1:11" ht="12.75">
      <c r="A294" s="13"/>
      <c r="B294" s="13" t="s">
        <v>12</v>
      </c>
      <c r="C294" s="13"/>
      <c r="D294" s="14">
        <f t="shared" si="20"/>
        <v>-3791313.6300000004</v>
      </c>
      <c r="E294" s="14"/>
      <c r="F294" s="14">
        <f t="shared" si="21"/>
        <v>-123469.09117847342</v>
      </c>
      <c r="G294" s="14">
        <f t="shared" si="22"/>
        <v>0</v>
      </c>
      <c r="H294" s="14">
        <f t="shared" si="23"/>
        <v>-3914782.7211784716</v>
      </c>
      <c r="I294" s="10"/>
      <c r="J294" s="10"/>
      <c r="K294" s="10"/>
    </row>
    <row r="295" spans="1:11" ht="12.75">
      <c r="A295" s="13"/>
      <c r="B295" s="13" t="s">
        <v>13</v>
      </c>
      <c r="C295" s="13"/>
      <c r="D295" s="14">
        <f t="shared" si="20"/>
        <v>-3791313.6300000004</v>
      </c>
      <c r="E295" s="14"/>
      <c r="F295" s="14">
        <f t="shared" si="21"/>
        <v>-123469.09117847342</v>
      </c>
      <c r="G295" s="14">
        <f t="shared" si="22"/>
        <v>0</v>
      </c>
      <c r="H295" s="14">
        <f t="shared" si="23"/>
        <v>-3914782.7211784716</v>
      </c>
      <c r="I295" s="10"/>
      <c r="J295" s="10"/>
      <c r="K295" s="10"/>
    </row>
    <row r="296" spans="1:11" ht="12.75">
      <c r="A296" s="13"/>
      <c r="B296" s="13" t="s">
        <v>15</v>
      </c>
      <c r="C296" s="13"/>
      <c r="D296" s="14">
        <f t="shared" si="20"/>
        <v>-3791313.6300000004</v>
      </c>
      <c r="E296" s="14">
        <f>+D293*J296*K296/365</f>
        <v>-7889.048498589042</v>
      </c>
      <c r="F296" s="14">
        <f t="shared" si="21"/>
        <v>-131358.13967706246</v>
      </c>
      <c r="G296" s="14">
        <f t="shared" si="22"/>
        <v>-7889.048498589042</v>
      </c>
      <c r="H296" s="14">
        <f t="shared" si="23"/>
        <v>-3922671.7696770607</v>
      </c>
      <c r="I296" s="10"/>
      <c r="J296" s="16">
        <v>0.0245</v>
      </c>
      <c r="K296" s="17">
        <f>+A297-A293+1</f>
        <v>31</v>
      </c>
    </row>
    <row r="297" spans="1:11" ht="12.75">
      <c r="A297" s="12">
        <f>+A292+31</f>
        <v>39903</v>
      </c>
      <c r="B297" s="13" t="s">
        <v>4</v>
      </c>
      <c r="C297" s="13"/>
      <c r="D297" s="14">
        <f t="shared" si="20"/>
        <v>-3791313.6300000004</v>
      </c>
      <c r="E297" s="14"/>
      <c r="F297" s="14">
        <f t="shared" si="21"/>
        <v>-131358.13967706246</v>
      </c>
      <c r="G297" s="14">
        <f t="shared" si="22"/>
        <v>0</v>
      </c>
      <c r="H297" s="14">
        <f t="shared" si="23"/>
        <v>-3922671.7696770607</v>
      </c>
      <c r="I297" s="10"/>
      <c r="J297" s="10"/>
      <c r="K297" s="10"/>
    </row>
    <row r="298" spans="1:11" ht="12.75">
      <c r="A298" s="12">
        <f>+A297+1</f>
        <v>39904</v>
      </c>
      <c r="B298" s="13" t="s">
        <v>11</v>
      </c>
      <c r="C298" s="13"/>
      <c r="D298" s="14">
        <f t="shared" si="20"/>
        <v>-3791313.6300000004</v>
      </c>
      <c r="E298" s="14"/>
      <c r="F298" s="14">
        <f t="shared" si="21"/>
        <v>-131358.13967706246</v>
      </c>
      <c r="G298" s="14">
        <f t="shared" si="22"/>
        <v>0</v>
      </c>
      <c r="H298" s="14">
        <f t="shared" si="23"/>
        <v>-3922671.7696770607</v>
      </c>
      <c r="I298" s="10"/>
      <c r="J298" s="10"/>
      <c r="K298" s="10"/>
    </row>
    <row r="299" spans="1:11" ht="12.75">
      <c r="A299" s="13"/>
      <c r="B299" s="13" t="s">
        <v>12</v>
      </c>
      <c r="C299" s="13"/>
      <c r="D299" s="14">
        <f t="shared" si="20"/>
        <v>-3791313.6300000004</v>
      </c>
      <c r="E299" s="14"/>
      <c r="F299" s="14">
        <f t="shared" si="21"/>
        <v>-131358.13967706246</v>
      </c>
      <c r="G299" s="14">
        <f t="shared" si="22"/>
        <v>0</v>
      </c>
      <c r="H299" s="14">
        <f t="shared" si="23"/>
        <v>-3922671.7696770607</v>
      </c>
      <c r="I299" s="10"/>
      <c r="J299" s="10"/>
      <c r="K299" s="10"/>
    </row>
    <row r="300" spans="1:11" ht="12.75">
      <c r="A300" s="13"/>
      <c r="B300" s="13" t="s">
        <v>13</v>
      </c>
      <c r="C300" s="13"/>
      <c r="D300" s="14">
        <f t="shared" si="20"/>
        <v>-3791313.6300000004</v>
      </c>
      <c r="E300" s="14"/>
      <c r="F300" s="14">
        <f t="shared" si="21"/>
        <v>-131358.13967706246</v>
      </c>
      <c r="G300" s="14">
        <f t="shared" si="22"/>
        <v>0</v>
      </c>
      <c r="H300" s="14">
        <f t="shared" si="23"/>
        <v>-3922671.7696770607</v>
      </c>
      <c r="I300" s="10"/>
      <c r="J300" s="10"/>
      <c r="K300" s="10"/>
    </row>
    <row r="301" spans="1:11" ht="12.75">
      <c r="A301" s="13"/>
      <c r="B301" s="13" t="s">
        <v>15</v>
      </c>
      <c r="C301" s="13"/>
      <c r="D301" s="14">
        <f t="shared" si="20"/>
        <v>-3791313.6300000004</v>
      </c>
      <c r="E301" s="14">
        <f>+D298*J301*K301/365</f>
        <v>-3116.1481890410964</v>
      </c>
      <c r="F301" s="14">
        <f t="shared" si="21"/>
        <v>-134474.28786610355</v>
      </c>
      <c r="G301" s="14">
        <f t="shared" si="22"/>
        <v>-3116.1481890410964</v>
      </c>
      <c r="H301" s="14">
        <f t="shared" si="23"/>
        <v>-3925787.917866102</v>
      </c>
      <c r="I301" s="10"/>
      <c r="J301" s="16">
        <v>0.01</v>
      </c>
      <c r="K301" s="17">
        <f>+A302-A298+1</f>
        <v>30</v>
      </c>
    </row>
    <row r="302" spans="1:11" ht="12.75">
      <c r="A302" s="12">
        <f>+A297+30</f>
        <v>39933</v>
      </c>
      <c r="B302" s="19" t="s">
        <v>4</v>
      </c>
      <c r="C302" s="13"/>
      <c r="D302" s="14">
        <f t="shared" si="20"/>
        <v>-3791313.6300000004</v>
      </c>
      <c r="E302" s="14"/>
      <c r="F302" s="14">
        <f t="shared" si="21"/>
        <v>-134474.28786610355</v>
      </c>
      <c r="G302" s="14">
        <f t="shared" si="22"/>
        <v>0</v>
      </c>
      <c r="H302" s="14">
        <f t="shared" si="23"/>
        <v>-3925787.917866102</v>
      </c>
      <c r="I302" s="10"/>
      <c r="J302" s="10"/>
      <c r="K302" s="10"/>
    </row>
    <row r="303" spans="1:11" ht="12.75">
      <c r="A303" s="12">
        <f>+A302+1</f>
        <v>39934</v>
      </c>
      <c r="B303" s="19" t="s">
        <v>11</v>
      </c>
      <c r="C303" s="13"/>
      <c r="D303" s="14">
        <f t="shared" si="20"/>
        <v>-3791313.6300000004</v>
      </c>
      <c r="E303" s="14"/>
      <c r="F303" s="14">
        <f t="shared" si="21"/>
        <v>-134474.28786610355</v>
      </c>
      <c r="G303" s="14">
        <f t="shared" si="22"/>
        <v>0</v>
      </c>
      <c r="H303" s="14">
        <f t="shared" si="23"/>
        <v>-3925787.917866102</v>
      </c>
      <c r="I303" s="10"/>
      <c r="J303" s="10"/>
      <c r="K303" s="10"/>
    </row>
    <row r="304" spans="1:11" ht="12.75">
      <c r="A304" s="13"/>
      <c r="B304" s="19" t="s">
        <v>12</v>
      </c>
      <c r="C304" s="13"/>
      <c r="D304" s="14">
        <f t="shared" si="20"/>
        <v>-3791313.6300000004</v>
      </c>
      <c r="E304" s="14"/>
      <c r="F304" s="14">
        <f t="shared" si="21"/>
        <v>-134474.28786610355</v>
      </c>
      <c r="G304" s="14">
        <f t="shared" si="22"/>
        <v>0</v>
      </c>
      <c r="H304" s="14">
        <f t="shared" si="23"/>
        <v>-3925787.917866102</v>
      </c>
      <c r="I304" s="10"/>
      <c r="J304" s="10"/>
      <c r="K304" s="10"/>
    </row>
    <row r="305" spans="1:11" ht="12.75">
      <c r="A305" s="13"/>
      <c r="B305" s="19" t="s">
        <v>13</v>
      </c>
      <c r="C305" s="13"/>
      <c r="D305" s="14">
        <f t="shared" si="20"/>
        <v>-3791313.6300000004</v>
      </c>
      <c r="E305" s="14"/>
      <c r="F305" s="14">
        <f t="shared" si="21"/>
        <v>-134474.28786610355</v>
      </c>
      <c r="G305" s="14">
        <f t="shared" si="22"/>
        <v>0</v>
      </c>
      <c r="H305" s="14">
        <f t="shared" si="23"/>
        <v>-3925787.917866102</v>
      </c>
      <c r="I305" s="10"/>
      <c r="J305" s="10"/>
      <c r="K305" s="10"/>
    </row>
    <row r="306" spans="1:11" ht="12.75">
      <c r="A306" s="13"/>
      <c r="B306" s="13" t="s">
        <v>15</v>
      </c>
      <c r="C306" s="13"/>
      <c r="D306" s="14">
        <f t="shared" si="20"/>
        <v>-3791313.6300000004</v>
      </c>
      <c r="E306" s="14">
        <f>+D303*J306*K306/365</f>
        <v>-3220.0197953424668</v>
      </c>
      <c r="F306" s="14">
        <f t="shared" si="21"/>
        <v>-137694.30766144602</v>
      </c>
      <c r="G306" s="14">
        <f t="shared" si="22"/>
        <v>-3220.0197953424668</v>
      </c>
      <c r="H306" s="14">
        <f t="shared" si="23"/>
        <v>-3929007.9376614443</v>
      </c>
      <c r="I306" s="10"/>
      <c r="J306" s="16">
        <v>0.01</v>
      </c>
      <c r="K306" s="17">
        <f>+A307-A303+1</f>
        <v>31</v>
      </c>
    </row>
    <row r="307" spans="1:11" ht="12.75">
      <c r="A307" s="12">
        <f>+A302+31</f>
        <v>39964</v>
      </c>
      <c r="B307" s="13" t="s">
        <v>4</v>
      </c>
      <c r="C307" s="13"/>
      <c r="D307" s="14">
        <f>+D306+C307</f>
        <v>-3791313.6300000004</v>
      </c>
      <c r="E307" s="14"/>
      <c r="F307" s="14">
        <f>+F306+E307</f>
        <v>-137694.30766144602</v>
      </c>
      <c r="G307" s="14">
        <f t="shared" si="22"/>
        <v>0</v>
      </c>
      <c r="H307" s="14">
        <f>+H306+G307</f>
        <v>-3929007.9376614443</v>
      </c>
      <c r="I307" s="10"/>
      <c r="J307" s="10"/>
      <c r="K307" s="10"/>
    </row>
    <row r="308" spans="1:11" ht="12.75">
      <c r="A308" s="12">
        <f>+A307+1</f>
        <v>39965</v>
      </c>
      <c r="B308" s="13" t="s">
        <v>11</v>
      </c>
      <c r="C308" s="13"/>
      <c r="D308" s="14">
        <f aca="true" t="shared" si="24" ref="D308:D371">+D307+C308</f>
        <v>-3791313.6300000004</v>
      </c>
      <c r="E308" s="14"/>
      <c r="F308" s="14">
        <f aca="true" t="shared" si="25" ref="F308:F371">+F307+E308</f>
        <v>-137694.30766144602</v>
      </c>
      <c r="G308" s="14">
        <f aca="true" t="shared" si="26" ref="G308:G371">+C308+E308</f>
        <v>0</v>
      </c>
      <c r="H308" s="14">
        <f aca="true" t="shared" si="27" ref="H308:H371">+H307+G308</f>
        <v>-3929007.9376614443</v>
      </c>
      <c r="I308" s="10"/>
      <c r="J308" s="10"/>
      <c r="K308" s="10"/>
    </row>
    <row r="309" spans="1:11" ht="12.75">
      <c r="A309" s="13"/>
      <c r="B309" s="13" t="s">
        <v>12</v>
      </c>
      <c r="C309" s="13"/>
      <c r="D309" s="14">
        <f t="shared" si="24"/>
        <v>-3791313.6300000004</v>
      </c>
      <c r="E309" s="14"/>
      <c r="F309" s="14">
        <f t="shared" si="25"/>
        <v>-137694.30766144602</v>
      </c>
      <c r="G309" s="14">
        <f t="shared" si="26"/>
        <v>0</v>
      </c>
      <c r="H309" s="14">
        <f t="shared" si="27"/>
        <v>-3929007.9376614443</v>
      </c>
      <c r="I309" s="10"/>
      <c r="J309" s="10"/>
      <c r="K309" s="10"/>
    </row>
    <row r="310" spans="1:11" ht="12.75">
      <c r="A310" s="13"/>
      <c r="B310" s="13" t="s">
        <v>13</v>
      </c>
      <c r="C310" s="13"/>
      <c r="D310" s="14">
        <f t="shared" si="24"/>
        <v>-3791313.6300000004</v>
      </c>
      <c r="E310" s="14"/>
      <c r="F310" s="14">
        <f t="shared" si="25"/>
        <v>-137694.30766144602</v>
      </c>
      <c r="G310" s="14">
        <f t="shared" si="26"/>
        <v>0</v>
      </c>
      <c r="H310" s="14">
        <f t="shared" si="27"/>
        <v>-3929007.9376614443</v>
      </c>
      <c r="I310" s="10"/>
      <c r="J310" s="10"/>
      <c r="K310" s="10"/>
    </row>
    <row r="311" spans="1:11" ht="12.75">
      <c r="A311" s="13"/>
      <c r="B311" s="13" t="s">
        <v>15</v>
      </c>
      <c r="C311" s="13"/>
      <c r="D311" s="14">
        <f t="shared" si="24"/>
        <v>-3791313.6300000004</v>
      </c>
      <c r="E311" s="14">
        <f>+D308*J311*K311/365</f>
        <v>-3116.1481890410964</v>
      </c>
      <c r="F311" s="14">
        <f t="shared" si="25"/>
        <v>-140810.4558504871</v>
      </c>
      <c r="G311" s="14">
        <f t="shared" si="26"/>
        <v>-3116.1481890410964</v>
      </c>
      <c r="H311" s="14">
        <f t="shared" si="27"/>
        <v>-3932124.0858504856</v>
      </c>
      <c r="I311" s="10"/>
      <c r="J311" s="16">
        <v>0.01</v>
      </c>
      <c r="K311" s="17">
        <f>+A312-A308+1</f>
        <v>30</v>
      </c>
    </row>
    <row r="312" spans="1:11" ht="12.75">
      <c r="A312" s="12">
        <f>+A307+30</f>
        <v>39994</v>
      </c>
      <c r="B312" s="19" t="s">
        <v>4</v>
      </c>
      <c r="C312" s="13"/>
      <c r="D312" s="14">
        <f t="shared" si="24"/>
        <v>-3791313.6300000004</v>
      </c>
      <c r="E312" s="14"/>
      <c r="F312" s="14">
        <f t="shared" si="25"/>
        <v>-140810.4558504871</v>
      </c>
      <c r="G312" s="14">
        <f t="shared" si="26"/>
        <v>0</v>
      </c>
      <c r="H312" s="14">
        <f t="shared" si="27"/>
        <v>-3932124.0858504856</v>
      </c>
      <c r="I312" s="10"/>
      <c r="J312" s="10"/>
      <c r="K312" s="10"/>
    </row>
    <row r="313" spans="1:11" ht="12.75">
      <c r="A313" s="12">
        <f>+A312+1</f>
        <v>39995</v>
      </c>
      <c r="B313" s="19" t="s">
        <v>11</v>
      </c>
      <c r="C313" s="13"/>
      <c r="D313" s="14">
        <f t="shared" si="24"/>
        <v>-3791313.6300000004</v>
      </c>
      <c r="E313" s="14"/>
      <c r="F313" s="14">
        <f t="shared" si="25"/>
        <v>-140810.4558504871</v>
      </c>
      <c r="G313" s="14">
        <f t="shared" si="26"/>
        <v>0</v>
      </c>
      <c r="H313" s="14">
        <f t="shared" si="27"/>
        <v>-3932124.0858504856</v>
      </c>
      <c r="I313" s="10"/>
      <c r="J313" s="10"/>
      <c r="K313" s="10"/>
    </row>
    <row r="314" spans="1:11" ht="12.75">
      <c r="A314" s="13"/>
      <c r="B314" s="19" t="s">
        <v>12</v>
      </c>
      <c r="C314" s="13"/>
      <c r="D314" s="14">
        <f t="shared" si="24"/>
        <v>-3791313.6300000004</v>
      </c>
      <c r="E314" s="14"/>
      <c r="F314" s="14">
        <f t="shared" si="25"/>
        <v>-140810.4558504871</v>
      </c>
      <c r="G314" s="14">
        <f t="shared" si="26"/>
        <v>0</v>
      </c>
      <c r="H314" s="14">
        <f t="shared" si="27"/>
        <v>-3932124.0858504856</v>
      </c>
      <c r="I314" s="10"/>
      <c r="J314" s="10"/>
      <c r="K314" s="10"/>
    </row>
    <row r="315" spans="1:11" ht="12.75">
      <c r="A315" s="13"/>
      <c r="B315" s="19" t="s">
        <v>13</v>
      </c>
      <c r="C315" s="13"/>
      <c r="D315" s="14">
        <f t="shared" si="24"/>
        <v>-3791313.6300000004</v>
      </c>
      <c r="E315" s="14"/>
      <c r="F315" s="14">
        <f t="shared" si="25"/>
        <v>-140810.4558504871</v>
      </c>
      <c r="G315" s="14">
        <f t="shared" si="26"/>
        <v>0</v>
      </c>
      <c r="H315" s="14">
        <f t="shared" si="27"/>
        <v>-3932124.0858504856</v>
      </c>
      <c r="I315" s="10"/>
      <c r="J315" s="10"/>
      <c r="K315" s="10"/>
    </row>
    <row r="316" spans="1:11" ht="12.75">
      <c r="A316" s="13"/>
      <c r="B316" s="19" t="s">
        <v>15</v>
      </c>
      <c r="C316" s="13"/>
      <c r="D316" s="14">
        <f t="shared" si="24"/>
        <v>-3791313.6300000004</v>
      </c>
      <c r="E316" s="14">
        <f>+D313*J316*K316/365</f>
        <v>-1771.0108874383561</v>
      </c>
      <c r="F316" s="14">
        <f t="shared" si="25"/>
        <v>-142581.46673792545</v>
      </c>
      <c r="G316" s="14">
        <f t="shared" si="26"/>
        <v>-1771.0108874383561</v>
      </c>
      <c r="H316" s="14">
        <f t="shared" si="27"/>
        <v>-3933895.096737924</v>
      </c>
      <c r="I316" s="10"/>
      <c r="J316" s="16">
        <v>0.0055</v>
      </c>
      <c r="K316" s="17">
        <f>+A317-A313+1</f>
        <v>31</v>
      </c>
    </row>
    <row r="317" spans="1:11" ht="12.75">
      <c r="A317" s="12">
        <f>+A312+31</f>
        <v>40025</v>
      </c>
      <c r="B317" s="19" t="s">
        <v>4</v>
      </c>
      <c r="C317" s="13"/>
      <c r="D317" s="14">
        <f t="shared" si="24"/>
        <v>-3791313.6300000004</v>
      </c>
      <c r="E317" s="14"/>
      <c r="F317" s="14">
        <f t="shared" si="25"/>
        <v>-142581.46673792545</v>
      </c>
      <c r="G317" s="14">
        <f t="shared" si="26"/>
        <v>0</v>
      </c>
      <c r="H317" s="14">
        <f t="shared" si="27"/>
        <v>-3933895.096737924</v>
      </c>
      <c r="I317" s="10"/>
      <c r="J317" s="10"/>
      <c r="K317" s="10"/>
    </row>
    <row r="318" spans="1:11" ht="12.75">
      <c r="A318" s="12">
        <f>+A317+1</f>
        <v>40026</v>
      </c>
      <c r="B318" s="13" t="s">
        <v>11</v>
      </c>
      <c r="C318" s="13"/>
      <c r="D318" s="14">
        <f t="shared" si="24"/>
        <v>-3791313.6300000004</v>
      </c>
      <c r="E318" s="14"/>
      <c r="F318" s="14">
        <f t="shared" si="25"/>
        <v>-142581.46673792545</v>
      </c>
      <c r="G318" s="14">
        <f t="shared" si="26"/>
        <v>0</v>
      </c>
      <c r="H318" s="14">
        <f t="shared" si="27"/>
        <v>-3933895.096737924</v>
      </c>
      <c r="I318" s="10"/>
      <c r="J318" s="10"/>
      <c r="K318" s="10"/>
    </row>
    <row r="319" spans="1:11" ht="12.75">
      <c r="A319" s="13"/>
      <c r="B319" s="13" t="s">
        <v>12</v>
      </c>
      <c r="C319" s="13"/>
      <c r="D319" s="14">
        <f t="shared" si="24"/>
        <v>-3791313.6300000004</v>
      </c>
      <c r="E319" s="14"/>
      <c r="F319" s="14">
        <f t="shared" si="25"/>
        <v>-142581.46673792545</v>
      </c>
      <c r="G319" s="14">
        <f t="shared" si="26"/>
        <v>0</v>
      </c>
      <c r="H319" s="14">
        <f t="shared" si="27"/>
        <v>-3933895.096737924</v>
      </c>
      <c r="I319" s="10"/>
      <c r="J319" s="10"/>
      <c r="K319" s="10"/>
    </row>
    <row r="320" spans="1:11" ht="12.75">
      <c r="A320" s="13"/>
      <c r="B320" s="13" t="s">
        <v>13</v>
      </c>
      <c r="C320" s="13"/>
      <c r="D320" s="14">
        <f t="shared" si="24"/>
        <v>-3791313.6300000004</v>
      </c>
      <c r="E320" s="14"/>
      <c r="F320" s="14">
        <f t="shared" si="25"/>
        <v>-142581.46673792545</v>
      </c>
      <c r="G320" s="14">
        <f t="shared" si="26"/>
        <v>0</v>
      </c>
      <c r="H320" s="14">
        <f t="shared" si="27"/>
        <v>-3933895.096737924</v>
      </c>
      <c r="I320" s="10"/>
      <c r="J320" s="10"/>
      <c r="K320" s="10"/>
    </row>
    <row r="321" spans="1:11" ht="12.75">
      <c r="A321" s="13"/>
      <c r="B321" s="13" t="s">
        <v>15</v>
      </c>
      <c r="C321" s="13"/>
      <c r="D321" s="14">
        <f t="shared" si="24"/>
        <v>-3791313.6300000004</v>
      </c>
      <c r="E321" s="14">
        <f>+D318*J321*K321/365</f>
        <v>-1771.0108874383561</v>
      </c>
      <c r="F321" s="14">
        <f t="shared" si="25"/>
        <v>-144352.4776253638</v>
      </c>
      <c r="G321" s="14">
        <f t="shared" si="26"/>
        <v>-1771.0108874383561</v>
      </c>
      <c r="H321" s="14">
        <f t="shared" si="27"/>
        <v>-3935666.1076253625</v>
      </c>
      <c r="I321" s="10"/>
      <c r="J321" s="16">
        <v>0.0055</v>
      </c>
      <c r="K321" s="17">
        <f>+A322-A318+1</f>
        <v>31</v>
      </c>
    </row>
    <row r="322" spans="1:11" ht="12.75">
      <c r="A322" s="12">
        <f>+A317+31</f>
        <v>40056</v>
      </c>
      <c r="B322" s="13" t="s">
        <v>4</v>
      </c>
      <c r="C322" s="13"/>
      <c r="D322" s="14">
        <f t="shared" si="24"/>
        <v>-3791313.6300000004</v>
      </c>
      <c r="E322" s="14"/>
      <c r="F322" s="14">
        <f t="shared" si="25"/>
        <v>-144352.4776253638</v>
      </c>
      <c r="G322" s="14">
        <f t="shared" si="26"/>
        <v>0</v>
      </c>
      <c r="H322" s="14">
        <f t="shared" si="27"/>
        <v>-3935666.1076253625</v>
      </c>
      <c r="I322" s="10"/>
      <c r="J322" s="10"/>
      <c r="K322" s="10"/>
    </row>
    <row r="323" spans="1:11" ht="12.75">
      <c r="A323" s="12">
        <f>+A322+1</f>
        <v>40057</v>
      </c>
      <c r="B323" s="13" t="s">
        <v>11</v>
      </c>
      <c r="C323" s="13"/>
      <c r="D323" s="14">
        <f t="shared" si="24"/>
        <v>-3791313.6300000004</v>
      </c>
      <c r="E323" s="14"/>
      <c r="F323" s="14">
        <f t="shared" si="25"/>
        <v>-144352.4776253638</v>
      </c>
      <c r="G323" s="14">
        <f t="shared" si="26"/>
        <v>0</v>
      </c>
      <c r="H323" s="14">
        <f t="shared" si="27"/>
        <v>-3935666.1076253625</v>
      </c>
      <c r="I323" s="10"/>
      <c r="J323" s="10"/>
      <c r="K323" s="10"/>
    </row>
    <row r="324" spans="1:11" ht="12.75">
      <c r="A324" s="13"/>
      <c r="B324" s="13" t="s">
        <v>12</v>
      </c>
      <c r="C324" s="13"/>
      <c r="D324" s="14">
        <f t="shared" si="24"/>
        <v>-3791313.6300000004</v>
      </c>
      <c r="E324" s="14"/>
      <c r="F324" s="14">
        <f t="shared" si="25"/>
        <v>-144352.4776253638</v>
      </c>
      <c r="G324" s="14">
        <f t="shared" si="26"/>
        <v>0</v>
      </c>
      <c r="H324" s="14">
        <f t="shared" si="27"/>
        <v>-3935666.1076253625</v>
      </c>
      <c r="I324" s="10"/>
      <c r="J324" s="10"/>
      <c r="K324" s="10"/>
    </row>
    <row r="325" spans="1:11" ht="12.75">
      <c r="A325" s="13"/>
      <c r="B325" s="13" t="s">
        <v>13</v>
      </c>
      <c r="C325" s="13"/>
      <c r="D325" s="14">
        <f t="shared" si="24"/>
        <v>-3791313.6300000004</v>
      </c>
      <c r="E325" s="14"/>
      <c r="F325" s="14">
        <f t="shared" si="25"/>
        <v>-144352.4776253638</v>
      </c>
      <c r="G325" s="14">
        <f t="shared" si="26"/>
        <v>0</v>
      </c>
      <c r="H325" s="14">
        <f t="shared" si="27"/>
        <v>-3935666.1076253625</v>
      </c>
      <c r="I325" s="10"/>
      <c r="J325" s="10"/>
      <c r="K325" s="10"/>
    </row>
    <row r="326" spans="1:11" ht="12.75">
      <c r="A326" s="13"/>
      <c r="B326" s="13" t="s">
        <v>15</v>
      </c>
      <c r="C326" s="13"/>
      <c r="D326" s="14">
        <f t="shared" si="24"/>
        <v>-3791313.6300000004</v>
      </c>
      <c r="E326" s="14">
        <f>+D323*J326*K326/365</f>
        <v>-1713.8815039726028</v>
      </c>
      <c r="F326" s="14">
        <f t="shared" si="25"/>
        <v>-146066.3591293364</v>
      </c>
      <c r="G326" s="14">
        <f t="shared" si="26"/>
        <v>-1713.8815039726028</v>
      </c>
      <c r="H326" s="14">
        <f t="shared" si="27"/>
        <v>-3937379.989129335</v>
      </c>
      <c r="I326" s="10"/>
      <c r="J326" s="16">
        <v>0.0055</v>
      </c>
      <c r="K326" s="17">
        <f>+A327-A323+1</f>
        <v>30</v>
      </c>
    </row>
    <row r="327" spans="1:11" ht="12.75">
      <c r="A327" s="12">
        <f>+A322+30</f>
        <v>40086</v>
      </c>
      <c r="B327" s="19" t="s">
        <v>4</v>
      </c>
      <c r="C327" s="13"/>
      <c r="D327" s="14">
        <f t="shared" si="24"/>
        <v>-3791313.6300000004</v>
      </c>
      <c r="E327" s="14"/>
      <c r="F327" s="14">
        <f t="shared" si="25"/>
        <v>-146066.3591293364</v>
      </c>
      <c r="G327" s="14">
        <f t="shared" si="26"/>
        <v>0</v>
      </c>
      <c r="H327" s="14">
        <f t="shared" si="27"/>
        <v>-3937379.989129335</v>
      </c>
      <c r="I327" s="10"/>
      <c r="J327" s="10"/>
      <c r="K327" s="10"/>
    </row>
    <row r="328" spans="1:11" ht="12.75">
      <c r="A328" s="12">
        <f>+A327+1</f>
        <v>40087</v>
      </c>
      <c r="B328" s="19" t="s">
        <v>11</v>
      </c>
      <c r="C328" s="13"/>
      <c r="D328" s="14">
        <f t="shared" si="24"/>
        <v>-3791313.6300000004</v>
      </c>
      <c r="E328" s="14"/>
      <c r="F328" s="14">
        <f t="shared" si="25"/>
        <v>-146066.3591293364</v>
      </c>
      <c r="G328" s="14">
        <f t="shared" si="26"/>
        <v>0</v>
      </c>
      <c r="H328" s="14">
        <f t="shared" si="27"/>
        <v>-3937379.989129335</v>
      </c>
      <c r="I328" s="10"/>
      <c r="J328" s="10"/>
      <c r="K328" s="10"/>
    </row>
    <row r="329" spans="1:11" ht="12.75">
      <c r="A329" s="13"/>
      <c r="B329" s="19" t="s">
        <v>12</v>
      </c>
      <c r="C329" s="13"/>
      <c r="D329" s="14">
        <f t="shared" si="24"/>
        <v>-3791313.6300000004</v>
      </c>
      <c r="E329" s="14"/>
      <c r="F329" s="14">
        <f t="shared" si="25"/>
        <v>-146066.3591293364</v>
      </c>
      <c r="G329" s="14">
        <f t="shared" si="26"/>
        <v>0</v>
      </c>
      <c r="H329" s="14">
        <f t="shared" si="27"/>
        <v>-3937379.989129335</v>
      </c>
      <c r="I329" s="10"/>
      <c r="J329" s="10"/>
      <c r="K329" s="10"/>
    </row>
    <row r="330" spans="1:11" ht="12.75">
      <c r="A330" s="13"/>
      <c r="B330" s="19" t="s">
        <v>13</v>
      </c>
      <c r="C330" s="13"/>
      <c r="D330" s="14">
        <f t="shared" si="24"/>
        <v>-3791313.6300000004</v>
      </c>
      <c r="E330" s="14"/>
      <c r="F330" s="14">
        <f t="shared" si="25"/>
        <v>-146066.3591293364</v>
      </c>
      <c r="G330" s="14">
        <f t="shared" si="26"/>
        <v>0</v>
      </c>
      <c r="H330" s="14">
        <f t="shared" si="27"/>
        <v>-3937379.989129335</v>
      </c>
      <c r="I330" s="10"/>
      <c r="J330" s="10"/>
      <c r="K330" s="10"/>
    </row>
    <row r="331" spans="1:11" ht="12.75">
      <c r="A331" s="13"/>
      <c r="B331" s="19" t="s">
        <v>15</v>
      </c>
      <c r="C331" s="13"/>
      <c r="D331" s="14">
        <f t="shared" si="24"/>
        <v>-3791313.6300000004</v>
      </c>
      <c r="E331" s="14">
        <f>+D328*J331*K331/365</f>
        <v>-1771.0108874383561</v>
      </c>
      <c r="F331" s="14">
        <f t="shared" si="25"/>
        <v>-147837.37001677474</v>
      </c>
      <c r="G331" s="14">
        <f t="shared" si="26"/>
        <v>-1771.0108874383561</v>
      </c>
      <c r="H331" s="14">
        <f t="shared" si="27"/>
        <v>-3939151.0000167736</v>
      </c>
      <c r="I331" s="10"/>
      <c r="J331" s="16">
        <v>0.0055</v>
      </c>
      <c r="K331" s="17">
        <f>+A332-A328+1</f>
        <v>31</v>
      </c>
    </row>
    <row r="332" spans="1:11" ht="12.75">
      <c r="A332" s="12">
        <f>+A327+31</f>
        <v>40117</v>
      </c>
      <c r="B332" s="19" t="s">
        <v>4</v>
      </c>
      <c r="C332" s="13"/>
      <c r="D332" s="14">
        <f t="shared" si="24"/>
        <v>-3791313.6300000004</v>
      </c>
      <c r="E332" s="14"/>
      <c r="F332" s="14">
        <f t="shared" si="25"/>
        <v>-147837.37001677474</v>
      </c>
      <c r="G332" s="14">
        <f t="shared" si="26"/>
        <v>0</v>
      </c>
      <c r="H332" s="14">
        <f t="shared" si="27"/>
        <v>-3939151.0000167736</v>
      </c>
      <c r="I332" s="10"/>
      <c r="J332" s="10"/>
      <c r="K332" s="10"/>
    </row>
    <row r="333" spans="1:11" ht="12.75">
      <c r="A333" s="12">
        <f>+A332+1</f>
        <v>40118</v>
      </c>
      <c r="B333" s="13" t="s">
        <v>11</v>
      </c>
      <c r="C333" s="13"/>
      <c r="D333" s="14">
        <f t="shared" si="24"/>
        <v>-3791313.6300000004</v>
      </c>
      <c r="E333" s="14"/>
      <c r="F333" s="14">
        <f t="shared" si="25"/>
        <v>-147837.37001677474</v>
      </c>
      <c r="G333" s="14">
        <f t="shared" si="26"/>
        <v>0</v>
      </c>
      <c r="H333" s="14">
        <f t="shared" si="27"/>
        <v>-3939151.0000167736</v>
      </c>
      <c r="I333" s="10"/>
      <c r="J333" s="10"/>
      <c r="K333" s="10"/>
    </row>
    <row r="334" spans="1:11" ht="12.75">
      <c r="A334" s="13"/>
      <c r="B334" s="13" t="s">
        <v>12</v>
      </c>
      <c r="C334" s="13"/>
      <c r="D334" s="14">
        <f t="shared" si="24"/>
        <v>-3791313.6300000004</v>
      </c>
      <c r="E334" s="14"/>
      <c r="F334" s="14">
        <f t="shared" si="25"/>
        <v>-147837.37001677474</v>
      </c>
      <c r="G334" s="14">
        <f t="shared" si="26"/>
        <v>0</v>
      </c>
      <c r="H334" s="14">
        <f t="shared" si="27"/>
        <v>-3939151.0000167736</v>
      </c>
      <c r="I334" s="10"/>
      <c r="J334" s="10"/>
      <c r="K334" s="10"/>
    </row>
    <row r="335" spans="1:11" ht="12.75">
      <c r="A335" s="13"/>
      <c r="B335" s="13" t="s">
        <v>13</v>
      </c>
      <c r="C335" s="13"/>
      <c r="D335" s="14">
        <f t="shared" si="24"/>
        <v>-3791313.6300000004</v>
      </c>
      <c r="E335" s="14"/>
      <c r="F335" s="14">
        <f t="shared" si="25"/>
        <v>-147837.37001677474</v>
      </c>
      <c r="G335" s="14">
        <f t="shared" si="26"/>
        <v>0</v>
      </c>
      <c r="H335" s="14">
        <f t="shared" si="27"/>
        <v>-3939151.0000167736</v>
      </c>
      <c r="I335" s="10"/>
      <c r="J335" s="10"/>
      <c r="K335" s="10"/>
    </row>
    <row r="336" spans="1:11" ht="12.75">
      <c r="A336" s="13"/>
      <c r="B336" s="13" t="s">
        <v>15</v>
      </c>
      <c r="C336" s="13"/>
      <c r="D336" s="14">
        <f t="shared" si="24"/>
        <v>-3791313.6300000004</v>
      </c>
      <c r="E336" s="14">
        <f>+D333*J336*K336/365</f>
        <v>-1713.8815039726028</v>
      </c>
      <c r="F336" s="14">
        <f t="shared" si="25"/>
        <v>-149551.25152074735</v>
      </c>
      <c r="G336" s="14">
        <f t="shared" si="26"/>
        <v>-1713.8815039726028</v>
      </c>
      <c r="H336" s="14">
        <f t="shared" si="27"/>
        <v>-3940864.8815207463</v>
      </c>
      <c r="I336" s="10"/>
      <c r="J336" s="16">
        <v>0.0055</v>
      </c>
      <c r="K336" s="17">
        <f>+A337-A333+1</f>
        <v>30</v>
      </c>
    </row>
    <row r="337" spans="1:11" ht="12.75">
      <c r="A337" s="12">
        <f>+A332+30</f>
        <v>40147</v>
      </c>
      <c r="B337" s="13" t="s">
        <v>4</v>
      </c>
      <c r="C337" s="13"/>
      <c r="D337" s="14">
        <f t="shared" si="24"/>
        <v>-3791313.6300000004</v>
      </c>
      <c r="E337" s="14"/>
      <c r="F337" s="14">
        <f t="shared" si="25"/>
        <v>-149551.25152074735</v>
      </c>
      <c r="G337" s="14">
        <f t="shared" si="26"/>
        <v>0</v>
      </c>
      <c r="H337" s="14">
        <f t="shared" si="27"/>
        <v>-3940864.8815207463</v>
      </c>
      <c r="I337" s="10"/>
      <c r="J337" s="10"/>
      <c r="K337" s="10"/>
    </row>
    <row r="338" spans="1:11" ht="12.75">
      <c r="A338" s="12">
        <f>+A337+1</f>
        <v>40148</v>
      </c>
      <c r="B338" s="13" t="s">
        <v>11</v>
      </c>
      <c r="C338" s="13"/>
      <c r="D338" s="14">
        <f t="shared" si="24"/>
        <v>-3791313.6300000004</v>
      </c>
      <c r="E338" s="14"/>
      <c r="F338" s="14">
        <f t="shared" si="25"/>
        <v>-149551.25152074735</v>
      </c>
      <c r="G338" s="14">
        <f t="shared" si="26"/>
        <v>0</v>
      </c>
      <c r="H338" s="14">
        <f t="shared" si="27"/>
        <v>-3940864.8815207463</v>
      </c>
      <c r="I338" s="10"/>
      <c r="J338" s="10"/>
      <c r="K338" s="10"/>
    </row>
    <row r="339" spans="1:11" ht="12.75">
      <c r="A339" s="13"/>
      <c r="B339" s="13" t="s">
        <v>12</v>
      </c>
      <c r="C339" s="13"/>
      <c r="D339" s="14">
        <f t="shared" si="24"/>
        <v>-3791313.6300000004</v>
      </c>
      <c r="E339" s="14"/>
      <c r="F339" s="14">
        <f t="shared" si="25"/>
        <v>-149551.25152074735</v>
      </c>
      <c r="G339" s="14">
        <f t="shared" si="26"/>
        <v>0</v>
      </c>
      <c r="H339" s="14">
        <f t="shared" si="27"/>
        <v>-3940864.8815207463</v>
      </c>
      <c r="I339" s="10"/>
      <c r="J339" s="10"/>
      <c r="K339" s="10"/>
    </row>
    <row r="340" spans="1:11" ht="12.75">
      <c r="A340" s="13"/>
      <c r="B340" s="13" t="s">
        <v>13</v>
      </c>
      <c r="C340" s="13"/>
      <c r="D340" s="14">
        <f t="shared" si="24"/>
        <v>-3791313.6300000004</v>
      </c>
      <c r="E340" s="14"/>
      <c r="F340" s="14">
        <f t="shared" si="25"/>
        <v>-149551.25152074735</v>
      </c>
      <c r="G340" s="14">
        <f t="shared" si="26"/>
        <v>0</v>
      </c>
      <c r="H340" s="14">
        <f t="shared" si="27"/>
        <v>-3940864.8815207463</v>
      </c>
      <c r="I340" s="10"/>
      <c r="J340" s="10"/>
      <c r="K340" s="10"/>
    </row>
    <row r="341" spans="1:11" ht="12.75">
      <c r="A341" s="13"/>
      <c r="B341" s="13" t="s">
        <v>15</v>
      </c>
      <c r="C341" s="13"/>
      <c r="D341" s="14">
        <f t="shared" si="24"/>
        <v>-3791313.6300000004</v>
      </c>
      <c r="E341" s="14">
        <f>+D338*J341*K341/365</f>
        <v>-1771.0108874383561</v>
      </c>
      <c r="F341" s="14">
        <f t="shared" si="25"/>
        <v>-151322.2624081857</v>
      </c>
      <c r="G341" s="14">
        <f t="shared" si="26"/>
        <v>-1771.0108874383561</v>
      </c>
      <c r="H341" s="14">
        <f t="shared" si="27"/>
        <v>-3942635.8924081847</v>
      </c>
      <c r="I341" s="10"/>
      <c r="J341" s="16">
        <v>0.0055</v>
      </c>
      <c r="K341" s="17">
        <f>+A342-A338+1</f>
        <v>31</v>
      </c>
    </row>
    <row r="342" spans="1:11" ht="12.75">
      <c r="A342" s="12">
        <f>+A337+31</f>
        <v>40178</v>
      </c>
      <c r="B342" s="19" t="s">
        <v>4</v>
      </c>
      <c r="C342" s="13"/>
      <c r="D342" s="14">
        <f t="shared" si="24"/>
        <v>-3791313.6300000004</v>
      </c>
      <c r="E342" s="14"/>
      <c r="F342" s="14">
        <f t="shared" si="25"/>
        <v>-151322.2624081857</v>
      </c>
      <c r="G342" s="14">
        <f t="shared" si="26"/>
        <v>0</v>
      </c>
      <c r="H342" s="14">
        <f t="shared" si="27"/>
        <v>-3942635.8924081847</v>
      </c>
      <c r="I342" s="10"/>
      <c r="J342" s="10"/>
      <c r="K342" s="10"/>
    </row>
    <row r="343" spans="1:11" ht="12.75">
      <c r="A343" s="12">
        <f>+A342+1</f>
        <v>40179</v>
      </c>
      <c r="B343" s="19" t="s">
        <v>11</v>
      </c>
      <c r="C343" s="13"/>
      <c r="D343" s="14">
        <f t="shared" si="24"/>
        <v>-3791313.6300000004</v>
      </c>
      <c r="E343" s="14"/>
      <c r="F343" s="14">
        <f t="shared" si="25"/>
        <v>-151322.2624081857</v>
      </c>
      <c r="G343" s="14">
        <f t="shared" si="26"/>
        <v>0</v>
      </c>
      <c r="H343" s="14">
        <f t="shared" si="27"/>
        <v>-3942635.8924081847</v>
      </c>
      <c r="I343" s="10"/>
      <c r="J343" s="10"/>
      <c r="K343" s="10"/>
    </row>
    <row r="344" spans="1:11" ht="12.75">
      <c r="A344" s="13"/>
      <c r="B344" s="19" t="s">
        <v>12</v>
      </c>
      <c r="C344" s="13"/>
      <c r="D344" s="14">
        <f t="shared" si="24"/>
        <v>-3791313.6300000004</v>
      </c>
      <c r="E344" s="14"/>
      <c r="F344" s="14">
        <f t="shared" si="25"/>
        <v>-151322.2624081857</v>
      </c>
      <c r="G344" s="14">
        <f t="shared" si="26"/>
        <v>0</v>
      </c>
      <c r="H344" s="14">
        <f t="shared" si="27"/>
        <v>-3942635.8924081847</v>
      </c>
      <c r="I344" s="10"/>
      <c r="J344" s="10"/>
      <c r="K344" s="10"/>
    </row>
    <row r="345" spans="1:11" ht="12.75">
      <c r="A345" s="13"/>
      <c r="B345" s="19" t="s">
        <v>13</v>
      </c>
      <c r="C345" s="13"/>
      <c r="D345" s="14">
        <f t="shared" si="24"/>
        <v>-3791313.6300000004</v>
      </c>
      <c r="E345" s="14"/>
      <c r="F345" s="14">
        <f t="shared" si="25"/>
        <v>-151322.2624081857</v>
      </c>
      <c r="G345" s="14">
        <f t="shared" si="26"/>
        <v>0</v>
      </c>
      <c r="H345" s="14">
        <f t="shared" si="27"/>
        <v>-3942635.8924081847</v>
      </c>
      <c r="I345" s="10"/>
      <c r="J345" s="10"/>
      <c r="K345" s="10"/>
    </row>
    <row r="346" spans="1:11" ht="12.75">
      <c r="A346" s="13"/>
      <c r="B346" s="19" t="s">
        <v>15</v>
      </c>
      <c r="C346" s="13"/>
      <c r="D346" s="14">
        <f t="shared" si="24"/>
        <v>-3791313.6300000004</v>
      </c>
      <c r="E346" s="14">
        <f>+D343*J346*K346/365</f>
        <v>-1771.0108874383561</v>
      </c>
      <c r="F346" s="14">
        <f t="shared" si="25"/>
        <v>-153093.27329562404</v>
      </c>
      <c r="G346" s="14">
        <f t="shared" si="26"/>
        <v>-1771.0108874383561</v>
      </c>
      <c r="H346" s="14">
        <f t="shared" si="27"/>
        <v>-3944406.903295623</v>
      </c>
      <c r="I346" s="10"/>
      <c r="J346" s="16">
        <v>0.0055</v>
      </c>
      <c r="K346" s="17">
        <f>+A347-A343+1</f>
        <v>31</v>
      </c>
    </row>
    <row r="347" spans="1:11" ht="12.75">
      <c r="A347" s="12">
        <f>+A342+31</f>
        <v>40209</v>
      </c>
      <c r="B347" s="19" t="s">
        <v>4</v>
      </c>
      <c r="C347" s="13"/>
      <c r="D347" s="14">
        <f t="shared" si="24"/>
        <v>-3791313.6300000004</v>
      </c>
      <c r="E347" s="14"/>
      <c r="F347" s="14">
        <f t="shared" si="25"/>
        <v>-153093.27329562404</v>
      </c>
      <c r="G347" s="14">
        <f t="shared" si="26"/>
        <v>0</v>
      </c>
      <c r="H347" s="14">
        <f t="shared" si="27"/>
        <v>-3944406.903295623</v>
      </c>
      <c r="I347" s="10"/>
      <c r="J347" s="10"/>
      <c r="K347" s="10"/>
    </row>
    <row r="348" spans="1:11" ht="12.75">
      <c r="A348" s="12">
        <f>+A347+1</f>
        <v>40210</v>
      </c>
      <c r="B348" s="13" t="s">
        <v>11</v>
      </c>
      <c r="C348" s="13"/>
      <c r="D348" s="14">
        <f t="shared" si="24"/>
        <v>-3791313.6300000004</v>
      </c>
      <c r="E348" s="14"/>
      <c r="F348" s="14">
        <f t="shared" si="25"/>
        <v>-153093.27329562404</v>
      </c>
      <c r="G348" s="14">
        <f t="shared" si="26"/>
        <v>0</v>
      </c>
      <c r="H348" s="14">
        <f t="shared" si="27"/>
        <v>-3944406.903295623</v>
      </c>
      <c r="I348" s="10"/>
      <c r="J348" s="10"/>
      <c r="K348" s="10"/>
    </row>
    <row r="349" spans="1:11" ht="12.75">
      <c r="A349" s="13"/>
      <c r="B349" s="13" t="s">
        <v>12</v>
      </c>
      <c r="C349" s="13"/>
      <c r="D349" s="14">
        <f t="shared" si="24"/>
        <v>-3791313.6300000004</v>
      </c>
      <c r="E349" s="14"/>
      <c r="F349" s="14">
        <f t="shared" si="25"/>
        <v>-153093.27329562404</v>
      </c>
      <c r="G349" s="14">
        <f t="shared" si="26"/>
        <v>0</v>
      </c>
      <c r="H349" s="14">
        <f t="shared" si="27"/>
        <v>-3944406.903295623</v>
      </c>
      <c r="I349" s="10"/>
      <c r="J349" s="10"/>
      <c r="K349" s="10"/>
    </row>
    <row r="350" spans="1:11" ht="12.75">
      <c r="A350" s="13"/>
      <c r="B350" s="13" t="s">
        <v>13</v>
      </c>
      <c r="C350" s="13"/>
      <c r="D350" s="14">
        <f t="shared" si="24"/>
        <v>-3791313.6300000004</v>
      </c>
      <c r="E350" s="14"/>
      <c r="F350" s="14">
        <f t="shared" si="25"/>
        <v>-153093.27329562404</v>
      </c>
      <c r="G350" s="14">
        <f t="shared" si="26"/>
        <v>0</v>
      </c>
      <c r="H350" s="14">
        <f t="shared" si="27"/>
        <v>-3944406.903295623</v>
      </c>
      <c r="I350" s="10"/>
      <c r="J350" s="10"/>
      <c r="K350" s="10"/>
    </row>
    <row r="351" spans="1:11" ht="12.75">
      <c r="A351" s="13"/>
      <c r="B351" s="13" t="s">
        <v>15</v>
      </c>
      <c r="C351" s="13"/>
      <c r="D351" s="14">
        <f t="shared" si="24"/>
        <v>-3791313.6300000004</v>
      </c>
      <c r="E351" s="14">
        <f>+D348*J351*K351/365</f>
        <v>-1599.622737041096</v>
      </c>
      <c r="F351" s="14">
        <f t="shared" si="25"/>
        <v>-154692.89603266513</v>
      </c>
      <c r="G351" s="14">
        <f t="shared" si="26"/>
        <v>-1599.622737041096</v>
      </c>
      <c r="H351" s="14">
        <f t="shared" si="27"/>
        <v>-3946006.5260326643</v>
      </c>
      <c r="I351" s="10"/>
      <c r="J351" s="16">
        <v>0.0055</v>
      </c>
      <c r="K351" s="17">
        <f>+A352-A348+1</f>
        <v>28</v>
      </c>
    </row>
    <row r="352" spans="1:11" ht="12.75">
      <c r="A352" s="12">
        <f>+A347+28</f>
        <v>40237</v>
      </c>
      <c r="B352" s="13" t="s">
        <v>4</v>
      </c>
      <c r="C352" s="13"/>
      <c r="D352" s="14">
        <f t="shared" si="24"/>
        <v>-3791313.6300000004</v>
      </c>
      <c r="E352" s="14"/>
      <c r="F352" s="14">
        <f t="shared" si="25"/>
        <v>-154692.89603266513</v>
      </c>
      <c r="G352" s="14">
        <f t="shared" si="26"/>
        <v>0</v>
      </c>
      <c r="H352" s="14">
        <f t="shared" si="27"/>
        <v>-3946006.5260326643</v>
      </c>
      <c r="I352" s="10"/>
      <c r="J352" s="10"/>
      <c r="K352" s="10"/>
    </row>
    <row r="353" spans="1:11" ht="12.75">
      <c r="A353" s="12">
        <f>+A352+1</f>
        <v>40238</v>
      </c>
      <c r="B353" s="13" t="s">
        <v>11</v>
      </c>
      <c r="C353" s="13"/>
      <c r="D353" s="14">
        <f t="shared" si="24"/>
        <v>-3791313.6300000004</v>
      </c>
      <c r="E353" s="14"/>
      <c r="F353" s="14">
        <f t="shared" si="25"/>
        <v>-154692.89603266513</v>
      </c>
      <c r="G353" s="14">
        <f t="shared" si="26"/>
        <v>0</v>
      </c>
      <c r="H353" s="14">
        <f t="shared" si="27"/>
        <v>-3946006.5260326643</v>
      </c>
      <c r="I353" s="10"/>
      <c r="J353" s="10"/>
      <c r="K353" s="10"/>
    </row>
    <row r="354" spans="1:11" ht="12.75">
      <c r="A354" s="13"/>
      <c r="B354" s="13" t="s">
        <v>12</v>
      </c>
      <c r="C354" s="13"/>
      <c r="D354" s="14">
        <f t="shared" si="24"/>
        <v>-3791313.6300000004</v>
      </c>
      <c r="E354" s="14"/>
      <c r="F354" s="14">
        <f t="shared" si="25"/>
        <v>-154692.89603266513</v>
      </c>
      <c r="G354" s="14">
        <f t="shared" si="26"/>
        <v>0</v>
      </c>
      <c r="H354" s="14">
        <f t="shared" si="27"/>
        <v>-3946006.5260326643</v>
      </c>
      <c r="I354" s="10"/>
      <c r="J354" s="10"/>
      <c r="K354" s="10"/>
    </row>
    <row r="355" spans="1:11" ht="12.75">
      <c r="A355" s="13"/>
      <c r="B355" s="13" t="s">
        <v>13</v>
      </c>
      <c r="C355" s="13"/>
      <c r="D355" s="14">
        <f t="shared" si="24"/>
        <v>-3791313.6300000004</v>
      </c>
      <c r="E355" s="14"/>
      <c r="F355" s="14">
        <f t="shared" si="25"/>
        <v>-154692.89603266513</v>
      </c>
      <c r="G355" s="14">
        <f t="shared" si="26"/>
        <v>0</v>
      </c>
      <c r="H355" s="14">
        <f t="shared" si="27"/>
        <v>-3946006.5260326643</v>
      </c>
      <c r="I355" s="10"/>
      <c r="J355" s="10"/>
      <c r="K355" s="10"/>
    </row>
    <row r="356" spans="1:11" ht="12.75">
      <c r="A356" s="13"/>
      <c r="B356" s="13" t="s">
        <v>15</v>
      </c>
      <c r="C356" s="13"/>
      <c r="D356" s="14">
        <f t="shared" si="24"/>
        <v>-3791313.6300000004</v>
      </c>
      <c r="E356" s="14">
        <f>+D353*J356*K356/365</f>
        <v>-1771.0108874383561</v>
      </c>
      <c r="F356" s="14">
        <f t="shared" si="25"/>
        <v>-156463.90692010347</v>
      </c>
      <c r="G356" s="14">
        <f t="shared" si="26"/>
        <v>-1771.0108874383561</v>
      </c>
      <c r="H356" s="14">
        <f t="shared" si="27"/>
        <v>-3947777.536920103</v>
      </c>
      <c r="I356" s="10"/>
      <c r="J356" s="16">
        <v>0.0055</v>
      </c>
      <c r="K356" s="17">
        <f>+A357-A353+1</f>
        <v>31</v>
      </c>
    </row>
    <row r="357" spans="1:11" ht="12.75">
      <c r="A357" s="12">
        <f>+A352+31</f>
        <v>40268</v>
      </c>
      <c r="B357" s="19" t="s">
        <v>4</v>
      </c>
      <c r="C357" s="13"/>
      <c r="D357" s="14">
        <f t="shared" si="24"/>
        <v>-3791313.6300000004</v>
      </c>
      <c r="E357" s="14"/>
      <c r="F357" s="14">
        <f t="shared" si="25"/>
        <v>-156463.90692010347</v>
      </c>
      <c r="G357" s="14">
        <f t="shared" si="26"/>
        <v>0</v>
      </c>
      <c r="H357" s="14">
        <f t="shared" si="27"/>
        <v>-3947777.536920103</v>
      </c>
      <c r="I357" s="10"/>
      <c r="J357" s="10"/>
      <c r="K357" s="10"/>
    </row>
    <row r="358" spans="1:11" ht="12.75">
      <c r="A358" s="12">
        <f>+A357+1</f>
        <v>40269</v>
      </c>
      <c r="B358" s="19" t="s">
        <v>11</v>
      </c>
      <c r="C358" s="13"/>
      <c r="D358" s="14">
        <f t="shared" si="24"/>
        <v>-3791313.6300000004</v>
      </c>
      <c r="E358" s="14"/>
      <c r="F358" s="14">
        <f t="shared" si="25"/>
        <v>-156463.90692010347</v>
      </c>
      <c r="G358" s="14">
        <f t="shared" si="26"/>
        <v>0</v>
      </c>
      <c r="H358" s="14">
        <f t="shared" si="27"/>
        <v>-3947777.536920103</v>
      </c>
      <c r="I358" s="10"/>
      <c r="J358" s="10"/>
      <c r="K358" s="10"/>
    </row>
    <row r="359" spans="1:11" ht="12.75">
      <c r="A359" s="13"/>
      <c r="B359" s="19" t="s">
        <v>12</v>
      </c>
      <c r="C359" s="13"/>
      <c r="D359" s="14">
        <f t="shared" si="24"/>
        <v>-3791313.6300000004</v>
      </c>
      <c r="E359" s="14"/>
      <c r="F359" s="14">
        <f t="shared" si="25"/>
        <v>-156463.90692010347</v>
      </c>
      <c r="G359" s="14">
        <f t="shared" si="26"/>
        <v>0</v>
      </c>
      <c r="H359" s="14">
        <f t="shared" si="27"/>
        <v>-3947777.536920103</v>
      </c>
      <c r="I359" s="10"/>
      <c r="J359" s="10"/>
      <c r="K359" s="10"/>
    </row>
    <row r="360" spans="1:11" ht="12.75">
      <c r="A360" s="13"/>
      <c r="B360" s="19" t="s">
        <v>13</v>
      </c>
      <c r="C360" s="13"/>
      <c r="D360" s="14">
        <f t="shared" si="24"/>
        <v>-3791313.6300000004</v>
      </c>
      <c r="E360" s="14"/>
      <c r="F360" s="14">
        <f t="shared" si="25"/>
        <v>-156463.90692010347</v>
      </c>
      <c r="G360" s="14">
        <f t="shared" si="26"/>
        <v>0</v>
      </c>
      <c r="H360" s="14">
        <f t="shared" si="27"/>
        <v>-3947777.536920103</v>
      </c>
      <c r="I360" s="10"/>
      <c r="J360" s="10"/>
      <c r="K360" s="10"/>
    </row>
    <row r="361" spans="1:11" ht="12.75">
      <c r="A361" s="13"/>
      <c r="B361" s="19" t="s">
        <v>15</v>
      </c>
      <c r="C361" s="13"/>
      <c r="D361" s="14">
        <f t="shared" si="24"/>
        <v>-3791313.6300000004</v>
      </c>
      <c r="E361" s="14">
        <f>+D358*J361*K361/365</f>
        <v>-1713.8815039726028</v>
      </c>
      <c r="F361" s="14">
        <f t="shared" si="25"/>
        <v>-158177.78842407608</v>
      </c>
      <c r="G361" s="14">
        <f t="shared" si="26"/>
        <v>-1713.8815039726028</v>
      </c>
      <c r="H361" s="14">
        <f t="shared" si="27"/>
        <v>-3949491.4184240755</v>
      </c>
      <c r="I361" s="10"/>
      <c r="J361" s="16">
        <v>0.0055</v>
      </c>
      <c r="K361" s="17">
        <f>+A362-A358+1</f>
        <v>30</v>
      </c>
    </row>
    <row r="362" spans="1:11" ht="12.75">
      <c r="A362" s="12">
        <f>+A357+30</f>
        <v>40298</v>
      </c>
      <c r="B362" s="19" t="s">
        <v>4</v>
      </c>
      <c r="C362" s="13"/>
      <c r="D362" s="14">
        <f t="shared" si="24"/>
        <v>-3791313.6300000004</v>
      </c>
      <c r="E362" s="14"/>
      <c r="F362" s="14">
        <f t="shared" si="25"/>
        <v>-158177.78842407608</v>
      </c>
      <c r="G362" s="14">
        <f t="shared" si="26"/>
        <v>0</v>
      </c>
      <c r="H362" s="14">
        <f t="shared" si="27"/>
        <v>-3949491.4184240755</v>
      </c>
      <c r="I362" s="10"/>
      <c r="J362" s="10"/>
      <c r="K362" s="10"/>
    </row>
    <row r="363" spans="1:11" ht="12.75">
      <c r="A363" s="12">
        <f>+A362+1</f>
        <v>40299</v>
      </c>
      <c r="B363" s="13" t="s">
        <v>11</v>
      </c>
      <c r="C363" s="13"/>
      <c r="D363" s="14">
        <f t="shared" si="24"/>
        <v>-3791313.6300000004</v>
      </c>
      <c r="E363" s="14"/>
      <c r="F363" s="14">
        <f t="shared" si="25"/>
        <v>-158177.78842407608</v>
      </c>
      <c r="G363" s="14">
        <f t="shared" si="26"/>
        <v>0</v>
      </c>
      <c r="H363" s="14">
        <f t="shared" si="27"/>
        <v>-3949491.4184240755</v>
      </c>
      <c r="I363" s="10"/>
      <c r="J363" s="10"/>
      <c r="K363" s="10"/>
    </row>
    <row r="364" spans="1:11" ht="12.75">
      <c r="A364" s="13"/>
      <c r="B364" s="13" t="s">
        <v>12</v>
      </c>
      <c r="C364" s="13"/>
      <c r="D364" s="14">
        <f t="shared" si="24"/>
        <v>-3791313.6300000004</v>
      </c>
      <c r="E364" s="14"/>
      <c r="F364" s="14">
        <f t="shared" si="25"/>
        <v>-158177.78842407608</v>
      </c>
      <c r="G364" s="14">
        <f t="shared" si="26"/>
        <v>0</v>
      </c>
      <c r="H364" s="14">
        <f t="shared" si="27"/>
        <v>-3949491.4184240755</v>
      </c>
      <c r="I364" s="10"/>
      <c r="J364" s="10"/>
      <c r="K364" s="10"/>
    </row>
    <row r="365" spans="1:11" ht="12.75">
      <c r="A365" s="13"/>
      <c r="B365" s="13" t="s">
        <v>13</v>
      </c>
      <c r="C365" s="13"/>
      <c r="D365" s="14">
        <f t="shared" si="24"/>
        <v>-3791313.6300000004</v>
      </c>
      <c r="E365" s="14"/>
      <c r="F365" s="14">
        <f t="shared" si="25"/>
        <v>-158177.78842407608</v>
      </c>
      <c r="G365" s="14">
        <f t="shared" si="26"/>
        <v>0</v>
      </c>
      <c r="H365" s="14">
        <f t="shared" si="27"/>
        <v>-3949491.4184240755</v>
      </c>
      <c r="I365" s="10"/>
      <c r="J365" s="10"/>
      <c r="K365" s="10"/>
    </row>
    <row r="366" spans="1:11" ht="12.75">
      <c r="A366" s="13"/>
      <c r="B366" s="13" t="s">
        <v>15</v>
      </c>
      <c r="C366" s="13"/>
      <c r="D366" s="14">
        <f t="shared" si="24"/>
        <v>-3791313.6300000004</v>
      </c>
      <c r="E366" s="14">
        <f>+D363*J366*K366/365</f>
        <v>-1771.0108874383561</v>
      </c>
      <c r="F366" s="14">
        <f t="shared" si="25"/>
        <v>-159948.79931151442</v>
      </c>
      <c r="G366" s="14">
        <f t="shared" si="26"/>
        <v>-1771.0108874383561</v>
      </c>
      <c r="H366" s="14">
        <f t="shared" si="27"/>
        <v>-3951262.429311514</v>
      </c>
      <c r="I366" s="10"/>
      <c r="J366" s="16">
        <v>0.0055</v>
      </c>
      <c r="K366" s="17">
        <f>+A367-A363+1</f>
        <v>31</v>
      </c>
    </row>
    <row r="367" spans="1:11" ht="12.75">
      <c r="A367" s="12">
        <f>+A362+31</f>
        <v>40329</v>
      </c>
      <c r="B367" s="13" t="s">
        <v>4</v>
      </c>
      <c r="C367" s="13"/>
      <c r="D367" s="14">
        <f t="shared" si="24"/>
        <v>-3791313.6300000004</v>
      </c>
      <c r="E367" s="14"/>
      <c r="F367" s="14">
        <f t="shared" si="25"/>
        <v>-159948.79931151442</v>
      </c>
      <c r="G367" s="14">
        <f t="shared" si="26"/>
        <v>0</v>
      </c>
      <c r="H367" s="14">
        <f t="shared" si="27"/>
        <v>-3951262.429311514</v>
      </c>
      <c r="I367" s="10"/>
      <c r="J367" s="10"/>
      <c r="K367" s="10"/>
    </row>
    <row r="368" spans="1:11" ht="12.75">
      <c r="A368" s="12">
        <f>+A367+1</f>
        <v>40330</v>
      </c>
      <c r="B368" s="13" t="s">
        <v>11</v>
      </c>
      <c r="C368" s="13"/>
      <c r="D368" s="14">
        <f t="shared" si="24"/>
        <v>-3791313.6300000004</v>
      </c>
      <c r="E368" s="14"/>
      <c r="F368" s="14">
        <f t="shared" si="25"/>
        <v>-159948.79931151442</v>
      </c>
      <c r="G368" s="14">
        <f t="shared" si="26"/>
        <v>0</v>
      </c>
      <c r="H368" s="14">
        <f t="shared" si="27"/>
        <v>-3951262.429311514</v>
      </c>
      <c r="I368" s="10"/>
      <c r="J368" s="10"/>
      <c r="K368" s="10"/>
    </row>
    <row r="369" spans="1:11" ht="12.75">
      <c r="A369" s="13"/>
      <c r="B369" s="13" t="s">
        <v>12</v>
      </c>
      <c r="C369" s="13"/>
      <c r="D369" s="14">
        <f t="shared" si="24"/>
        <v>-3791313.6300000004</v>
      </c>
      <c r="E369" s="14"/>
      <c r="F369" s="14">
        <f t="shared" si="25"/>
        <v>-159948.79931151442</v>
      </c>
      <c r="G369" s="14">
        <f t="shared" si="26"/>
        <v>0</v>
      </c>
      <c r="H369" s="14">
        <f t="shared" si="27"/>
        <v>-3951262.429311514</v>
      </c>
      <c r="I369" s="10"/>
      <c r="J369" s="10"/>
      <c r="K369" s="10"/>
    </row>
    <row r="370" spans="1:11" ht="12.75">
      <c r="A370" s="13"/>
      <c r="B370" s="13" t="s">
        <v>13</v>
      </c>
      <c r="C370" s="13"/>
      <c r="D370" s="14">
        <f t="shared" si="24"/>
        <v>-3791313.6300000004</v>
      </c>
      <c r="E370" s="14"/>
      <c r="F370" s="14">
        <f t="shared" si="25"/>
        <v>-159948.79931151442</v>
      </c>
      <c r="G370" s="14">
        <f t="shared" si="26"/>
        <v>0</v>
      </c>
      <c r="H370" s="14">
        <f t="shared" si="27"/>
        <v>-3951262.429311514</v>
      </c>
      <c r="I370" s="10"/>
      <c r="J370" s="10"/>
      <c r="K370" s="10"/>
    </row>
    <row r="371" spans="1:11" ht="12.75">
      <c r="A371" s="13"/>
      <c r="B371" s="13" t="s">
        <v>15</v>
      </c>
      <c r="C371" s="13"/>
      <c r="D371" s="14">
        <f t="shared" si="24"/>
        <v>-3791313.6300000004</v>
      </c>
      <c r="E371" s="14">
        <f>+D368*J371*K371/365</f>
        <v>-1713.8815039726028</v>
      </c>
      <c r="F371" s="14">
        <f t="shared" si="25"/>
        <v>-161662.68081548702</v>
      </c>
      <c r="G371" s="14">
        <f t="shared" si="26"/>
        <v>-1713.8815039726028</v>
      </c>
      <c r="H371" s="14">
        <f t="shared" si="27"/>
        <v>-3952976.3108154866</v>
      </c>
      <c r="I371" s="10"/>
      <c r="J371" s="16">
        <v>0.0055</v>
      </c>
      <c r="K371" s="17">
        <f>+A372-A368+1</f>
        <v>30</v>
      </c>
    </row>
    <row r="372" spans="1:11" ht="12.75">
      <c r="A372" s="12">
        <f>+A367+30</f>
        <v>40359</v>
      </c>
      <c r="B372" s="19" t="s">
        <v>4</v>
      </c>
      <c r="C372" s="13"/>
      <c r="D372" s="14">
        <f aca="true" t="shared" si="28" ref="D372:D391">+D371+C372</f>
        <v>-3791313.6300000004</v>
      </c>
      <c r="E372" s="14"/>
      <c r="F372" s="14">
        <f aca="true" t="shared" si="29" ref="F372:F391">+F371+E372</f>
        <v>-161662.68081548702</v>
      </c>
      <c r="G372" s="14">
        <f aca="true" t="shared" si="30" ref="G372:G431">+C372+E372</f>
        <v>0</v>
      </c>
      <c r="H372" s="14">
        <f aca="true" t="shared" si="31" ref="H372:H391">+H371+G372</f>
        <v>-3952976.3108154866</v>
      </c>
      <c r="I372" s="10"/>
      <c r="J372" s="10"/>
      <c r="K372" s="10"/>
    </row>
    <row r="373" spans="1:11" ht="12.75">
      <c r="A373" s="12">
        <f>+A372+1</f>
        <v>40360</v>
      </c>
      <c r="B373" s="19" t="s">
        <v>11</v>
      </c>
      <c r="C373" s="13"/>
      <c r="D373" s="14">
        <f t="shared" si="28"/>
        <v>-3791313.6300000004</v>
      </c>
      <c r="E373" s="14"/>
      <c r="F373" s="14">
        <f t="shared" si="29"/>
        <v>-161662.68081548702</v>
      </c>
      <c r="G373" s="14">
        <f t="shared" si="30"/>
        <v>0</v>
      </c>
      <c r="H373" s="14">
        <f t="shared" si="31"/>
        <v>-3952976.3108154866</v>
      </c>
      <c r="I373" s="10"/>
      <c r="J373" s="10"/>
      <c r="K373" s="10"/>
    </row>
    <row r="374" spans="1:11" ht="12.75">
      <c r="A374" s="13"/>
      <c r="B374" s="19" t="s">
        <v>12</v>
      </c>
      <c r="C374" s="13"/>
      <c r="D374" s="14">
        <f t="shared" si="28"/>
        <v>-3791313.6300000004</v>
      </c>
      <c r="E374" s="14"/>
      <c r="F374" s="14">
        <f t="shared" si="29"/>
        <v>-161662.68081548702</v>
      </c>
      <c r="G374" s="14">
        <f t="shared" si="30"/>
        <v>0</v>
      </c>
      <c r="H374" s="14">
        <f t="shared" si="31"/>
        <v>-3952976.3108154866</v>
      </c>
      <c r="I374" s="10"/>
      <c r="J374" s="10"/>
      <c r="K374" s="10"/>
    </row>
    <row r="375" spans="1:11" ht="12.75">
      <c r="A375" s="13"/>
      <c r="B375" s="19" t="s">
        <v>13</v>
      </c>
      <c r="C375" s="13"/>
      <c r="D375" s="14">
        <f t="shared" si="28"/>
        <v>-3791313.6300000004</v>
      </c>
      <c r="E375" s="14"/>
      <c r="F375" s="14">
        <f t="shared" si="29"/>
        <v>-161662.68081548702</v>
      </c>
      <c r="G375" s="14">
        <f t="shared" si="30"/>
        <v>0</v>
      </c>
      <c r="H375" s="14">
        <f t="shared" si="31"/>
        <v>-3952976.3108154866</v>
      </c>
      <c r="I375" s="10"/>
      <c r="J375" s="10"/>
      <c r="K375" s="10"/>
    </row>
    <row r="376" spans="1:11" ht="12.75">
      <c r="A376" s="13"/>
      <c r="B376" s="19" t="s">
        <v>15</v>
      </c>
      <c r="C376" s="13"/>
      <c r="D376" s="14">
        <f t="shared" si="28"/>
        <v>-3791313.6300000004</v>
      </c>
      <c r="E376" s="14">
        <f>+D373*J376*K376/365</f>
        <v>-2865.8176178547947</v>
      </c>
      <c r="F376" s="14">
        <f t="shared" si="29"/>
        <v>-164528.49843334183</v>
      </c>
      <c r="G376" s="14">
        <f t="shared" si="30"/>
        <v>-2865.8176178547947</v>
      </c>
      <c r="H376" s="14">
        <f t="shared" si="31"/>
        <v>-3955842.128433341</v>
      </c>
      <c r="I376" s="10"/>
      <c r="J376" s="16">
        <v>0.0089</v>
      </c>
      <c r="K376" s="17">
        <f>+A377-A373+1</f>
        <v>31</v>
      </c>
    </row>
    <row r="377" spans="1:11" ht="12.75">
      <c r="A377" s="12">
        <f>+A372+31</f>
        <v>40390</v>
      </c>
      <c r="B377" s="19" t="s">
        <v>4</v>
      </c>
      <c r="C377" s="13"/>
      <c r="D377" s="14">
        <f t="shared" si="28"/>
        <v>-3791313.6300000004</v>
      </c>
      <c r="E377" s="14"/>
      <c r="F377" s="14">
        <f t="shared" si="29"/>
        <v>-164528.49843334183</v>
      </c>
      <c r="G377" s="14">
        <f t="shared" si="30"/>
        <v>0</v>
      </c>
      <c r="H377" s="14">
        <f t="shared" si="31"/>
        <v>-3955842.128433341</v>
      </c>
      <c r="I377" s="10"/>
      <c r="J377" s="10"/>
      <c r="K377" s="10"/>
    </row>
    <row r="378" spans="1:11" ht="12.75">
      <c r="A378" s="12">
        <f>+A377+1</f>
        <v>40391</v>
      </c>
      <c r="B378" s="13" t="s">
        <v>11</v>
      </c>
      <c r="C378" s="13"/>
      <c r="D378" s="14">
        <f t="shared" si="28"/>
        <v>-3791313.6300000004</v>
      </c>
      <c r="E378" s="14"/>
      <c r="F378" s="14">
        <f t="shared" si="29"/>
        <v>-164528.49843334183</v>
      </c>
      <c r="G378" s="14">
        <f t="shared" si="30"/>
        <v>0</v>
      </c>
      <c r="H378" s="14">
        <f t="shared" si="31"/>
        <v>-3955842.128433341</v>
      </c>
      <c r="I378" s="10"/>
      <c r="J378" s="10"/>
      <c r="K378" s="10"/>
    </row>
    <row r="379" spans="1:11" ht="12.75">
      <c r="A379" s="13"/>
      <c r="B379" s="13" t="s">
        <v>12</v>
      </c>
      <c r="C379" s="13"/>
      <c r="D379" s="14">
        <f t="shared" si="28"/>
        <v>-3791313.6300000004</v>
      </c>
      <c r="E379" s="14"/>
      <c r="F379" s="14">
        <f t="shared" si="29"/>
        <v>-164528.49843334183</v>
      </c>
      <c r="G379" s="14">
        <f t="shared" si="30"/>
        <v>0</v>
      </c>
      <c r="H379" s="14">
        <f t="shared" si="31"/>
        <v>-3955842.128433341</v>
      </c>
      <c r="I379" s="10"/>
      <c r="J379" s="10"/>
      <c r="K379" s="10"/>
    </row>
    <row r="380" spans="1:11" ht="12.75">
      <c r="A380" s="13"/>
      <c r="B380" s="13" t="s">
        <v>13</v>
      </c>
      <c r="C380" s="13"/>
      <c r="D380" s="14">
        <f t="shared" si="28"/>
        <v>-3791313.6300000004</v>
      </c>
      <c r="E380" s="14"/>
      <c r="F380" s="14">
        <f t="shared" si="29"/>
        <v>-164528.49843334183</v>
      </c>
      <c r="G380" s="14">
        <f t="shared" si="30"/>
        <v>0</v>
      </c>
      <c r="H380" s="14">
        <f t="shared" si="31"/>
        <v>-3955842.128433341</v>
      </c>
      <c r="I380" s="10"/>
      <c r="J380" s="10"/>
      <c r="K380" s="10"/>
    </row>
    <row r="381" spans="1:11" ht="12.75">
      <c r="A381" s="13"/>
      <c r="B381" s="13" t="s">
        <v>15</v>
      </c>
      <c r="C381" s="13"/>
      <c r="D381" s="14">
        <f t="shared" si="28"/>
        <v>-3791313.6300000004</v>
      </c>
      <c r="E381" s="14">
        <f>+D378*J381*K381/365</f>
        <v>-2865.8176178547947</v>
      </c>
      <c r="F381" s="14">
        <f t="shared" si="29"/>
        <v>-167394.31605119663</v>
      </c>
      <c r="G381" s="14">
        <f t="shared" si="30"/>
        <v>-2865.8176178547947</v>
      </c>
      <c r="H381" s="14">
        <f t="shared" si="31"/>
        <v>-3958707.9460511957</v>
      </c>
      <c r="I381" s="10"/>
      <c r="J381" s="16">
        <v>0.0089</v>
      </c>
      <c r="K381" s="17">
        <f>+A382-A378+1</f>
        <v>31</v>
      </c>
    </row>
    <row r="382" spans="1:11" ht="12.75">
      <c r="A382" s="12">
        <f>+A377+31</f>
        <v>40421</v>
      </c>
      <c r="B382" s="13" t="s">
        <v>4</v>
      </c>
      <c r="C382" s="13"/>
      <c r="D382" s="14">
        <f t="shared" si="28"/>
        <v>-3791313.6300000004</v>
      </c>
      <c r="E382" s="14"/>
      <c r="F382" s="14">
        <f t="shared" si="29"/>
        <v>-167394.31605119663</v>
      </c>
      <c r="G382" s="14">
        <f t="shared" si="30"/>
        <v>0</v>
      </c>
      <c r="H382" s="14">
        <f t="shared" si="31"/>
        <v>-3958707.9460511957</v>
      </c>
      <c r="I382" s="10"/>
      <c r="J382" s="10"/>
      <c r="K382" s="10"/>
    </row>
    <row r="383" spans="1:11" ht="12.75">
      <c r="A383" s="12">
        <f>+A382+1</f>
        <v>40422</v>
      </c>
      <c r="B383" s="13" t="s">
        <v>11</v>
      </c>
      <c r="C383" s="13"/>
      <c r="D383" s="14">
        <f t="shared" si="28"/>
        <v>-3791313.6300000004</v>
      </c>
      <c r="E383" s="14"/>
      <c r="F383" s="14">
        <f t="shared" si="29"/>
        <v>-167394.31605119663</v>
      </c>
      <c r="G383" s="14">
        <f t="shared" si="30"/>
        <v>0</v>
      </c>
      <c r="H383" s="14">
        <f t="shared" si="31"/>
        <v>-3958707.9460511957</v>
      </c>
      <c r="I383" s="10"/>
      <c r="J383" s="10"/>
      <c r="K383" s="10"/>
    </row>
    <row r="384" spans="1:11" ht="12.75">
      <c r="A384" s="13"/>
      <c r="B384" s="13" t="s">
        <v>12</v>
      </c>
      <c r="C384" s="13"/>
      <c r="D384" s="14">
        <f t="shared" si="28"/>
        <v>-3791313.6300000004</v>
      </c>
      <c r="E384" s="14"/>
      <c r="F384" s="14">
        <f t="shared" si="29"/>
        <v>-167394.31605119663</v>
      </c>
      <c r="G384" s="14">
        <f t="shared" si="30"/>
        <v>0</v>
      </c>
      <c r="H384" s="14">
        <f t="shared" si="31"/>
        <v>-3958707.9460511957</v>
      </c>
      <c r="I384" s="10"/>
      <c r="J384" s="10"/>
      <c r="K384" s="10"/>
    </row>
    <row r="385" spans="1:11" ht="12.75">
      <c r="A385" s="13"/>
      <c r="B385" s="13" t="s">
        <v>13</v>
      </c>
      <c r="C385" s="13"/>
      <c r="D385" s="14">
        <f t="shared" si="28"/>
        <v>-3791313.6300000004</v>
      </c>
      <c r="E385" s="14"/>
      <c r="F385" s="14">
        <f t="shared" si="29"/>
        <v>-167394.31605119663</v>
      </c>
      <c r="G385" s="14">
        <f t="shared" si="30"/>
        <v>0</v>
      </c>
      <c r="H385" s="14">
        <f t="shared" si="31"/>
        <v>-3958707.9460511957</v>
      </c>
      <c r="I385" s="10"/>
      <c r="J385" s="10"/>
      <c r="K385" s="10"/>
    </row>
    <row r="386" spans="1:11" ht="12.75">
      <c r="A386" s="13"/>
      <c r="B386" s="13" t="s">
        <v>15</v>
      </c>
      <c r="C386" s="13"/>
      <c r="D386" s="14">
        <f t="shared" si="28"/>
        <v>-3791313.6300000004</v>
      </c>
      <c r="E386" s="14">
        <f>+D383*J386*K386/365</f>
        <v>-2773.3718882465755</v>
      </c>
      <c r="F386" s="14">
        <f t="shared" si="29"/>
        <v>-170167.6879394432</v>
      </c>
      <c r="G386" s="14">
        <f t="shared" si="30"/>
        <v>-2773.3718882465755</v>
      </c>
      <c r="H386" s="14">
        <f t="shared" si="31"/>
        <v>-3961481.317939442</v>
      </c>
      <c r="I386" s="10"/>
      <c r="J386" s="16">
        <v>0.0089</v>
      </c>
      <c r="K386" s="17">
        <f>+A387-A383+1</f>
        <v>30</v>
      </c>
    </row>
    <row r="387" spans="1:11" ht="12.75">
      <c r="A387" s="12">
        <f>+A382+30</f>
        <v>40451</v>
      </c>
      <c r="B387" s="19" t="s">
        <v>4</v>
      </c>
      <c r="C387" s="13"/>
      <c r="D387" s="14">
        <f t="shared" si="28"/>
        <v>-3791313.6300000004</v>
      </c>
      <c r="E387" s="14"/>
      <c r="F387" s="14">
        <f t="shared" si="29"/>
        <v>-170167.6879394432</v>
      </c>
      <c r="G387" s="14">
        <f t="shared" si="30"/>
        <v>0</v>
      </c>
      <c r="H387" s="14">
        <f t="shared" si="31"/>
        <v>-3961481.317939442</v>
      </c>
      <c r="I387" s="10"/>
      <c r="J387" s="10"/>
      <c r="K387" s="10"/>
    </row>
    <row r="388" spans="1:11" ht="12.75">
      <c r="A388" s="12">
        <f>+A387+1</f>
        <v>40452</v>
      </c>
      <c r="B388" s="19" t="s">
        <v>11</v>
      </c>
      <c r="C388" s="13"/>
      <c r="D388" s="14">
        <f t="shared" si="28"/>
        <v>-3791313.6300000004</v>
      </c>
      <c r="E388" s="14"/>
      <c r="F388" s="14">
        <f t="shared" si="29"/>
        <v>-170167.6879394432</v>
      </c>
      <c r="G388" s="14">
        <f t="shared" si="30"/>
        <v>0</v>
      </c>
      <c r="H388" s="14">
        <f t="shared" si="31"/>
        <v>-3961481.317939442</v>
      </c>
      <c r="I388" s="10"/>
      <c r="J388" s="10"/>
      <c r="K388" s="10"/>
    </row>
    <row r="389" spans="1:11" ht="12.75">
      <c r="A389" s="13"/>
      <c r="B389" s="19" t="s">
        <v>12</v>
      </c>
      <c r="C389" s="13"/>
      <c r="D389" s="14">
        <f t="shared" si="28"/>
        <v>-3791313.6300000004</v>
      </c>
      <c r="E389" s="14"/>
      <c r="F389" s="14">
        <f t="shared" si="29"/>
        <v>-170167.6879394432</v>
      </c>
      <c r="G389" s="14">
        <f t="shared" si="30"/>
        <v>0</v>
      </c>
      <c r="H389" s="14">
        <f t="shared" si="31"/>
        <v>-3961481.317939442</v>
      </c>
      <c r="I389" s="10"/>
      <c r="J389" s="10"/>
      <c r="K389" s="10"/>
    </row>
    <row r="390" spans="1:11" ht="12.75">
      <c r="A390" s="13"/>
      <c r="B390" s="19" t="s">
        <v>13</v>
      </c>
      <c r="C390" s="13"/>
      <c r="D390" s="14">
        <f t="shared" si="28"/>
        <v>-3791313.6300000004</v>
      </c>
      <c r="E390" s="14"/>
      <c r="F390" s="14">
        <f t="shared" si="29"/>
        <v>-170167.6879394432</v>
      </c>
      <c r="G390" s="14">
        <f t="shared" si="30"/>
        <v>0</v>
      </c>
      <c r="H390" s="14">
        <f t="shared" si="31"/>
        <v>-3961481.317939442</v>
      </c>
      <c r="I390" s="10"/>
      <c r="J390" s="10"/>
      <c r="K390" s="10"/>
    </row>
    <row r="391" spans="1:11" ht="12.75">
      <c r="A391" s="13"/>
      <c r="B391" s="13" t="s">
        <v>15</v>
      </c>
      <c r="C391" s="13"/>
      <c r="D391" s="14">
        <f t="shared" si="28"/>
        <v>-3791313.6300000004</v>
      </c>
      <c r="E391" s="14">
        <f>+D388*J391*K391/365</f>
        <v>-3864.023754410959</v>
      </c>
      <c r="F391" s="14">
        <f t="shared" si="29"/>
        <v>-174031.71169385416</v>
      </c>
      <c r="G391" s="14">
        <f t="shared" si="30"/>
        <v>-3864.023754410959</v>
      </c>
      <c r="H391" s="14">
        <f t="shared" si="31"/>
        <v>-3965345.341693853</v>
      </c>
      <c r="I391" s="10"/>
      <c r="J391" s="16">
        <v>0.012</v>
      </c>
      <c r="K391" s="17">
        <f>+A392-A388+1</f>
        <v>31</v>
      </c>
    </row>
    <row r="392" spans="1:11" ht="12.75">
      <c r="A392" s="12">
        <f>+A387+31</f>
        <v>40482</v>
      </c>
      <c r="B392" s="13" t="s">
        <v>4</v>
      </c>
      <c r="C392" s="13"/>
      <c r="D392" s="14">
        <f aca="true" t="shared" si="32" ref="D392:D451">+D391+C392</f>
        <v>-3791313.6300000004</v>
      </c>
      <c r="E392" s="14"/>
      <c r="F392" s="14">
        <f aca="true" t="shared" si="33" ref="F392:F451">+F391+E392</f>
        <v>-174031.71169385416</v>
      </c>
      <c r="G392" s="14">
        <f t="shared" si="30"/>
        <v>0</v>
      </c>
      <c r="H392" s="14">
        <f aca="true" t="shared" si="34" ref="H392:H451">+H391+G392</f>
        <v>-3965345.341693853</v>
      </c>
      <c r="I392" s="10"/>
      <c r="J392" s="10"/>
      <c r="K392" s="10"/>
    </row>
    <row r="393" spans="1:11" ht="12.75">
      <c r="A393" s="12">
        <f>+A392+1</f>
        <v>40483</v>
      </c>
      <c r="B393" s="13" t="s">
        <v>11</v>
      </c>
      <c r="C393" s="13"/>
      <c r="D393" s="14">
        <f t="shared" si="32"/>
        <v>-3791313.6300000004</v>
      </c>
      <c r="E393" s="14"/>
      <c r="F393" s="14">
        <f t="shared" si="33"/>
        <v>-174031.71169385416</v>
      </c>
      <c r="G393" s="14">
        <f t="shared" si="30"/>
        <v>0</v>
      </c>
      <c r="H393" s="14">
        <f t="shared" si="34"/>
        <v>-3965345.341693853</v>
      </c>
      <c r="I393" s="10"/>
      <c r="J393" s="10"/>
      <c r="K393" s="10"/>
    </row>
    <row r="394" spans="1:11" ht="12.75">
      <c r="A394" s="13"/>
      <c r="B394" s="13" t="s">
        <v>12</v>
      </c>
      <c r="C394" s="13"/>
      <c r="D394" s="14">
        <f t="shared" si="32"/>
        <v>-3791313.6300000004</v>
      </c>
      <c r="E394" s="14"/>
      <c r="F394" s="14">
        <f t="shared" si="33"/>
        <v>-174031.71169385416</v>
      </c>
      <c r="G394" s="14">
        <f t="shared" si="30"/>
        <v>0</v>
      </c>
      <c r="H394" s="14">
        <f t="shared" si="34"/>
        <v>-3965345.341693853</v>
      </c>
      <c r="I394" s="10"/>
      <c r="J394" s="10"/>
      <c r="K394" s="10"/>
    </row>
    <row r="395" spans="1:11" ht="12.75">
      <c r="A395" s="13"/>
      <c r="B395" s="13" t="s">
        <v>13</v>
      </c>
      <c r="C395" s="13"/>
      <c r="D395" s="14">
        <f t="shared" si="32"/>
        <v>-3791313.6300000004</v>
      </c>
      <c r="E395" s="14"/>
      <c r="F395" s="14">
        <f t="shared" si="33"/>
        <v>-174031.71169385416</v>
      </c>
      <c r="G395" s="14">
        <f t="shared" si="30"/>
        <v>0</v>
      </c>
      <c r="H395" s="14">
        <f t="shared" si="34"/>
        <v>-3965345.341693853</v>
      </c>
      <c r="I395" s="10"/>
      <c r="J395" s="10"/>
      <c r="K395" s="10"/>
    </row>
    <row r="396" spans="1:11" ht="12.75">
      <c r="A396" s="13"/>
      <c r="B396" s="13" t="s">
        <v>15</v>
      </c>
      <c r="C396" s="13"/>
      <c r="D396" s="14">
        <f t="shared" si="32"/>
        <v>-3791313.6300000004</v>
      </c>
      <c r="E396" s="14">
        <f>+D393*J396*K396/365</f>
        <v>-3739.3778268493156</v>
      </c>
      <c r="F396" s="14">
        <f t="shared" si="33"/>
        <v>-177771.08952070348</v>
      </c>
      <c r="G396" s="14">
        <f t="shared" si="30"/>
        <v>-3739.3778268493156</v>
      </c>
      <c r="H396" s="14">
        <f t="shared" si="34"/>
        <v>-3969084.7195207025</v>
      </c>
      <c r="I396" s="10"/>
      <c r="J396" s="16">
        <v>0.012</v>
      </c>
      <c r="K396" s="17">
        <f>+A397-A393+1</f>
        <v>30</v>
      </c>
    </row>
    <row r="397" spans="1:11" ht="12.75">
      <c r="A397" s="12">
        <f>+A392+30</f>
        <v>40512</v>
      </c>
      <c r="B397" s="13" t="s">
        <v>4</v>
      </c>
      <c r="C397" s="13"/>
      <c r="D397" s="14">
        <f t="shared" si="32"/>
        <v>-3791313.6300000004</v>
      </c>
      <c r="E397" s="14"/>
      <c r="F397" s="14">
        <f t="shared" si="33"/>
        <v>-177771.08952070348</v>
      </c>
      <c r="G397" s="14">
        <f t="shared" si="30"/>
        <v>0</v>
      </c>
      <c r="H397" s="14">
        <f t="shared" si="34"/>
        <v>-3969084.7195207025</v>
      </c>
      <c r="I397" s="10"/>
      <c r="J397" s="10"/>
      <c r="K397" s="10"/>
    </row>
    <row r="398" spans="1:11" ht="12.75">
      <c r="A398" s="12">
        <f>+A397+1</f>
        <v>40513</v>
      </c>
      <c r="B398" s="13" t="s">
        <v>11</v>
      </c>
      <c r="C398" s="13"/>
      <c r="D398" s="14">
        <f t="shared" si="32"/>
        <v>-3791313.6300000004</v>
      </c>
      <c r="E398" s="14"/>
      <c r="F398" s="14">
        <f t="shared" si="33"/>
        <v>-177771.08952070348</v>
      </c>
      <c r="G398" s="14">
        <f t="shared" si="30"/>
        <v>0</v>
      </c>
      <c r="H398" s="14">
        <f t="shared" si="34"/>
        <v>-3969084.7195207025</v>
      </c>
      <c r="I398" s="10"/>
      <c r="J398" s="10"/>
      <c r="K398" s="10"/>
    </row>
    <row r="399" spans="1:11" ht="12.75">
      <c r="A399" s="13"/>
      <c r="B399" s="13" t="s">
        <v>12</v>
      </c>
      <c r="C399" s="13"/>
      <c r="D399" s="14">
        <f t="shared" si="32"/>
        <v>-3791313.6300000004</v>
      </c>
      <c r="E399" s="14"/>
      <c r="F399" s="14">
        <f t="shared" si="33"/>
        <v>-177771.08952070348</v>
      </c>
      <c r="G399" s="14">
        <f t="shared" si="30"/>
        <v>0</v>
      </c>
      <c r="H399" s="14">
        <f t="shared" si="34"/>
        <v>-3969084.7195207025</v>
      </c>
      <c r="I399" s="10"/>
      <c r="J399" s="10"/>
      <c r="K399" s="10"/>
    </row>
    <row r="400" spans="1:11" ht="12.75">
      <c r="A400" s="13"/>
      <c r="B400" s="13" t="s">
        <v>13</v>
      </c>
      <c r="C400" s="13"/>
      <c r="D400" s="14">
        <f t="shared" si="32"/>
        <v>-3791313.6300000004</v>
      </c>
      <c r="E400" s="14"/>
      <c r="F400" s="14">
        <f t="shared" si="33"/>
        <v>-177771.08952070348</v>
      </c>
      <c r="G400" s="14">
        <f t="shared" si="30"/>
        <v>0</v>
      </c>
      <c r="H400" s="14">
        <f t="shared" si="34"/>
        <v>-3969084.7195207025</v>
      </c>
      <c r="I400" s="10"/>
      <c r="J400" s="10"/>
      <c r="K400" s="10"/>
    </row>
    <row r="401" spans="1:11" ht="12.75">
      <c r="A401" s="13"/>
      <c r="B401" s="13" t="s">
        <v>15</v>
      </c>
      <c r="C401" s="13"/>
      <c r="D401" s="14">
        <f t="shared" si="32"/>
        <v>-3791313.6300000004</v>
      </c>
      <c r="E401" s="14">
        <f>+D398*J401*K401/365</f>
        <v>-3864.023754410959</v>
      </c>
      <c r="F401" s="14">
        <f t="shared" si="33"/>
        <v>-181635.11327511445</v>
      </c>
      <c r="G401" s="14">
        <f t="shared" si="30"/>
        <v>-3864.023754410959</v>
      </c>
      <c r="H401" s="14">
        <f t="shared" si="34"/>
        <v>-3972948.7432751134</v>
      </c>
      <c r="I401" s="10"/>
      <c r="J401" s="16">
        <v>0.012</v>
      </c>
      <c r="K401" s="17">
        <f>+A402-A398+1</f>
        <v>31</v>
      </c>
    </row>
    <row r="402" spans="1:11" ht="12.75">
      <c r="A402" s="12">
        <f>+A397+31</f>
        <v>40543</v>
      </c>
      <c r="B402" s="19" t="s">
        <v>4</v>
      </c>
      <c r="C402" s="13"/>
      <c r="D402" s="14">
        <f t="shared" si="32"/>
        <v>-3791313.6300000004</v>
      </c>
      <c r="E402" s="14"/>
      <c r="F402" s="14">
        <f t="shared" si="33"/>
        <v>-181635.11327511445</v>
      </c>
      <c r="G402" s="14">
        <f t="shared" si="30"/>
        <v>0</v>
      </c>
      <c r="H402" s="14">
        <f t="shared" si="34"/>
        <v>-3972948.7432751134</v>
      </c>
      <c r="I402" s="10"/>
      <c r="J402" s="10"/>
      <c r="K402" s="10"/>
    </row>
    <row r="403" spans="1:11" ht="12.75">
      <c r="A403" s="12">
        <f>+A402+1</f>
        <v>40544</v>
      </c>
      <c r="B403" s="19" t="s">
        <v>11</v>
      </c>
      <c r="C403" s="13"/>
      <c r="D403" s="14">
        <f t="shared" si="32"/>
        <v>-3791313.6300000004</v>
      </c>
      <c r="E403" s="14"/>
      <c r="F403" s="14">
        <f t="shared" si="33"/>
        <v>-181635.11327511445</v>
      </c>
      <c r="G403" s="14">
        <f t="shared" si="30"/>
        <v>0</v>
      </c>
      <c r="H403" s="14">
        <f t="shared" si="34"/>
        <v>-3972948.7432751134</v>
      </c>
      <c r="I403" s="10"/>
      <c r="J403" s="10"/>
      <c r="K403" s="10"/>
    </row>
    <row r="404" spans="1:11" ht="12.75">
      <c r="A404" s="13"/>
      <c r="B404" s="19" t="s">
        <v>12</v>
      </c>
      <c r="C404" s="13"/>
      <c r="D404" s="14">
        <f t="shared" si="32"/>
        <v>-3791313.6300000004</v>
      </c>
      <c r="E404" s="14"/>
      <c r="F404" s="14">
        <f t="shared" si="33"/>
        <v>-181635.11327511445</v>
      </c>
      <c r="G404" s="14">
        <f t="shared" si="30"/>
        <v>0</v>
      </c>
      <c r="H404" s="14">
        <f t="shared" si="34"/>
        <v>-3972948.7432751134</v>
      </c>
      <c r="I404" s="10"/>
      <c r="J404" s="10"/>
      <c r="K404" s="10"/>
    </row>
    <row r="405" spans="1:11" ht="12.75">
      <c r="A405" s="13"/>
      <c r="B405" s="19" t="s">
        <v>13</v>
      </c>
      <c r="C405" s="13"/>
      <c r="D405" s="14">
        <f t="shared" si="32"/>
        <v>-3791313.6300000004</v>
      </c>
      <c r="E405" s="14"/>
      <c r="F405" s="14">
        <f t="shared" si="33"/>
        <v>-181635.11327511445</v>
      </c>
      <c r="G405" s="14">
        <f t="shared" si="30"/>
        <v>0</v>
      </c>
      <c r="H405" s="14">
        <f t="shared" si="34"/>
        <v>-3972948.7432751134</v>
      </c>
      <c r="I405" s="10"/>
      <c r="J405" s="10"/>
      <c r="K405" s="10"/>
    </row>
    <row r="406" spans="1:11" ht="12.75">
      <c r="A406" s="13"/>
      <c r="B406" s="19" t="s">
        <v>15</v>
      </c>
      <c r="C406" s="13"/>
      <c r="D406" s="14">
        <f t="shared" si="32"/>
        <v>-3791313.6300000004</v>
      </c>
      <c r="E406" s="14">
        <f>+D403*J406*K406/365</f>
        <v>-4733.429099153425</v>
      </c>
      <c r="F406" s="14">
        <f t="shared" si="33"/>
        <v>-186368.54237426788</v>
      </c>
      <c r="G406" s="14">
        <f t="shared" si="30"/>
        <v>-4733.429099153425</v>
      </c>
      <c r="H406" s="14">
        <f t="shared" si="34"/>
        <v>-3977682.1723742667</v>
      </c>
      <c r="I406" s="10"/>
      <c r="J406" s="16">
        <v>0.0147</v>
      </c>
      <c r="K406" s="17">
        <f>+A407-A403+1</f>
        <v>31</v>
      </c>
    </row>
    <row r="407" spans="1:11" ht="12.75">
      <c r="A407" s="12">
        <f>+A402+31</f>
        <v>40574</v>
      </c>
      <c r="B407" s="19" t="s">
        <v>4</v>
      </c>
      <c r="C407" s="13"/>
      <c r="D407" s="14">
        <f t="shared" si="32"/>
        <v>-3791313.6300000004</v>
      </c>
      <c r="E407" s="14"/>
      <c r="F407" s="14">
        <f t="shared" si="33"/>
        <v>-186368.54237426788</v>
      </c>
      <c r="G407" s="14">
        <f t="shared" si="30"/>
        <v>0</v>
      </c>
      <c r="H407" s="14">
        <f t="shared" si="34"/>
        <v>-3977682.1723742667</v>
      </c>
      <c r="I407" s="10"/>
      <c r="J407" s="10"/>
      <c r="K407" s="10"/>
    </row>
    <row r="408" spans="1:11" ht="12.75">
      <c r="A408" s="12">
        <f>+A407+1</f>
        <v>40575</v>
      </c>
      <c r="B408" s="13" t="s">
        <v>11</v>
      </c>
      <c r="C408" s="13"/>
      <c r="D408" s="14">
        <f t="shared" si="32"/>
        <v>-3791313.6300000004</v>
      </c>
      <c r="E408" s="14"/>
      <c r="F408" s="14">
        <f t="shared" si="33"/>
        <v>-186368.54237426788</v>
      </c>
      <c r="G408" s="14">
        <f t="shared" si="30"/>
        <v>0</v>
      </c>
      <c r="H408" s="14">
        <f t="shared" si="34"/>
        <v>-3977682.1723742667</v>
      </c>
      <c r="I408" s="10"/>
      <c r="J408" s="10"/>
      <c r="K408" s="10"/>
    </row>
    <row r="409" spans="1:11" ht="12.75">
      <c r="A409" s="13"/>
      <c r="B409" s="13" t="s">
        <v>12</v>
      </c>
      <c r="C409" s="13"/>
      <c r="D409" s="14">
        <f t="shared" si="32"/>
        <v>-3791313.6300000004</v>
      </c>
      <c r="E409" s="14"/>
      <c r="F409" s="14">
        <f t="shared" si="33"/>
        <v>-186368.54237426788</v>
      </c>
      <c r="G409" s="14">
        <f t="shared" si="30"/>
        <v>0</v>
      </c>
      <c r="H409" s="14">
        <f t="shared" si="34"/>
        <v>-3977682.1723742667</v>
      </c>
      <c r="I409" s="10"/>
      <c r="J409" s="10"/>
      <c r="K409" s="10"/>
    </row>
    <row r="410" spans="1:11" ht="12.75">
      <c r="A410" s="13"/>
      <c r="B410" s="13" t="s">
        <v>13</v>
      </c>
      <c r="C410" s="13"/>
      <c r="D410" s="14">
        <f t="shared" si="32"/>
        <v>-3791313.6300000004</v>
      </c>
      <c r="E410" s="14"/>
      <c r="F410" s="14">
        <f t="shared" si="33"/>
        <v>-186368.54237426788</v>
      </c>
      <c r="G410" s="14">
        <f t="shared" si="30"/>
        <v>0</v>
      </c>
      <c r="H410" s="14">
        <f t="shared" si="34"/>
        <v>-3977682.1723742667</v>
      </c>
      <c r="I410" s="10"/>
      <c r="J410" s="10"/>
      <c r="K410" s="10"/>
    </row>
    <row r="411" spans="1:11" ht="12.75">
      <c r="A411" s="13"/>
      <c r="B411" s="13" t="s">
        <v>15</v>
      </c>
      <c r="C411" s="13"/>
      <c r="D411" s="14">
        <f t="shared" si="32"/>
        <v>-3791313.6300000004</v>
      </c>
      <c r="E411" s="14">
        <f>+D408*J411*K411/365</f>
        <v>-4275.355315364383</v>
      </c>
      <c r="F411" s="14">
        <f t="shared" si="33"/>
        <v>-190643.89768963226</v>
      </c>
      <c r="G411" s="14">
        <f t="shared" si="30"/>
        <v>-4275.355315364383</v>
      </c>
      <c r="H411" s="14">
        <f t="shared" si="34"/>
        <v>-3981957.527689631</v>
      </c>
      <c r="I411" s="10"/>
      <c r="J411" s="16">
        <v>0.0147</v>
      </c>
      <c r="K411" s="17">
        <f>+A412-A408+1</f>
        <v>28</v>
      </c>
    </row>
    <row r="412" spans="1:11" ht="12.75">
      <c r="A412" s="12">
        <f>+A407+28</f>
        <v>40602</v>
      </c>
      <c r="B412" s="13" t="s">
        <v>4</v>
      </c>
      <c r="C412" s="13"/>
      <c r="D412" s="14">
        <f t="shared" si="32"/>
        <v>-3791313.6300000004</v>
      </c>
      <c r="E412" s="14"/>
      <c r="F412" s="14">
        <f t="shared" si="33"/>
        <v>-190643.89768963226</v>
      </c>
      <c r="G412" s="14">
        <f t="shared" si="30"/>
        <v>0</v>
      </c>
      <c r="H412" s="14">
        <f t="shared" si="34"/>
        <v>-3981957.527689631</v>
      </c>
      <c r="I412" s="10"/>
      <c r="J412" s="10"/>
      <c r="K412" s="10"/>
    </row>
    <row r="413" spans="1:11" ht="12.75">
      <c r="A413" s="12">
        <f>+A412+1</f>
        <v>40603</v>
      </c>
      <c r="B413" s="13" t="s">
        <v>11</v>
      </c>
      <c r="C413" s="13"/>
      <c r="D413" s="14">
        <f t="shared" si="32"/>
        <v>-3791313.6300000004</v>
      </c>
      <c r="E413" s="14"/>
      <c r="F413" s="14">
        <f t="shared" si="33"/>
        <v>-190643.89768963226</v>
      </c>
      <c r="G413" s="14">
        <f t="shared" si="30"/>
        <v>0</v>
      </c>
      <c r="H413" s="14">
        <f t="shared" si="34"/>
        <v>-3981957.527689631</v>
      </c>
      <c r="I413" s="10"/>
      <c r="J413" s="10"/>
      <c r="K413" s="10"/>
    </row>
    <row r="414" spans="1:11" ht="12.75">
      <c r="A414" s="13"/>
      <c r="B414" s="13" t="s">
        <v>12</v>
      </c>
      <c r="C414" s="13"/>
      <c r="D414" s="14">
        <f t="shared" si="32"/>
        <v>-3791313.6300000004</v>
      </c>
      <c r="E414" s="14"/>
      <c r="F414" s="14">
        <f t="shared" si="33"/>
        <v>-190643.89768963226</v>
      </c>
      <c r="G414" s="14">
        <f t="shared" si="30"/>
        <v>0</v>
      </c>
      <c r="H414" s="14">
        <f t="shared" si="34"/>
        <v>-3981957.527689631</v>
      </c>
      <c r="I414" s="10"/>
      <c r="J414" s="10"/>
      <c r="K414" s="10"/>
    </row>
    <row r="415" spans="1:11" ht="12.75">
      <c r="A415" s="13"/>
      <c r="B415" s="13" t="s">
        <v>13</v>
      </c>
      <c r="C415" s="13"/>
      <c r="D415" s="14">
        <f t="shared" si="32"/>
        <v>-3791313.6300000004</v>
      </c>
      <c r="E415" s="14"/>
      <c r="F415" s="14">
        <f t="shared" si="33"/>
        <v>-190643.89768963226</v>
      </c>
      <c r="G415" s="14">
        <f t="shared" si="30"/>
        <v>0</v>
      </c>
      <c r="H415" s="14">
        <f t="shared" si="34"/>
        <v>-3981957.527689631</v>
      </c>
      <c r="I415" s="10"/>
      <c r="J415" s="10"/>
      <c r="K415" s="10"/>
    </row>
    <row r="416" spans="1:11" ht="12.75">
      <c r="A416" s="13"/>
      <c r="B416" s="13" t="s">
        <v>15</v>
      </c>
      <c r="C416" s="13"/>
      <c r="D416" s="14">
        <f t="shared" si="32"/>
        <v>-3791313.6300000004</v>
      </c>
      <c r="E416" s="14">
        <f>+D413*J416*K416/365</f>
        <v>-4733.429099153425</v>
      </c>
      <c r="F416" s="14">
        <f t="shared" si="33"/>
        <v>-195377.3267887857</v>
      </c>
      <c r="G416" s="14">
        <f t="shared" si="30"/>
        <v>-4733.429099153425</v>
      </c>
      <c r="H416" s="14">
        <f t="shared" si="34"/>
        <v>-3986690.9567887844</v>
      </c>
      <c r="I416" s="10"/>
      <c r="J416" s="16">
        <v>0.0147</v>
      </c>
      <c r="K416" s="17">
        <f>+A417-A413+1</f>
        <v>31</v>
      </c>
    </row>
    <row r="417" spans="1:11" ht="12.75">
      <c r="A417" s="12">
        <f>+A412+31</f>
        <v>40633</v>
      </c>
      <c r="B417" s="19" t="s">
        <v>4</v>
      </c>
      <c r="C417" s="13"/>
      <c r="D417" s="14">
        <f t="shared" si="32"/>
        <v>-3791313.6300000004</v>
      </c>
      <c r="E417" s="14"/>
      <c r="F417" s="14">
        <f t="shared" si="33"/>
        <v>-195377.3267887857</v>
      </c>
      <c r="G417" s="14">
        <f t="shared" si="30"/>
        <v>0</v>
      </c>
      <c r="H417" s="14">
        <f t="shared" si="34"/>
        <v>-3986690.9567887844</v>
      </c>
      <c r="I417" s="10"/>
      <c r="J417" s="10"/>
      <c r="K417" s="10"/>
    </row>
    <row r="418" spans="1:11" ht="12.75">
      <c r="A418" s="12">
        <f>+A417+1</f>
        <v>40634</v>
      </c>
      <c r="B418" s="19" t="s">
        <v>11</v>
      </c>
      <c r="C418" s="13"/>
      <c r="D418" s="14">
        <f t="shared" si="32"/>
        <v>-3791313.6300000004</v>
      </c>
      <c r="E418" s="14"/>
      <c r="F418" s="14">
        <f t="shared" si="33"/>
        <v>-195377.3267887857</v>
      </c>
      <c r="G418" s="14">
        <f t="shared" si="30"/>
        <v>0</v>
      </c>
      <c r="H418" s="14">
        <f t="shared" si="34"/>
        <v>-3986690.9567887844</v>
      </c>
      <c r="I418" s="10"/>
      <c r="J418" s="10"/>
      <c r="K418" s="10"/>
    </row>
    <row r="419" spans="1:11" ht="12.75">
      <c r="A419" s="13"/>
      <c r="B419" s="19" t="s">
        <v>12</v>
      </c>
      <c r="C419" s="13"/>
      <c r="D419" s="14">
        <f t="shared" si="32"/>
        <v>-3791313.6300000004</v>
      </c>
      <c r="E419" s="14"/>
      <c r="F419" s="14">
        <f t="shared" si="33"/>
        <v>-195377.3267887857</v>
      </c>
      <c r="G419" s="14">
        <f t="shared" si="30"/>
        <v>0</v>
      </c>
      <c r="H419" s="14">
        <f t="shared" si="34"/>
        <v>-3986690.9567887844</v>
      </c>
      <c r="I419" s="10"/>
      <c r="J419" s="10"/>
      <c r="K419" s="10"/>
    </row>
    <row r="420" spans="1:11" ht="12.75">
      <c r="A420" s="13"/>
      <c r="B420" s="19" t="s">
        <v>13</v>
      </c>
      <c r="C420" s="13"/>
      <c r="D420" s="14">
        <f t="shared" si="32"/>
        <v>-3791313.6300000004</v>
      </c>
      <c r="E420" s="14"/>
      <c r="F420" s="14">
        <f t="shared" si="33"/>
        <v>-195377.3267887857</v>
      </c>
      <c r="G420" s="14">
        <f t="shared" si="30"/>
        <v>0</v>
      </c>
      <c r="H420" s="14">
        <f t="shared" si="34"/>
        <v>-3986690.9567887844</v>
      </c>
      <c r="I420" s="10"/>
      <c r="J420" s="10"/>
      <c r="K420" s="10"/>
    </row>
    <row r="421" spans="1:11" ht="12.75">
      <c r="A421" s="13"/>
      <c r="B421" s="19" t="s">
        <v>15</v>
      </c>
      <c r="C421" s="13"/>
      <c r="D421" s="14">
        <f t="shared" si="32"/>
        <v>-3791313.6300000004</v>
      </c>
      <c r="E421" s="14">
        <f>+D418*J421*K421/365</f>
        <v>-4580.737837890411</v>
      </c>
      <c r="F421" s="14">
        <f t="shared" si="33"/>
        <v>-199958.06462667612</v>
      </c>
      <c r="G421" s="14">
        <f t="shared" si="30"/>
        <v>-4580.737837890411</v>
      </c>
      <c r="H421" s="14">
        <f t="shared" si="34"/>
        <v>-3991271.694626675</v>
      </c>
      <c r="I421" s="10"/>
      <c r="J421" s="16">
        <v>0.0147</v>
      </c>
      <c r="K421" s="17">
        <f>+A422-A418+1</f>
        <v>30</v>
      </c>
    </row>
    <row r="422" spans="1:11" ht="12.75">
      <c r="A422" s="12">
        <f>+A417+30</f>
        <v>40663</v>
      </c>
      <c r="B422" s="19" t="s">
        <v>4</v>
      </c>
      <c r="C422" s="13"/>
      <c r="D422" s="14">
        <f t="shared" si="32"/>
        <v>-3791313.6300000004</v>
      </c>
      <c r="E422" s="14"/>
      <c r="F422" s="14">
        <f t="shared" si="33"/>
        <v>-199958.06462667612</v>
      </c>
      <c r="G422" s="14">
        <f t="shared" si="30"/>
        <v>0</v>
      </c>
      <c r="H422" s="14">
        <f t="shared" si="34"/>
        <v>-3991271.694626675</v>
      </c>
      <c r="I422" s="10"/>
      <c r="J422" s="10"/>
      <c r="K422" s="10"/>
    </row>
    <row r="423" spans="1:11" ht="12.75">
      <c r="A423" s="12">
        <f>+A422+1</f>
        <v>40664</v>
      </c>
      <c r="B423" s="13" t="s">
        <v>11</v>
      </c>
      <c r="C423" s="13"/>
      <c r="D423" s="14">
        <f t="shared" si="32"/>
        <v>-3791313.6300000004</v>
      </c>
      <c r="E423" s="14"/>
      <c r="F423" s="14">
        <f t="shared" si="33"/>
        <v>-199958.06462667612</v>
      </c>
      <c r="G423" s="14">
        <f t="shared" si="30"/>
        <v>0</v>
      </c>
      <c r="H423" s="14">
        <f t="shared" si="34"/>
        <v>-3991271.694626675</v>
      </c>
      <c r="I423" s="10"/>
      <c r="J423" s="10"/>
      <c r="K423" s="10"/>
    </row>
    <row r="424" spans="1:11" ht="12.75">
      <c r="A424" s="13"/>
      <c r="B424" s="13" t="s">
        <v>12</v>
      </c>
      <c r="C424" s="13"/>
      <c r="D424" s="14">
        <f t="shared" si="32"/>
        <v>-3791313.6300000004</v>
      </c>
      <c r="E424" s="14"/>
      <c r="F424" s="14">
        <f t="shared" si="33"/>
        <v>-199958.06462667612</v>
      </c>
      <c r="G424" s="14">
        <f t="shared" si="30"/>
        <v>0</v>
      </c>
      <c r="H424" s="14">
        <f t="shared" si="34"/>
        <v>-3991271.694626675</v>
      </c>
      <c r="I424" s="10"/>
      <c r="J424" s="10"/>
      <c r="K424" s="10"/>
    </row>
    <row r="425" spans="1:11" ht="12.75">
      <c r="A425" s="13"/>
      <c r="B425" s="13" t="s">
        <v>13</v>
      </c>
      <c r="C425" s="13"/>
      <c r="D425" s="14">
        <f t="shared" si="32"/>
        <v>-3791313.6300000004</v>
      </c>
      <c r="E425" s="14"/>
      <c r="F425" s="14">
        <f t="shared" si="33"/>
        <v>-199958.06462667612</v>
      </c>
      <c r="G425" s="14">
        <f t="shared" si="30"/>
        <v>0</v>
      </c>
      <c r="H425" s="14">
        <f t="shared" si="34"/>
        <v>-3991271.694626675</v>
      </c>
      <c r="I425" s="10"/>
      <c r="J425" s="10"/>
      <c r="K425" s="10"/>
    </row>
    <row r="426" spans="1:11" ht="12.75">
      <c r="A426" s="13"/>
      <c r="B426" s="13" t="s">
        <v>15</v>
      </c>
      <c r="C426" s="13"/>
      <c r="D426" s="14">
        <f t="shared" si="32"/>
        <v>-3791313.6300000004</v>
      </c>
      <c r="E426" s="14">
        <f>+D423*J426*K426/365</f>
        <v>-4733.429099153425</v>
      </c>
      <c r="F426" s="14">
        <f t="shared" si="33"/>
        <v>-204691.49372582955</v>
      </c>
      <c r="G426" s="14">
        <f t="shared" si="30"/>
        <v>-4733.429099153425</v>
      </c>
      <c r="H426" s="14">
        <f t="shared" si="34"/>
        <v>-3996005.1237258282</v>
      </c>
      <c r="I426" s="10"/>
      <c r="J426" s="16">
        <v>0.0147</v>
      </c>
      <c r="K426" s="17">
        <f>+A427-A423+1</f>
        <v>31</v>
      </c>
    </row>
    <row r="427" spans="1:11" ht="12.75">
      <c r="A427" s="12">
        <f>+A422+31</f>
        <v>40694</v>
      </c>
      <c r="B427" s="13" t="s">
        <v>4</v>
      </c>
      <c r="C427" s="13"/>
      <c r="D427" s="14">
        <f t="shared" si="32"/>
        <v>-3791313.6300000004</v>
      </c>
      <c r="E427" s="14"/>
      <c r="F427" s="14">
        <f t="shared" si="33"/>
        <v>-204691.49372582955</v>
      </c>
      <c r="G427" s="14">
        <f t="shared" si="30"/>
        <v>0</v>
      </c>
      <c r="H427" s="14">
        <f t="shared" si="34"/>
        <v>-3996005.1237258282</v>
      </c>
      <c r="I427" s="10"/>
      <c r="J427" s="10"/>
      <c r="K427" s="10"/>
    </row>
    <row r="428" spans="1:11" ht="12.75">
      <c r="A428" s="12">
        <f>+A427+1</f>
        <v>40695</v>
      </c>
      <c r="B428" s="13" t="s">
        <v>11</v>
      </c>
      <c r="C428" s="13"/>
      <c r="D428" s="14">
        <f t="shared" si="32"/>
        <v>-3791313.6300000004</v>
      </c>
      <c r="E428" s="14"/>
      <c r="F428" s="14">
        <f t="shared" si="33"/>
        <v>-204691.49372582955</v>
      </c>
      <c r="G428" s="14">
        <f t="shared" si="30"/>
        <v>0</v>
      </c>
      <c r="H428" s="14">
        <f t="shared" si="34"/>
        <v>-3996005.1237258282</v>
      </c>
      <c r="I428" s="10"/>
      <c r="J428" s="10"/>
      <c r="K428" s="10"/>
    </row>
    <row r="429" spans="1:11" ht="12.75">
      <c r="A429" s="13"/>
      <c r="B429" s="13" t="s">
        <v>12</v>
      </c>
      <c r="C429" s="13"/>
      <c r="D429" s="14">
        <f t="shared" si="32"/>
        <v>-3791313.6300000004</v>
      </c>
      <c r="E429" s="14"/>
      <c r="F429" s="14">
        <f t="shared" si="33"/>
        <v>-204691.49372582955</v>
      </c>
      <c r="G429" s="14">
        <f t="shared" si="30"/>
        <v>0</v>
      </c>
      <c r="H429" s="14">
        <f t="shared" si="34"/>
        <v>-3996005.1237258282</v>
      </c>
      <c r="I429" s="10"/>
      <c r="J429" s="10"/>
      <c r="K429" s="10"/>
    </row>
    <row r="430" spans="1:11" ht="12.75">
      <c r="A430" s="13"/>
      <c r="B430" s="13" t="s">
        <v>13</v>
      </c>
      <c r="C430" s="13"/>
      <c r="D430" s="14">
        <f t="shared" si="32"/>
        <v>-3791313.6300000004</v>
      </c>
      <c r="E430" s="14"/>
      <c r="F430" s="14">
        <f t="shared" si="33"/>
        <v>-204691.49372582955</v>
      </c>
      <c r="G430" s="14">
        <f t="shared" si="30"/>
        <v>0</v>
      </c>
      <c r="H430" s="14">
        <f t="shared" si="34"/>
        <v>-3996005.1237258282</v>
      </c>
      <c r="I430" s="10"/>
      <c r="J430" s="10"/>
      <c r="K430" s="10"/>
    </row>
    <row r="431" spans="1:11" ht="12.75">
      <c r="A431" s="13"/>
      <c r="B431" s="13" t="s">
        <v>15</v>
      </c>
      <c r="C431" s="13"/>
      <c r="D431" s="14">
        <f t="shared" si="32"/>
        <v>-3791313.6300000004</v>
      </c>
      <c r="E431" s="14">
        <f>+D428*J431*K431/365</f>
        <v>-4580.737837890411</v>
      </c>
      <c r="F431" s="14">
        <f t="shared" si="33"/>
        <v>-209272.23156371998</v>
      </c>
      <c r="G431" s="14">
        <f t="shared" si="30"/>
        <v>-4580.737837890411</v>
      </c>
      <c r="H431" s="14">
        <f t="shared" si="34"/>
        <v>-4000585.861563719</v>
      </c>
      <c r="I431" s="10"/>
      <c r="J431" s="16">
        <v>0.0147</v>
      </c>
      <c r="K431" s="17">
        <f>+A432-A428+1</f>
        <v>30</v>
      </c>
    </row>
    <row r="432" spans="1:11" ht="12.75">
      <c r="A432" s="12">
        <f>+A427+30</f>
        <v>40724</v>
      </c>
      <c r="B432" s="19" t="s">
        <v>4</v>
      </c>
      <c r="C432" s="13"/>
      <c r="D432" s="14">
        <f t="shared" si="32"/>
        <v>-3791313.6300000004</v>
      </c>
      <c r="E432" s="14"/>
      <c r="F432" s="14">
        <f t="shared" si="33"/>
        <v>-209272.23156371998</v>
      </c>
      <c r="G432" s="14">
        <f aca="true" t="shared" si="35" ref="G432:G491">+C432+E432</f>
        <v>0</v>
      </c>
      <c r="H432" s="14">
        <f t="shared" si="34"/>
        <v>-4000585.861563719</v>
      </c>
      <c r="I432" s="10"/>
      <c r="J432" s="10"/>
      <c r="K432" s="10"/>
    </row>
    <row r="433" spans="1:11" ht="12.75">
      <c r="A433" s="12">
        <f>+A432+1</f>
        <v>40725</v>
      </c>
      <c r="B433" s="19" t="s">
        <v>11</v>
      </c>
      <c r="C433" s="13"/>
      <c r="D433" s="14">
        <f t="shared" si="32"/>
        <v>-3791313.6300000004</v>
      </c>
      <c r="E433" s="14"/>
      <c r="F433" s="14">
        <f t="shared" si="33"/>
        <v>-209272.23156371998</v>
      </c>
      <c r="G433" s="14">
        <f t="shared" si="35"/>
        <v>0</v>
      </c>
      <c r="H433" s="14">
        <f t="shared" si="34"/>
        <v>-4000585.861563719</v>
      </c>
      <c r="I433" s="10"/>
      <c r="J433" s="10"/>
      <c r="K433" s="10"/>
    </row>
    <row r="434" spans="1:11" ht="12.75">
      <c r="A434" s="13"/>
      <c r="B434" s="19" t="s">
        <v>12</v>
      </c>
      <c r="C434" s="13"/>
      <c r="D434" s="14">
        <f t="shared" si="32"/>
        <v>-3791313.6300000004</v>
      </c>
      <c r="E434" s="14"/>
      <c r="F434" s="14">
        <f t="shared" si="33"/>
        <v>-209272.23156371998</v>
      </c>
      <c r="G434" s="14">
        <f t="shared" si="35"/>
        <v>0</v>
      </c>
      <c r="H434" s="14">
        <f t="shared" si="34"/>
        <v>-4000585.861563719</v>
      </c>
      <c r="I434" s="10"/>
      <c r="J434" s="10"/>
      <c r="K434" s="10"/>
    </row>
    <row r="435" spans="1:11" ht="12.75">
      <c r="A435" s="13"/>
      <c r="B435" s="19" t="s">
        <v>13</v>
      </c>
      <c r="C435" s="13"/>
      <c r="D435" s="14">
        <f t="shared" si="32"/>
        <v>-3791313.6300000004</v>
      </c>
      <c r="E435" s="14"/>
      <c r="F435" s="14">
        <f t="shared" si="33"/>
        <v>-209272.23156371998</v>
      </c>
      <c r="G435" s="14">
        <f t="shared" si="35"/>
        <v>0</v>
      </c>
      <c r="H435" s="14">
        <f t="shared" si="34"/>
        <v>-4000585.861563719</v>
      </c>
      <c r="I435" s="10"/>
      <c r="J435" s="10"/>
      <c r="K435" s="10"/>
    </row>
    <row r="436" spans="1:11" ht="12.75">
      <c r="A436" s="13"/>
      <c r="B436" s="19" t="s">
        <v>15</v>
      </c>
      <c r="C436" s="13"/>
      <c r="D436" s="14">
        <f t="shared" si="32"/>
        <v>-3791313.6300000004</v>
      </c>
      <c r="E436" s="14">
        <f>+D433*J436*K436/365</f>
        <v>-4733.429099153425</v>
      </c>
      <c r="F436" s="14">
        <f t="shared" si="33"/>
        <v>-214005.66066287342</v>
      </c>
      <c r="G436" s="14">
        <f t="shared" si="35"/>
        <v>-4733.429099153425</v>
      </c>
      <c r="H436" s="14">
        <f t="shared" si="34"/>
        <v>-4005319.290662872</v>
      </c>
      <c r="I436" s="10"/>
      <c r="J436" s="16">
        <v>0.0147</v>
      </c>
      <c r="K436" s="17">
        <f>+A437-A433+1</f>
        <v>31</v>
      </c>
    </row>
    <row r="437" spans="1:11" ht="12.75">
      <c r="A437" s="12">
        <f>+A432+31</f>
        <v>40755</v>
      </c>
      <c r="B437" s="19" t="s">
        <v>4</v>
      </c>
      <c r="C437" s="13"/>
      <c r="D437" s="14">
        <f t="shared" si="32"/>
        <v>-3791313.6300000004</v>
      </c>
      <c r="E437" s="14"/>
      <c r="F437" s="14">
        <f t="shared" si="33"/>
        <v>-214005.66066287342</v>
      </c>
      <c r="G437" s="14">
        <f t="shared" si="35"/>
        <v>0</v>
      </c>
      <c r="H437" s="14">
        <f t="shared" si="34"/>
        <v>-4005319.290662872</v>
      </c>
      <c r="I437" s="10"/>
      <c r="J437" s="10"/>
      <c r="K437" s="10"/>
    </row>
    <row r="438" spans="1:11" ht="12.75">
      <c r="A438" s="12">
        <f>+A437+1</f>
        <v>40756</v>
      </c>
      <c r="B438" s="13" t="s">
        <v>11</v>
      </c>
      <c r="C438" s="13"/>
      <c r="D438" s="14">
        <f t="shared" si="32"/>
        <v>-3791313.6300000004</v>
      </c>
      <c r="E438" s="14"/>
      <c r="F438" s="14">
        <f t="shared" si="33"/>
        <v>-214005.66066287342</v>
      </c>
      <c r="G438" s="14">
        <f t="shared" si="35"/>
        <v>0</v>
      </c>
      <c r="H438" s="14">
        <f t="shared" si="34"/>
        <v>-4005319.290662872</v>
      </c>
      <c r="I438" s="10"/>
      <c r="J438" s="10"/>
      <c r="K438" s="10"/>
    </row>
    <row r="439" spans="1:11" ht="12.75">
      <c r="A439" s="13"/>
      <c r="B439" s="13" t="s">
        <v>12</v>
      </c>
      <c r="C439" s="13"/>
      <c r="D439" s="14">
        <f t="shared" si="32"/>
        <v>-3791313.6300000004</v>
      </c>
      <c r="E439" s="14"/>
      <c r="F439" s="14">
        <f t="shared" si="33"/>
        <v>-214005.66066287342</v>
      </c>
      <c r="G439" s="14">
        <f t="shared" si="35"/>
        <v>0</v>
      </c>
      <c r="H439" s="14">
        <f t="shared" si="34"/>
        <v>-4005319.290662872</v>
      </c>
      <c r="I439" s="10"/>
      <c r="J439" s="10"/>
      <c r="K439" s="10"/>
    </row>
    <row r="440" spans="1:11" ht="12.75">
      <c r="A440" s="13"/>
      <c r="B440" s="13" t="s">
        <v>13</v>
      </c>
      <c r="C440" s="13"/>
      <c r="D440" s="14">
        <f t="shared" si="32"/>
        <v>-3791313.6300000004</v>
      </c>
      <c r="E440" s="14"/>
      <c r="F440" s="14">
        <f t="shared" si="33"/>
        <v>-214005.66066287342</v>
      </c>
      <c r="G440" s="14">
        <f t="shared" si="35"/>
        <v>0</v>
      </c>
      <c r="H440" s="14">
        <f t="shared" si="34"/>
        <v>-4005319.290662872</v>
      </c>
      <c r="I440" s="10"/>
      <c r="J440" s="10"/>
      <c r="K440" s="10"/>
    </row>
    <row r="441" spans="1:11" ht="12.75">
      <c r="A441" s="13"/>
      <c r="B441" s="13" t="s">
        <v>15</v>
      </c>
      <c r="C441" s="13"/>
      <c r="D441" s="14">
        <f t="shared" si="32"/>
        <v>-3791313.6300000004</v>
      </c>
      <c r="E441" s="14">
        <f>+D438*J441*K441/365</f>
        <v>-4733.429099153425</v>
      </c>
      <c r="F441" s="14">
        <f t="shared" si="33"/>
        <v>-218739.08976202685</v>
      </c>
      <c r="G441" s="14">
        <f t="shared" si="35"/>
        <v>-4733.429099153425</v>
      </c>
      <c r="H441" s="14">
        <f t="shared" si="34"/>
        <v>-4010052.7197620254</v>
      </c>
      <c r="I441" s="10"/>
      <c r="J441" s="16">
        <v>0.0147</v>
      </c>
      <c r="K441" s="17">
        <f>+A442-A438+1</f>
        <v>31</v>
      </c>
    </row>
    <row r="442" spans="1:11" ht="12.75">
      <c r="A442" s="12">
        <f>+A437+31</f>
        <v>40786</v>
      </c>
      <c r="B442" s="13" t="s">
        <v>4</v>
      </c>
      <c r="C442" s="13"/>
      <c r="D442" s="14">
        <f t="shared" si="32"/>
        <v>-3791313.6300000004</v>
      </c>
      <c r="E442" s="14"/>
      <c r="F442" s="14">
        <f t="shared" si="33"/>
        <v>-218739.08976202685</v>
      </c>
      <c r="G442" s="14">
        <f t="shared" si="35"/>
        <v>0</v>
      </c>
      <c r="H442" s="14">
        <f t="shared" si="34"/>
        <v>-4010052.7197620254</v>
      </c>
      <c r="I442" s="10"/>
      <c r="J442" s="10"/>
      <c r="K442" s="10"/>
    </row>
    <row r="443" spans="1:11" ht="12.75">
      <c r="A443" s="12">
        <f>+A442+1</f>
        <v>40787</v>
      </c>
      <c r="B443" s="13" t="s">
        <v>11</v>
      </c>
      <c r="C443" s="13"/>
      <c r="D443" s="14">
        <f t="shared" si="32"/>
        <v>-3791313.6300000004</v>
      </c>
      <c r="E443" s="14"/>
      <c r="F443" s="14">
        <f t="shared" si="33"/>
        <v>-218739.08976202685</v>
      </c>
      <c r="G443" s="14">
        <f t="shared" si="35"/>
        <v>0</v>
      </c>
      <c r="H443" s="14">
        <f t="shared" si="34"/>
        <v>-4010052.7197620254</v>
      </c>
      <c r="I443" s="10"/>
      <c r="J443" s="10"/>
      <c r="K443" s="10"/>
    </row>
    <row r="444" spans="1:11" ht="12.75">
      <c r="A444" s="13"/>
      <c r="B444" s="13" t="s">
        <v>12</v>
      </c>
      <c r="C444" s="13"/>
      <c r="D444" s="14">
        <f t="shared" si="32"/>
        <v>-3791313.6300000004</v>
      </c>
      <c r="E444" s="14"/>
      <c r="F444" s="14">
        <f t="shared" si="33"/>
        <v>-218739.08976202685</v>
      </c>
      <c r="G444" s="14">
        <f t="shared" si="35"/>
        <v>0</v>
      </c>
      <c r="H444" s="14">
        <f t="shared" si="34"/>
        <v>-4010052.7197620254</v>
      </c>
      <c r="I444" s="10"/>
      <c r="J444" s="10"/>
      <c r="K444" s="10"/>
    </row>
    <row r="445" spans="1:11" ht="12.75">
      <c r="A445" s="13"/>
      <c r="B445" s="13" t="s">
        <v>13</v>
      </c>
      <c r="C445" s="13"/>
      <c r="D445" s="14">
        <f t="shared" si="32"/>
        <v>-3791313.6300000004</v>
      </c>
      <c r="E445" s="14"/>
      <c r="F445" s="14">
        <f t="shared" si="33"/>
        <v>-218739.08976202685</v>
      </c>
      <c r="G445" s="14">
        <f t="shared" si="35"/>
        <v>0</v>
      </c>
      <c r="H445" s="14">
        <f t="shared" si="34"/>
        <v>-4010052.7197620254</v>
      </c>
      <c r="I445" s="10"/>
      <c r="J445" s="10"/>
      <c r="K445" s="10"/>
    </row>
    <row r="446" spans="1:11" ht="12.75">
      <c r="A446" s="13"/>
      <c r="B446" s="13" t="s">
        <v>15</v>
      </c>
      <c r="C446" s="13"/>
      <c r="D446" s="14">
        <f t="shared" si="32"/>
        <v>-3791313.6300000004</v>
      </c>
      <c r="E446" s="14">
        <f>+D443*J446*K446/365</f>
        <v>-4580.737837890411</v>
      </c>
      <c r="F446" s="14">
        <f t="shared" si="33"/>
        <v>-223319.82759991728</v>
      </c>
      <c r="G446" s="14">
        <f t="shared" si="35"/>
        <v>-4580.737837890411</v>
      </c>
      <c r="H446" s="14">
        <f t="shared" si="34"/>
        <v>-4014633.457599916</v>
      </c>
      <c r="I446" s="10"/>
      <c r="J446" s="16">
        <v>0.0147</v>
      </c>
      <c r="K446" s="17">
        <f>+A447-A443+1</f>
        <v>30</v>
      </c>
    </row>
    <row r="447" spans="1:11" ht="12.75">
      <c r="A447" s="12">
        <f>+A442+30</f>
        <v>40816</v>
      </c>
      <c r="B447" s="19" t="s">
        <v>4</v>
      </c>
      <c r="C447" s="13"/>
      <c r="D447" s="14">
        <f t="shared" si="32"/>
        <v>-3791313.6300000004</v>
      </c>
      <c r="E447" s="14"/>
      <c r="F447" s="14">
        <f t="shared" si="33"/>
        <v>-223319.82759991728</v>
      </c>
      <c r="G447" s="14">
        <f t="shared" si="35"/>
        <v>0</v>
      </c>
      <c r="H447" s="14">
        <f t="shared" si="34"/>
        <v>-4014633.457599916</v>
      </c>
      <c r="I447" s="10"/>
      <c r="J447" s="10"/>
      <c r="K447" s="10"/>
    </row>
    <row r="448" spans="1:11" ht="12.75">
      <c r="A448" s="12">
        <f>+A447+1</f>
        <v>40817</v>
      </c>
      <c r="B448" s="19" t="s">
        <v>11</v>
      </c>
      <c r="C448" s="13"/>
      <c r="D448" s="14">
        <f t="shared" si="32"/>
        <v>-3791313.6300000004</v>
      </c>
      <c r="E448" s="14"/>
      <c r="F448" s="14">
        <f t="shared" si="33"/>
        <v>-223319.82759991728</v>
      </c>
      <c r="G448" s="14">
        <f t="shared" si="35"/>
        <v>0</v>
      </c>
      <c r="H448" s="14">
        <f t="shared" si="34"/>
        <v>-4014633.457599916</v>
      </c>
      <c r="I448" s="10"/>
      <c r="J448" s="10"/>
      <c r="K448" s="10"/>
    </row>
    <row r="449" spans="1:11" ht="12.75">
      <c r="A449" s="13"/>
      <c r="B449" s="19" t="s">
        <v>12</v>
      </c>
      <c r="C449" s="13"/>
      <c r="D449" s="14">
        <f t="shared" si="32"/>
        <v>-3791313.6300000004</v>
      </c>
      <c r="E449" s="14"/>
      <c r="F449" s="14">
        <f t="shared" si="33"/>
        <v>-223319.82759991728</v>
      </c>
      <c r="G449" s="14">
        <f t="shared" si="35"/>
        <v>0</v>
      </c>
      <c r="H449" s="14">
        <f t="shared" si="34"/>
        <v>-4014633.457599916</v>
      </c>
      <c r="I449" s="10"/>
      <c r="J449" s="10"/>
      <c r="K449" s="10"/>
    </row>
    <row r="450" spans="1:11" ht="12.75">
      <c r="A450" s="13"/>
      <c r="B450" s="19" t="s">
        <v>13</v>
      </c>
      <c r="C450" s="13"/>
      <c r="D450" s="14">
        <f t="shared" si="32"/>
        <v>-3791313.6300000004</v>
      </c>
      <c r="E450" s="14"/>
      <c r="F450" s="14">
        <f t="shared" si="33"/>
        <v>-223319.82759991728</v>
      </c>
      <c r="G450" s="14">
        <f t="shared" si="35"/>
        <v>0</v>
      </c>
      <c r="H450" s="14">
        <f t="shared" si="34"/>
        <v>-4014633.457599916</v>
      </c>
      <c r="I450" s="10"/>
      <c r="J450" s="10"/>
      <c r="K450" s="10"/>
    </row>
    <row r="451" spans="1:11" ht="12.75">
      <c r="A451" s="13"/>
      <c r="B451" s="13" t="s">
        <v>15</v>
      </c>
      <c r="C451" s="13"/>
      <c r="D451" s="14">
        <f t="shared" si="32"/>
        <v>-3791313.6300000004</v>
      </c>
      <c r="E451" s="14">
        <f>+D448*J451*K451/365</f>
        <v>-4733.429099153425</v>
      </c>
      <c r="F451" s="14">
        <f t="shared" si="33"/>
        <v>-228053.2566990707</v>
      </c>
      <c r="G451" s="14">
        <f t="shared" si="35"/>
        <v>-4733.429099153425</v>
      </c>
      <c r="H451" s="14">
        <f t="shared" si="34"/>
        <v>-4019366.8866990693</v>
      </c>
      <c r="I451" s="10"/>
      <c r="J451" s="16">
        <v>0.0147</v>
      </c>
      <c r="K451" s="17">
        <f>+A452-A448+1</f>
        <v>31</v>
      </c>
    </row>
    <row r="452" spans="1:11" ht="12.75">
      <c r="A452" s="12">
        <f>+A447+31</f>
        <v>40847</v>
      </c>
      <c r="B452" s="13" t="s">
        <v>4</v>
      </c>
      <c r="C452" s="13"/>
      <c r="D452" s="14">
        <f aca="true" t="shared" si="36" ref="D452:D511">+D451+C452</f>
        <v>-3791313.6300000004</v>
      </c>
      <c r="E452" s="14"/>
      <c r="F452" s="14">
        <f aca="true" t="shared" si="37" ref="F452:F511">+F451+E452</f>
        <v>-228053.2566990707</v>
      </c>
      <c r="G452" s="14">
        <f t="shared" si="35"/>
        <v>0</v>
      </c>
      <c r="H452" s="14">
        <f aca="true" t="shared" si="38" ref="H452:H511">+H451+G452</f>
        <v>-4019366.8866990693</v>
      </c>
      <c r="I452" s="10"/>
      <c r="J452" s="10"/>
      <c r="K452" s="10"/>
    </row>
    <row r="453" spans="1:11" ht="12.75">
      <c r="A453" s="12">
        <f>+A452+1</f>
        <v>40848</v>
      </c>
      <c r="B453" s="13" t="s">
        <v>11</v>
      </c>
      <c r="C453" s="13"/>
      <c r="D453" s="14">
        <f t="shared" si="36"/>
        <v>-3791313.6300000004</v>
      </c>
      <c r="E453" s="14"/>
      <c r="F453" s="14">
        <f t="shared" si="37"/>
        <v>-228053.2566990707</v>
      </c>
      <c r="G453" s="14">
        <f t="shared" si="35"/>
        <v>0</v>
      </c>
      <c r="H453" s="14">
        <f t="shared" si="38"/>
        <v>-4019366.8866990693</v>
      </c>
      <c r="I453" s="10"/>
      <c r="J453" s="10"/>
      <c r="K453" s="10"/>
    </row>
    <row r="454" spans="1:11" ht="12.75">
      <c r="A454" s="13"/>
      <c r="B454" s="13" t="s">
        <v>12</v>
      </c>
      <c r="C454" s="13"/>
      <c r="D454" s="14">
        <f t="shared" si="36"/>
        <v>-3791313.6300000004</v>
      </c>
      <c r="E454" s="14"/>
      <c r="F454" s="14">
        <f t="shared" si="37"/>
        <v>-228053.2566990707</v>
      </c>
      <c r="G454" s="14">
        <f t="shared" si="35"/>
        <v>0</v>
      </c>
      <c r="H454" s="14">
        <f t="shared" si="38"/>
        <v>-4019366.8866990693</v>
      </c>
      <c r="I454" s="10"/>
      <c r="J454" s="10"/>
      <c r="K454" s="10"/>
    </row>
    <row r="455" spans="1:11" ht="12.75">
      <c r="A455" s="13"/>
      <c r="B455" s="13" t="s">
        <v>13</v>
      </c>
      <c r="C455" s="13"/>
      <c r="D455" s="14">
        <f t="shared" si="36"/>
        <v>-3791313.6300000004</v>
      </c>
      <c r="E455" s="14"/>
      <c r="F455" s="14">
        <f t="shared" si="37"/>
        <v>-228053.2566990707</v>
      </c>
      <c r="G455" s="14">
        <f t="shared" si="35"/>
        <v>0</v>
      </c>
      <c r="H455" s="14">
        <f t="shared" si="38"/>
        <v>-4019366.8866990693</v>
      </c>
      <c r="I455" s="10"/>
      <c r="J455" s="10"/>
      <c r="K455" s="10"/>
    </row>
    <row r="456" spans="1:11" ht="12.75">
      <c r="A456" s="13"/>
      <c r="B456" s="13" t="s">
        <v>15</v>
      </c>
      <c r="C456" s="13"/>
      <c r="D456" s="14">
        <f t="shared" si="36"/>
        <v>-3791313.6300000004</v>
      </c>
      <c r="E456" s="14">
        <f>+D453*J456*K456/365</f>
        <v>-4580.737837890411</v>
      </c>
      <c r="F456" s="14">
        <f t="shared" si="37"/>
        <v>-232633.99453696114</v>
      </c>
      <c r="G456" s="14">
        <f t="shared" si="35"/>
        <v>-4580.737837890411</v>
      </c>
      <c r="H456" s="14">
        <f t="shared" si="38"/>
        <v>-4023947.62453696</v>
      </c>
      <c r="I456" s="10"/>
      <c r="J456" s="16">
        <v>0.0147</v>
      </c>
      <c r="K456" s="17">
        <f>+A457-A453+1</f>
        <v>30</v>
      </c>
    </row>
    <row r="457" spans="1:11" ht="12.75">
      <c r="A457" s="12">
        <f>+A452+30</f>
        <v>40877</v>
      </c>
      <c r="B457" s="13" t="s">
        <v>4</v>
      </c>
      <c r="C457" s="13"/>
      <c r="D457" s="14">
        <f t="shared" si="36"/>
        <v>-3791313.6300000004</v>
      </c>
      <c r="E457" s="14"/>
      <c r="F457" s="14">
        <f t="shared" si="37"/>
        <v>-232633.99453696114</v>
      </c>
      <c r="G457" s="14">
        <f t="shared" si="35"/>
        <v>0</v>
      </c>
      <c r="H457" s="14">
        <f t="shared" si="38"/>
        <v>-4023947.62453696</v>
      </c>
      <c r="I457" s="10"/>
      <c r="J457" s="10"/>
      <c r="K457" s="10"/>
    </row>
    <row r="458" spans="1:11" ht="12.75">
      <c r="A458" s="12">
        <f>+A457+1</f>
        <v>40878</v>
      </c>
      <c r="B458" s="13" t="s">
        <v>11</v>
      </c>
      <c r="C458" s="13"/>
      <c r="D458" s="14">
        <f t="shared" si="36"/>
        <v>-3791313.6300000004</v>
      </c>
      <c r="E458" s="14"/>
      <c r="F458" s="14">
        <f t="shared" si="37"/>
        <v>-232633.99453696114</v>
      </c>
      <c r="G458" s="14">
        <f t="shared" si="35"/>
        <v>0</v>
      </c>
      <c r="H458" s="14">
        <f t="shared" si="38"/>
        <v>-4023947.62453696</v>
      </c>
      <c r="I458" s="10"/>
      <c r="J458" s="10"/>
      <c r="K458" s="10"/>
    </row>
    <row r="459" spans="1:11" ht="12.75">
      <c r="A459" s="13"/>
      <c r="B459" s="13" t="s">
        <v>12</v>
      </c>
      <c r="C459" s="13"/>
      <c r="D459" s="14">
        <f t="shared" si="36"/>
        <v>-3791313.6300000004</v>
      </c>
      <c r="E459" s="14"/>
      <c r="F459" s="14">
        <f t="shared" si="37"/>
        <v>-232633.99453696114</v>
      </c>
      <c r="G459" s="14">
        <f t="shared" si="35"/>
        <v>0</v>
      </c>
      <c r="H459" s="14">
        <f t="shared" si="38"/>
        <v>-4023947.62453696</v>
      </c>
      <c r="I459" s="10"/>
      <c r="J459" s="10"/>
      <c r="K459" s="10"/>
    </row>
    <row r="460" spans="1:11" ht="12.75">
      <c r="A460" s="13"/>
      <c r="B460" s="13" t="s">
        <v>13</v>
      </c>
      <c r="C460" s="13"/>
      <c r="D460" s="14">
        <f t="shared" si="36"/>
        <v>-3791313.6300000004</v>
      </c>
      <c r="E460" s="14"/>
      <c r="F460" s="14">
        <f t="shared" si="37"/>
        <v>-232633.99453696114</v>
      </c>
      <c r="G460" s="14">
        <f t="shared" si="35"/>
        <v>0</v>
      </c>
      <c r="H460" s="14">
        <f t="shared" si="38"/>
        <v>-4023947.62453696</v>
      </c>
      <c r="I460" s="10"/>
      <c r="J460" s="10"/>
      <c r="K460" s="10"/>
    </row>
    <row r="461" spans="1:11" ht="12.75">
      <c r="A461" s="13"/>
      <c r="B461" s="13" t="s">
        <v>15</v>
      </c>
      <c r="C461" s="13"/>
      <c r="D461" s="14">
        <f t="shared" si="36"/>
        <v>-3791313.6300000004</v>
      </c>
      <c r="E461" s="14">
        <f>+D458*J461*K461/365</f>
        <v>-4733.429099153425</v>
      </c>
      <c r="F461" s="14">
        <f t="shared" si="37"/>
        <v>-237367.42363611457</v>
      </c>
      <c r="G461" s="14">
        <f t="shared" si="35"/>
        <v>-4733.429099153425</v>
      </c>
      <c r="H461" s="14">
        <f t="shared" si="38"/>
        <v>-4028681.053636113</v>
      </c>
      <c r="I461" s="10"/>
      <c r="J461" s="16">
        <v>0.0147</v>
      </c>
      <c r="K461" s="17">
        <f>+A462-A458+1</f>
        <v>31</v>
      </c>
    </row>
    <row r="462" spans="1:11" ht="12.75">
      <c r="A462" s="12">
        <f>+A457+31</f>
        <v>40908</v>
      </c>
      <c r="B462" s="19" t="s">
        <v>4</v>
      </c>
      <c r="C462" s="13"/>
      <c r="D462" s="14">
        <f t="shared" si="36"/>
        <v>-3791313.6300000004</v>
      </c>
      <c r="E462" s="14"/>
      <c r="F462" s="14">
        <f t="shared" si="37"/>
        <v>-237367.42363611457</v>
      </c>
      <c r="G462" s="14">
        <f t="shared" si="35"/>
        <v>0</v>
      </c>
      <c r="H462" s="14">
        <f t="shared" si="38"/>
        <v>-4028681.053636113</v>
      </c>
      <c r="I462" s="10"/>
      <c r="J462" s="10"/>
      <c r="K462" s="10"/>
    </row>
    <row r="463" spans="1:11" ht="12.75">
      <c r="A463" s="12">
        <f>+A462+1</f>
        <v>40909</v>
      </c>
      <c r="B463" s="19" t="s">
        <v>11</v>
      </c>
      <c r="C463" s="13"/>
      <c r="D463" s="14">
        <f t="shared" si="36"/>
        <v>-3791313.6300000004</v>
      </c>
      <c r="E463" s="14"/>
      <c r="F463" s="14">
        <f t="shared" si="37"/>
        <v>-237367.42363611457</v>
      </c>
      <c r="G463" s="14">
        <f t="shared" si="35"/>
        <v>0</v>
      </c>
      <c r="H463" s="14">
        <f t="shared" si="38"/>
        <v>-4028681.053636113</v>
      </c>
      <c r="I463" s="10"/>
      <c r="J463" s="10"/>
      <c r="K463" s="10"/>
    </row>
    <row r="464" spans="1:11" ht="12.75">
      <c r="A464" s="13"/>
      <c r="B464" s="19" t="s">
        <v>12</v>
      </c>
      <c r="C464" s="13"/>
      <c r="D464" s="14">
        <f t="shared" si="36"/>
        <v>-3791313.6300000004</v>
      </c>
      <c r="E464" s="14"/>
      <c r="F464" s="14">
        <f t="shared" si="37"/>
        <v>-237367.42363611457</v>
      </c>
      <c r="G464" s="14">
        <f t="shared" si="35"/>
        <v>0</v>
      </c>
      <c r="H464" s="14">
        <f t="shared" si="38"/>
        <v>-4028681.053636113</v>
      </c>
      <c r="I464" s="10"/>
      <c r="J464" s="10"/>
      <c r="K464" s="10"/>
    </row>
    <row r="465" spans="1:11" ht="12.75">
      <c r="A465" s="13"/>
      <c r="B465" s="19" t="s">
        <v>13</v>
      </c>
      <c r="C465" s="13"/>
      <c r="D465" s="14">
        <f t="shared" si="36"/>
        <v>-3791313.6300000004</v>
      </c>
      <c r="E465" s="14"/>
      <c r="F465" s="14">
        <f t="shared" si="37"/>
        <v>-237367.42363611457</v>
      </c>
      <c r="G465" s="14">
        <f t="shared" si="35"/>
        <v>0</v>
      </c>
      <c r="H465" s="14">
        <f t="shared" si="38"/>
        <v>-4028681.053636113</v>
      </c>
      <c r="I465" s="10"/>
      <c r="J465" s="10"/>
      <c r="K465" s="10"/>
    </row>
    <row r="466" spans="1:11" ht="12.75">
      <c r="A466" s="13"/>
      <c r="B466" s="19" t="s">
        <v>15</v>
      </c>
      <c r="C466" s="13"/>
      <c r="D466" s="14">
        <f t="shared" si="36"/>
        <v>-3791313.6300000004</v>
      </c>
      <c r="E466" s="14">
        <f>+D463*J466*K466/365</f>
        <v>-4733.429099153425</v>
      </c>
      <c r="F466" s="14">
        <f t="shared" si="37"/>
        <v>-242100.852735268</v>
      </c>
      <c r="G466" s="14">
        <f t="shared" si="35"/>
        <v>-4733.429099153425</v>
      </c>
      <c r="H466" s="14">
        <f t="shared" si="38"/>
        <v>-4033414.4827352664</v>
      </c>
      <c r="I466" s="10"/>
      <c r="J466" s="16">
        <f>+J461</f>
        <v>0.0147</v>
      </c>
      <c r="K466" s="17">
        <f>+A467-A463+1</f>
        <v>31</v>
      </c>
    </row>
    <row r="467" spans="1:11" ht="12.75">
      <c r="A467" s="12">
        <f>+A462+31</f>
        <v>40939</v>
      </c>
      <c r="B467" s="19" t="s">
        <v>4</v>
      </c>
      <c r="C467" s="13"/>
      <c r="D467" s="14">
        <f t="shared" si="36"/>
        <v>-3791313.6300000004</v>
      </c>
      <c r="E467" s="14"/>
      <c r="F467" s="14">
        <f t="shared" si="37"/>
        <v>-242100.852735268</v>
      </c>
      <c r="G467" s="14">
        <f t="shared" si="35"/>
        <v>0</v>
      </c>
      <c r="H467" s="14">
        <f t="shared" si="38"/>
        <v>-4033414.4827352664</v>
      </c>
      <c r="I467" s="10"/>
      <c r="J467" s="10"/>
      <c r="K467" s="10"/>
    </row>
    <row r="468" spans="1:11" ht="12.75">
      <c r="A468" s="12">
        <f>+A467+1</f>
        <v>40940</v>
      </c>
      <c r="B468" s="13" t="s">
        <v>11</v>
      </c>
      <c r="C468" s="13"/>
      <c r="D468" s="14">
        <f t="shared" si="36"/>
        <v>-3791313.6300000004</v>
      </c>
      <c r="E468" s="14"/>
      <c r="F468" s="14">
        <f t="shared" si="37"/>
        <v>-242100.852735268</v>
      </c>
      <c r="G468" s="14">
        <f t="shared" si="35"/>
        <v>0</v>
      </c>
      <c r="H468" s="14">
        <f t="shared" si="38"/>
        <v>-4033414.4827352664</v>
      </c>
      <c r="I468" s="10"/>
      <c r="J468" s="10"/>
      <c r="K468" s="10"/>
    </row>
    <row r="469" spans="1:11" ht="12.75">
      <c r="A469" s="13"/>
      <c r="B469" s="13" t="s">
        <v>12</v>
      </c>
      <c r="C469" s="13"/>
      <c r="D469" s="14">
        <f t="shared" si="36"/>
        <v>-3791313.6300000004</v>
      </c>
      <c r="E469" s="14"/>
      <c r="F469" s="14">
        <f t="shared" si="37"/>
        <v>-242100.852735268</v>
      </c>
      <c r="G469" s="14">
        <f t="shared" si="35"/>
        <v>0</v>
      </c>
      <c r="H469" s="14">
        <f t="shared" si="38"/>
        <v>-4033414.4827352664</v>
      </c>
      <c r="I469" s="10"/>
      <c r="J469" s="10"/>
      <c r="K469" s="10"/>
    </row>
    <row r="470" spans="1:11" ht="12.75">
      <c r="A470" s="13"/>
      <c r="B470" s="13" t="s">
        <v>13</v>
      </c>
      <c r="C470" s="13"/>
      <c r="D470" s="14">
        <f t="shared" si="36"/>
        <v>-3791313.6300000004</v>
      </c>
      <c r="E470" s="14"/>
      <c r="F470" s="14">
        <f t="shared" si="37"/>
        <v>-242100.852735268</v>
      </c>
      <c r="G470" s="14">
        <f t="shared" si="35"/>
        <v>0</v>
      </c>
      <c r="H470" s="14">
        <f t="shared" si="38"/>
        <v>-4033414.4827352664</v>
      </c>
      <c r="I470" s="10"/>
      <c r="J470" s="10"/>
      <c r="K470" s="10"/>
    </row>
    <row r="471" spans="1:11" ht="12.75">
      <c r="A471" s="13"/>
      <c r="B471" s="13" t="s">
        <v>15</v>
      </c>
      <c r="C471" s="13"/>
      <c r="D471" s="14">
        <f t="shared" si="36"/>
        <v>-3791313.6300000004</v>
      </c>
      <c r="E471" s="14">
        <f>+D468*J471*K471/365</f>
        <v>-4275.355315364383</v>
      </c>
      <c r="F471" s="14">
        <f t="shared" si="37"/>
        <v>-246376.20805063238</v>
      </c>
      <c r="G471" s="14">
        <f t="shared" si="35"/>
        <v>-4275.355315364383</v>
      </c>
      <c r="H471" s="14">
        <f t="shared" si="38"/>
        <v>-4037689.838050631</v>
      </c>
      <c r="I471" s="10"/>
      <c r="J471" s="16">
        <f>+J466</f>
        <v>0.0147</v>
      </c>
      <c r="K471" s="17">
        <f>+A472-A468+1</f>
        <v>28</v>
      </c>
    </row>
    <row r="472" spans="1:11" ht="12.75">
      <c r="A472" s="12">
        <f>+A467+28</f>
        <v>40967</v>
      </c>
      <c r="B472" s="13" t="s">
        <v>4</v>
      </c>
      <c r="C472" s="13"/>
      <c r="D472" s="14">
        <f t="shared" si="36"/>
        <v>-3791313.6300000004</v>
      </c>
      <c r="E472" s="14"/>
      <c r="F472" s="14">
        <f t="shared" si="37"/>
        <v>-246376.20805063238</v>
      </c>
      <c r="G472" s="14">
        <f t="shared" si="35"/>
        <v>0</v>
      </c>
      <c r="H472" s="14">
        <f t="shared" si="38"/>
        <v>-4037689.838050631</v>
      </c>
      <c r="I472" s="10"/>
      <c r="J472" s="10"/>
      <c r="K472" s="10"/>
    </row>
    <row r="473" spans="1:11" ht="12.75">
      <c r="A473" s="12">
        <f>+A472+1</f>
        <v>40968</v>
      </c>
      <c r="B473" s="13" t="s">
        <v>11</v>
      </c>
      <c r="C473" s="13"/>
      <c r="D473" s="14">
        <f t="shared" si="36"/>
        <v>-3791313.6300000004</v>
      </c>
      <c r="E473" s="14"/>
      <c r="F473" s="14">
        <f t="shared" si="37"/>
        <v>-246376.20805063238</v>
      </c>
      <c r="G473" s="14">
        <f t="shared" si="35"/>
        <v>0</v>
      </c>
      <c r="H473" s="14">
        <f t="shared" si="38"/>
        <v>-4037689.838050631</v>
      </c>
      <c r="I473" s="10"/>
      <c r="J473" s="10"/>
      <c r="K473" s="10"/>
    </row>
    <row r="474" spans="1:11" ht="12.75">
      <c r="A474" s="13"/>
      <c r="B474" s="13" t="s">
        <v>12</v>
      </c>
      <c r="C474" s="13"/>
      <c r="D474" s="14">
        <f t="shared" si="36"/>
        <v>-3791313.6300000004</v>
      </c>
      <c r="E474" s="14"/>
      <c r="F474" s="14">
        <f t="shared" si="37"/>
        <v>-246376.20805063238</v>
      </c>
      <c r="G474" s="14">
        <f t="shared" si="35"/>
        <v>0</v>
      </c>
      <c r="H474" s="14">
        <f t="shared" si="38"/>
        <v>-4037689.838050631</v>
      </c>
      <c r="I474" s="10"/>
      <c r="J474" s="10"/>
      <c r="K474" s="10"/>
    </row>
    <row r="475" spans="1:11" ht="12.75">
      <c r="A475" s="13"/>
      <c r="B475" s="13" t="s">
        <v>13</v>
      </c>
      <c r="C475" s="13"/>
      <c r="D475" s="14">
        <f t="shared" si="36"/>
        <v>-3791313.6300000004</v>
      </c>
      <c r="E475" s="14"/>
      <c r="F475" s="14">
        <f t="shared" si="37"/>
        <v>-246376.20805063238</v>
      </c>
      <c r="G475" s="14">
        <f t="shared" si="35"/>
        <v>0</v>
      </c>
      <c r="H475" s="14">
        <f t="shared" si="38"/>
        <v>-4037689.838050631</v>
      </c>
      <c r="I475" s="10"/>
      <c r="J475" s="10"/>
      <c r="K475" s="10"/>
    </row>
    <row r="476" spans="1:11" ht="12.75">
      <c r="A476" s="13"/>
      <c r="B476" s="13" t="s">
        <v>15</v>
      </c>
      <c r="C476" s="13"/>
      <c r="D476" s="14">
        <f t="shared" si="36"/>
        <v>-3791313.6300000004</v>
      </c>
      <c r="E476" s="14">
        <f>+D473*J476*K476/365</f>
        <v>-4733.429099153425</v>
      </c>
      <c r="F476" s="14">
        <f t="shared" si="37"/>
        <v>-251109.63714978582</v>
      </c>
      <c r="G476" s="14">
        <f t="shared" si="35"/>
        <v>-4733.429099153425</v>
      </c>
      <c r="H476" s="14">
        <f t="shared" si="38"/>
        <v>-4042423.267149784</v>
      </c>
      <c r="I476" s="10"/>
      <c r="J476" s="16">
        <f>+J471</f>
        <v>0.0147</v>
      </c>
      <c r="K476" s="17">
        <f>+A477-A473+1</f>
        <v>31</v>
      </c>
    </row>
    <row r="477" spans="1:11" ht="12.75">
      <c r="A477" s="12">
        <f>+A472+31</f>
        <v>40998</v>
      </c>
      <c r="B477" s="19" t="s">
        <v>4</v>
      </c>
      <c r="C477" s="13"/>
      <c r="D477" s="14">
        <f t="shared" si="36"/>
        <v>-3791313.6300000004</v>
      </c>
      <c r="E477" s="14"/>
      <c r="F477" s="14">
        <f t="shared" si="37"/>
        <v>-251109.63714978582</v>
      </c>
      <c r="G477" s="14">
        <f t="shared" si="35"/>
        <v>0</v>
      </c>
      <c r="H477" s="14">
        <f t="shared" si="38"/>
        <v>-4042423.267149784</v>
      </c>
      <c r="I477" s="10"/>
      <c r="J477" s="10"/>
      <c r="K477" s="10"/>
    </row>
    <row r="478" spans="1:11" ht="12.75">
      <c r="A478" s="12">
        <f>+A477+1</f>
        <v>40999</v>
      </c>
      <c r="B478" s="19" t="s">
        <v>11</v>
      </c>
      <c r="C478" s="13"/>
      <c r="D478" s="14">
        <f t="shared" si="36"/>
        <v>-3791313.6300000004</v>
      </c>
      <c r="E478" s="14"/>
      <c r="F478" s="14">
        <f t="shared" si="37"/>
        <v>-251109.63714978582</v>
      </c>
      <c r="G478" s="14">
        <f t="shared" si="35"/>
        <v>0</v>
      </c>
      <c r="H478" s="14">
        <f t="shared" si="38"/>
        <v>-4042423.267149784</v>
      </c>
      <c r="I478" s="10"/>
      <c r="J478" s="10"/>
      <c r="K478" s="10"/>
    </row>
    <row r="479" spans="1:11" ht="12.75">
      <c r="A479" s="13"/>
      <c r="B479" s="19" t="s">
        <v>12</v>
      </c>
      <c r="C479" s="13"/>
      <c r="D479" s="14">
        <f t="shared" si="36"/>
        <v>-3791313.6300000004</v>
      </c>
      <c r="E479" s="14"/>
      <c r="F479" s="14">
        <f t="shared" si="37"/>
        <v>-251109.63714978582</v>
      </c>
      <c r="G479" s="14">
        <f t="shared" si="35"/>
        <v>0</v>
      </c>
      <c r="H479" s="14">
        <f t="shared" si="38"/>
        <v>-4042423.267149784</v>
      </c>
      <c r="I479" s="10"/>
      <c r="J479" s="10"/>
      <c r="K479" s="10"/>
    </row>
    <row r="480" spans="1:11" ht="12.75">
      <c r="A480" s="13"/>
      <c r="B480" s="19" t="s">
        <v>13</v>
      </c>
      <c r="C480" s="13"/>
      <c r="D480" s="14">
        <f t="shared" si="36"/>
        <v>-3791313.6300000004</v>
      </c>
      <c r="E480" s="14"/>
      <c r="F480" s="14">
        <f t="shared" si="37"/>
        <v>-251109.63714978582</v>
      </c>
      <c r="G480" s="14">
        <f t="shared" si="35"/>
        <v>0</v>
      </c>
      <c r="H480" s="14">
        <f t="shared" si="38"/>
        <v>-4042423.267149784</v>
      </c>
      <c r="I480" s="10"/>
      <c r="J480" s="10"/>
      <c r="K480" s="10"/>
    </row>
    <row r="481" spans="1:11" ht="12.75">
      <c r="A481" s="13"/>
      <c r="B481" s="19" t="s">
        <v>15</v>
      </c>
      <c r="C481" s="13"/>
      <c r="D481" s="14">
        <f t="shared" si="36"/>
        <v>-3791313.6300000004</v>
      </c>
      <c r="E481" s="14">
        <f>+D478*J481*K481/365</f>
        <v>-4580.737837890411</v>
      </c>
      <c r="F481" s="14">
        <f t="shared" si="37"/>
        <v>-255690.37498767624</v>
      </c>
      <c r="G481" s="14">
        <f t="shared" si="35"/>
        <v>-4580.737837890411</v>
      </c>
      <c r="H481" s="14">
        <f t="shared" si="38"/>
        <v>-4047004.0049876748</v>
      </c>
      <c r="I481" s="10"/>
      <c r="J481" s="16">
        <f>+J476</f>
        <v>0.0147</v>
      </c>
      <c r="K481" s="17">
        <f>+A482-A478+1</f>
        <v>30</v>
      </c>
    </row>
    <row r="482" spans="1:11" ht="12.75">
      <c r="A482" s="12">
        <f>+A477+30</f>
        <v>41028</v>
      </c>
      <c r="B482" s="19" t="s">
        <v>4</v>
      </c>
      <c r="C482" s="13"/>
      <c r="D482" s="14">
        <f t="shared" si="36"/>
        <v>-3791313.6300000004</v>
      </c>
      <c r="E482" s="14"/>
      <c r="F482" s="14">
        <f t="shared" si="37"/>
        <v>-255690.37498767624</v>
      </c>
      <c r="G482" s="14">
        <f t="shared" si="35"/>
        <v>0</v>
      </c>
      <c r="H482" s="14">
        <f t="shared" si="38"/>
        <v>-4047004.0049876748</v>
      </c>
      <c r="I482" s="10"/>
      <c r="J482" s="10"/>
      <c r="K482" s="10"/>
    </row>
    <row r="483" spans="1:11" ht="12.75">
      <c r="A483" s="12">
        <f>+A482+1</f>
        <v>41029</v>
      </c>
      <c r="B483" s="13" t="s">
        <v>11</v>
      </c>
      <c r="C483" s="13"/>
      <c r="D483" s="14">
        <f t="shared" si="36"/>
        <v>-3791313.6300000004</v>
      </c>
      <c r="E483" s="14"/>
      <c r="F483" s="14">
        <f t="shared" si="37"/>
        <v>-255690.37498767624</v>
      </c>
      <c r="G483" s="14">
        <f t="shared" si="35"/>
        <v>0</v>
      </c>
      <c r="H483" s="14">
        <f t="shared" si="38"/>
        <v>-4047004.0049876748</v>
      </c>
      <c r="I483" s="10"/>
      <c r="J483" s="10"/>
      <c r="K483" s="10"/>
    </row>
    <row r="484" spans="1:11" ht="12.75">
      <c r="A484" s="13"/>
      <c r="B484" s="13" t="s">
        <v>12</v>
      </c>
      <c r="C484" s="13"/>
      <c r="D484" s="14">
        <f t="shared" si="36"/>
        <v>-3791313.6300000004</v>
      </c>
      <c r="E484" s="14"/>
      <c r="F484" s="14">
        <f t="shared" si="37"/>
        <v>-255690.37498767624</v>
      </c>
      <c r="G484" s="14">
        <f t="shared" si="35"/>
        <v>0</v>
      </c>
      <c r="H484" s="14">
        <f t="shared" si="38"/>
        <v>-4047004.0049876748</v>
      </c>
      <c r="I484" s="10"/>
      <c r="J484" s="10"/>
      <c r="K484" s="10"/>
    </row>
    <row r="485" spans="1:11" ht="12.75">
      <c r="A485" s="13"/>
      <c r="B485" s="13" t="s">
        <v>13</v>
      </c>
      <c r="C485" s="13"/>
      <c r="D485" s="14">
        <f t="shared" si="36"/>
        <v>-3791313.6300000004</v>
      </c>
      <c r="E485" s="14"/>
      <c r="F485" s="14">
        <f t="shared" si="37"/>
        <v>-255690.37498767624</v>
      </c>
      <c r="G485" s="14">
        <f t="shared" si="35"/>
        <v>0</v>
      </c>
      <c r="H485" s="14">
        <f t="shared" si="38"/>
        <v>-4047004.0049876748</v>
      </c>
      <c r="I485" s="10"/>
      <c r="J485" s="10"/>
      <c r="K485" s="10"/>
    </row>
    <row r="486" spans="1:11" ht="12.75">
      <c r="A486" s="13"/>
      <c r="B486" s="13" t="s">
        <v>15</v>
      </c>
      <c r="C486" s="13"/>
      <c r="D486" s="14">
        <f t="shared" si="36"/>
        <v>-3791313.6300000004</v>
      </c>
      <c r="E486" s="14">
        <f>+D483*J486*K486/365</f>
        <v>-4733.429099153425</v>
      </c>
      <c r="F486" s="14">
        <f t="shared" si="37"/>
        <v>-260423.80408682968</v>
      </c>
      <c r="G486" s="14">
        <f t="shared" si="35"/>
        <v>-4733.429099153425</v>
      </c>
      <c r="H486" s="14">
        <f t="shared" si="38"/>
        <v>-4051737.434086828</v>
      </c>
      <c r="I486" s="10"/>
      <c r="J486" s="16">
        <f>+J481</f>
        <v>0.0147</v>
      </c>
      <c r="K486" s="17">
        <f>+A487-A483+1</f>
        <v>31</v>
      </c>
    </row>
    <row r="487" spans="1:11" ht="12.75">
      <c r="A487" s="12">
        <f>+A482+31</f>
        <v>41059</v>
      </c>
      <c r="B487" s="13" t="s">
        <v>4</v>
      </c>
      <c r="C487" s="13"/>
      <c r="D487" s="14">
        <f t="shared" si="36"/>
        <v>-3791313.6300000004</v>
      </c>
      <c r="E487" s="14"/>
      <c r="F487" s="14">
        <f t="shared" si="37"/>
        <v>-260423.80408682968</v>
      </c>
      <c r="G487" s="14">
        <f t="shared" si="35"/>
        <v>0</v>
      </c>
      <c r="H487" s="14">
        <f t="shared" si="38"/>
        <v>-4051737.434086828</v>
      </c>
      <c r="I487" s="10"/>
      <c r="J487" s="10"/>
      <c r="K487" s="10"/>
    </row>
    <row r="488" spans="1:11" ht="12.75">
      <c r="A488" s="12">
        <f>+A487+1</f>
        <v>41060</v>
      </c>
      <c r="B488" s="13" t="s">
        <v>11</v>
      </c>
      <c r="C488" s="13"/>
      <c r="D488" s="14">
        <f t="shared" si="36"/>
        <v>-3791313.6300000004</v>
      </c>
      <c r="E488" s="14"/>
      <c r="F488" s="14">
        <f t="shared" si="37"/>
        <v>-260423.80408682968</v>
      </c>
      <c r="G488" s="14">
        <f t="shared" si="35"/>
        <v>0</v>
      </c>
      <c r="H488" s="14">
        <f t="shared" si="38"/>
        <v>-4051737.434086828</v>
      </c>
      <c r="I488" s="10"/>
      <c r="J488" s="10"/>
      <c r="K488" s="10"/>
    </row>
    <row r="489" spans="1:11" ht="12.75">
      <c r="A489" s="13"/>
      <c r="B489" s="13" t="s">
        <v>12</v>
      </c>
      <c r="C489" s="13"/>
      <c r="D489" s="14">
        <f t="shared" si="36"/>
        <v>-3791313.6300000004</v>
      </c>
      <c r="E489" s="14"/>
      <c r="F489" s="14">
        <f t="shared" si="37"/>
        <v>-260423.80408682968</v>
      </c>
      <c r="G489" s="14">
        <f t="shared" si="35"/>
        <v>0</v>
      </c>
      <c r="H489" s="14">
        <f t="shared" si="38"/>
        <v>-4051737.434086828</v>
      </c>
      <c r="I489" s="10"/>
      <c r="J489" s="10"/>
      <c r="K489" s="10"/>
    </row>
    <row r="490" spans="1:11" ht="12.75">
      <c r="A490" s="13"/>
      <c r="B490" s="13" t="s">
        <v>13</v>
      </c>
      <c r="C490" s="13"/>
      <c r="D490" s="14">
        <f t="shared" si="36"/>
        <v>-3791313.6300000004</v>
      </c>
      <c r="E490" s="14"/>
      <c r="F490" s="14">
        <f t="shared" si="37"/>
        <v>-260423.80408682968</v>
      </c>
      <c r="G490" s="14">
        <f t="shared" si="35"/>
        <v>0</v>
      </c>
      <c r="H490" s="14">
        <f t="shared" si="38"/>
        <v>-4051737.434086828</v>
      </c>
      <c r="I490" s="10"/>
      <c r="J490" s="10"/>
      <c r="K490" s="10"/>
    </row>
    <row r="491" spans="1:11" ht="12.75">
      <c r="A491" s="13"/>
      <c r="B491" s="13" t="s">
        <v>15</v>
      </c>
      <c r="C491" s="13"/>
      <c r="D491" s="14">
        <f t="shared" si="36"/>
        <v>-3791313.6300000004</v>
      </c>
      <c r="E491" s="14">
        <f>+D488*J491*K491/365</f>
        <v>-4580.737837890411</v>
      </c>
      <c r="F491" s="14">
        <f t="shared" si="37"/>
        <v>-265004.5419247201</v>
      </c>
      <c r="G491" s="14">
        <f t="shared" si="35"/>
        <v>-4580.737837890411</v>
      </c>
      <c r="H491" s="14">
        <f t="shared" si="38"/>
        <v>-4056318.1719247187</v>
      </c>
      <c r="I491" s="10"/>
      <c r="J491" s="16">
        <f>+J486</f>
        <v>0.0147</v>
      </c>
      <c r="K491" s="17">
        <f>+A492-A488+1</f>
        <v>30</v>
      </c>
    </row>
    <row r="492" spans="1:11" ht="12.75">
      <c r="A492" s="12">
        <f>+A487+30</f>
        <v>41089</v>
      </c>
      <c r="B492" s="19" t="s">
        <v>4</v>
      </c>
      <c r="C492" s="13"/>
      <c r="D492" s="14">
        <f t="shared" si="36"/>
        <v>-3791313.6300000004</v>
      </c>
      <c r="E492" s="14"/>
      <c r="F492" s="14">
        <f t="shared" si="37"/>
        <v>-265004.5419247201</v>
      </c>
      <c r="G492" s="14">
        <f aca="true" t="shared" si="39" ref="G492:G522">+C492+E492</f>
        <v>0</v>
      </c>
      <c r="H492" s="14">
        <f t="shared" si="38"/>
        <v>-4056318.1719247187</v>
      </c>
      <c r="I492" s="10"/>
      <c r="J492" s="10"/>
      <c r="K492" s="10"/>
    </row>
    <row r="493" spans="1:11" ht="12.75">
      <c r="A493" s="12">
        <f>+A492+1</f>
        <v>41090</v>
      </c>
      <c r="B493" s="19" t="s">
        <v>11</v>
      </c>
      <c r="C493" s="13"/>
      <c r="D493" s="14">
        <f t="shared" si="36"/>
        <v>-3791313.6300000004</v>
      </c>
      <c r="E493" s="14"/>
      <c r="F493" s="14">
        <f t="shared" si="37"/>
        <v>-265004.5419247201</v>
      </c>
      <c r="G493" s="14">
        <f t="shared" si="39"/>
        <v>0</v>
      </c>
      <c r="H493" s="14">
        <f t="shared" si="38"/>
        <v>-4056318.1719247187</v>
      </c>
      <c r="I493" s="10"/>
      <c r="J493" s="10"/>
      <c r="K493" s="10"/>
    </row>
    <row r="494" spans="1:11" ht="12.75">
      <c r="A494" s="13"/>
      <c r="B494" s="19" t="s">
        <v>12</v>
      </c>
      <c r="C494" s="13"/>
      <c r="D494" s="14">
        <f t="shared" si="36"/>
        <v>-3791313.6300000004</v>
      </c>
      <c r="E494" s="14"/>
      <c r="F494" s="14">
        <f t="shared" si="37"/>
        <v>-265004.5419247201</v>
      </c>
      <c r="G494" s="14">
        <f t="shared" si="39"/>
        <v>0</v>
      </c>
      <c r="H494" s="14">
        <f t="shared" si="38"/>
        <v>-4056318.1719247187</v>
      </c>
      <c r="I494" s="10"/>
      <c r="J494" s="10"/>
      <c r="K494" s="10"/>
    </row>
    <row r="495" spans="1:11" ht="12.75">
      <c r="A495" s="13"/>
      <c r="B495" s="19" t="s">
        <v>13</v>
      </c>
      <c r="C495" s="13"/>
      <c r="D495" s="14">
        <f t="shared" si="36"/>
        <v>-3791313.6300000004</v>
      </c>
      <c r="E495" s="14"/>
      <c r="F495" s="14">
        <f t="shared" si="37"/>
        <v>-265004.5419247201</v>
      </c>
      <c r="G495" s="14">
        <f t="shared" si="39"/>
        <v>0</v>
      </c>
      <c r="H495" s="14">
        <f t="shared" si="38"/>
        <v>-4056318.1719247187</v>
      </c>
      <c r="I495" s="10"/>
      <c r="J495" s="10"/>
      <c r="K495" s="10"/>
    </row>
    <row r="496" spans="1:11" ht="12.75">
      <c r="A496" s="13"/>
      <c r="B496" s="19" t="s">
        <v>15</v>
      </c>
      <c r="C496" s="13"/>
      <c r="D496" s="14">
        <f t="shared" si="36"/>
        <v>-3791313.6300000004</v>
      </c>
      <c r="E496" s="14">
        <f>+D493*J496*K496/365</f>
        <v>-4733.429099153425</v>
      </c>
      <c r="F496" s="14">
        <f t="shared" si="37"/>
        <v>-269737.97102387354</v>
      </c>
      <c r="G496" s="14">
        <f t="shared" si="39"/>
        <v>-4733.429099153425</v>
      </c>
      <c r="H496" s="14">
        <f t="shared" si="38"/>
        <v>-4061051.601023872</v>
      </c>
      <c r="I496" s="10"/>
      <c r="J496" s="16">
        <f>+J491</f>
        <v>0.0147</v>
      </c>
      <c r="K496" s="17">
        <f>+A497-A493+1</f>
        <v>31</v>
      </c>
    </row>
    <row r="497" spans="1:11" ht="12.75">
      <c r="A497" s="12">
        <f>+A492+31</f>
        <v>41120</v>
      </c>
      <c r="B497" s="19" t="s">
        <v>4</v>
      </c>
      <c r="C497" s="13"/>
      <c r="D497" s="14">
        <f t="shared" si="36"/>
        <v>-3791313.6300000004</v>
      </c>
      <c r="E497" s="14"/>
      <c r="F497" s="14">
        <f t="shared" si="37"/>
        <v>-269737.97102387354</v>
      </c>
      <c r="G497" s="14">
        <f t="shared" si="39"/>
        <v>0</v>
      </c>
      <c r="H497" s="14">
        <f t="shared" si="38"/>
        <v>-4061051.601023872</v>
      </c>
      <c r="I497" s="10"/>
      <c r="J497" s="10"/>
      <c r="K497" s="10"/>
    </row>
    <row r="498" spans="1:11" ht="12.75">
      <c r="A498" s="12">
        <f>+A497+1</f>
        <v>41121</v>
      </c>
      <c r="B498" s="13" t="s">
        <v>11</v>
      </c>
      <c r="C498" s="13"/>
      <c r="D498" s="14">
        <f t="shared" si="36"/>
        <v>-3791313.6300000004</v>
      </c>
      <c r="E498" s="14"/>
      <c r="F498" s="14">
        <f t="shared" si="37"/>
        <v>-269737.97102387354</v>
      </c>
      <c r="G498" s="14">
        <f t="shared" si="39"/>
        <v>0</v>
      </c>
      <c r="H498" s="14">
        <f t="shared" si="38"/>
        <v>-4061051.601023872</v>
      </c>
      <c r="I498" s="10"/>
      <c r="J498" s="10"/>
      <c r="K498" s="10"/>
    </row>
    <row r="499" spans="1:11" ht="12.75">
      <c r="A499" s="13"/>
      <c r="B499" s="13" t="s">
        <v>12</v>
      </c>
      <c r="C499" s="13"/>
      <c r="D499" s="14">
        <f t="shared" si="36"/>
        <v>-3791313.6300000004</v>
      </c>
      <c r="E499" s="14"/>
      <c r="F499" s="14">
        <f t="shared" si="37"/>
        <v>-269737.97102387354</v>
      </c>
      <c r="G499" s="14">
        <f t="shared" si="39"/>
        <v>0</v>
      </c>
      <c r="H499" s="14">
        <f t="shared" si="38"/>
        <v>-4061051.601023872</v>
      </c>
      <c r="I499" s="10"/>
      <c r="J499" s="10"/>
      <c r="K499" s="10"/>
    </row>
    <row r="500" spans="1:11" ht="12.75">
      <c r="A500" s="13"/>
      <c r="B500" s="13" t="s">
        <v>13</v>
      </c>
      <c r="C500" s="13"/>
      <c r="D500" s="14">
        <f t="shared" si="36"/>
        <v>-3791313.6300000004</v>
      </c>
      <c r="E500" s="14"/>
      <c r="F500" s="14">
        <f t="shared" si="37"/>
        <v>-269737.97102387354</v>
      </c>
      <c r="G500" s="14">
        <f t="shared" si="39"/>
        <v>0</v>
      </c>
      <c r="H500" s="14">
        <f t="shared" si="38"/>
        <v>-4061051.601023872</v>
      </c>
      <c r="I500" s="10"/>
      <c r="J500" s="10"/>
      <c r="K500" s="10"/>
    </row>
    <row r="501" spans="1:11" ht="12.75">
      <c r="A501" s="13"/>
      <c r="B501" s="13" t="s">
        <v>15</v>
      </c>
      <c r="C501" s="13"/>
      <c r="D501" s="14">
        <f t="shared" si="36"/>
        <v>-3791313.6300000004</v>
      </c>
      <c r="E501" s="14">
        <f>+D498*J501*K501/365</f>
        <v>-4733.429099153425</v>
      </c>
      <c r="F501" s="14">
        <f t="shared" si="37"/>
        <v>-274471.400123027</v>
      </c>
      <c r="G501" s="14">
        <f t="shared" si="39"/>
        <v>-4733.429099153425</v>
      </c>
      <c r="H501" s="14">
        <f t="shared" si="38"/>
        <v>-4065785.030123025</v>
      </c>
      <c r="I501" s="10"/>
      <c r="J501" s="16">
        <f>+J496</f>
        <v>0.0147</v>
      </c>
      <c r="K501" s="17">
        <f>+A502-A498+1</f>
        <v>31</v>
      </c>
    </row>
    <row r="502" spans="1:11" ht="12.75">
      <c r="A502" s="12">
        <f>+A497+31</f>
        <v>41151</v>
      </c>
      <c r="B502" s="13" t="s">
        <v>4</v>
      </c>
      <c r="C502" s="13"/>
      <c r="D502" s="14">
        <f t="shared" si="36"/>
        <v>-3791313.6300000004</v>
      </c>
      <c r="E502" s="14"/>
      <c r="F502" s="14">
        <f t="shared" si="37"/>
        <v>-274471.400123027</v>
      </c>
      <c r="G502" s="14">
        <f t="shared" si="39"/>
        <v>0</v>
      </c>
      <c r="H502" s="14">
        <f t="shared" si="38"/>
        <v>-4065785.030123025</v>
      </c>
      <c r="I502" s="10"/>
      <c r="J502" s="10"/>
      <c r="K502" s="10"/>
    </row>
    <row r="503" spans="1:11" ht="12.75">
      <c r="A503" s="12">
        <f>+A502+1</f>
        <v>41152</v>
      </c>
      <c r="B503" s="13" t="s">
        <v>11</v>
      </c>
      <c r="C503" s="13"/>
      <c r="D503" s="14">
        <f t="shared" si="36"/>
        <v>-3791313.6300000004</v>
      </c>
      <c r="E503" s="14"/>
      <c r="F503" s="14">
        <f t="shared" si="37"/>
        <v>-274471.400123027</v>
      </c>
      <c r="G503" s="14">
        <f t="shared" si="39"/>
        <v>0</v>
      </c>
      <c r="H503" s="14">
        <f t="shared" si="38"/>
        <v>-4065785.030123025</v>
      </c>
      <c r="I503" s="10"/>
      <c r="J503" s="10"/>
      <c r="K503" s="10"/>
    </row>
    <row r="504" spans="1:11" ht="12.75">
      <c r="A504" s="13"/>
      <c r="B504" s="13" t="s">
        <v>12</v>
      </c>
      <c r="C504" s="13"/>
      <c r="D504" s="14">
        <f t="shared" si="36"/>
        <v>-3791313.6300000004</v>
      </c>
      <c r="E504" s="14"/>
      <c r="F504" s="14">
        <f t="shared" si="37"/>
        <v>-274471.400123027</v>
      </c>
      <c r="G504" s="14">
        <f t="shared" si="39"/>
        <v>0</v>
      </c>
      <c r="H504" s="14">
        <f t="shared" si="38"/>
        <v>-4065785.030123025</v>
      </c>
      <c r="I504" s="10"/>
      <c r="J504" s="10"/>
      <c r="K504" s="10"/>
    </row>
    <row r="505" spans="1:11" ht="12.75">
      <c r="A505" s="13"/>
      <c r="B505" s="13" t="s">
        <v>13</v>
      </c>
      <c r="C505" s="13"/>
      <c r="D505" s="14">
        <f t="shared" si="36"/>
        <v>-3791313.6300000004</v>
      </c>
      <c r="E505" s="14"/>
      <c r="F505" s="14">
        <f t="shared" si="37"/>
        <v>-274471.400123027</v>
      </c>
      <c r="G505" s="14">
        <f t="shared" si="39"/>
        <v>0</v>
      </c>
      <c r="H505" s="14">
        <f t="shared" si="38"/>
        <v>-4065785.030123025</v>
      </c>
      <c r="I505" s="10"/>
      <c r="J505" s="10"/>
      <c r="K505" s="10"/>
    </row>
    <row r="506" spans="1:11" ht="12.75">
      <c r="A506" s="13"/>
      <c r="B506" s="13" t="s">
        <v>15</v>
      </c>
      <c r="C506" s="13"/>
      <c r="D506" s="14">
        <f t="shared" si="36"/>
        <v>-3791313.6300000004</v>
      </c>
      <c r="E506" s="14">
        <f>+D503*J506*K506/365</f>
        <v>-4580.737837890411</v>
      </c>
      <c r="F506" s="14">
        <f t="shared" si="37"/>
        <v>-279052.1379609174</v>
      </c>
      <c r="G506" s="14">
        <f t="shared" si="39"/>
        <v>-4580.737837890411</v>
      </c>
      <c r="H506" s="14">
        <f t="shared" si="38"/>
        <v>-4070365.767960916</v>
      </c>
      <c r="I506" s="10"/>
      <c r="J506" s="16">
        <f>+J501</f>
        <v>0.0147</v>
      </c>
      <c r="K506" s="17">
        <f>+A507-A503+1</f>
        <v>30</v>
      </c>
    </row>
    <row r="507" spans="1:11" ht="12.75">
      <c r="A507" s="12">
        <f>+A502+30</f>
        <v>41181</v>
      </c>
      <c r="B507" s="19" t="s">
        <v>4</v>
      </c>
      <c r="C507" s="13"/>
      <c r="D507" s="14">
        <f t="shared" si="36"/>
        <v>-3791313.6300000004</v>
      </c>
      <c r="E507" s="14"/>
      <c r="F507" s="14">
        <f t="shared" si="37"/>
        <v>-279052.1379609174</v>
      </c>
      <c r="G507" s="14">
        <f t="shared" si="39"/>
        <v>0</v>
      </c>
      <c r="H507" s="14">
        <f t="shared" si="38"/>
        <v>-4070365.767960916</v>
      </c>
      <c r="I507" s="10"/>
      <c r="J507" s="10"/>
      <c r="K507" s="10"/>
    </row>
    <row r="508" spans="1:11" ht="12.75">
      <c r="A508" s="12">
        <f>+A507+1</f>
        <v>41182</v>
      </c>
      <c r="B508" s="19" t="s">
        <v>11</v>
      </c>
      <c r="C508" s="13"/>
      <c r="D508" s="14">
        <f t="shared" si="36"/>
        <v>-3791313.6300000004</v>
      </c>
      <c r="E508" s="14"/>
      <c r="F508" s="14">
        <f t="shared" si="37"/>
        <v>-279052.1379609174</v>
      </c>
      <c r="G508" s="14">
        <f t="shared" si="39"/>
        <v>0</v>
      </c>
      <c r="H508" s="14">
        <f t="shared" si="38"/>
        <v>-4070365.767960916</v>
      </c>
      <c r="I508" s="10"/>
      <c r="J508" s="10"/>
      <c r="K508" s="10"/>
    </row>
    <row r="509" spans="1:11" ht="12.75">
      <c r="A509" s="13"/>
      <c r="B509" s="19" t="s">
        <v>12</v>
      </c>
      <c r="C509" s="13"/>
      <c r="D509" s="14">
        <f t="shared" si="36"/>
        <v>-3791313.6300000004</v>
      </c>
      <c r="E509" s="14"/>
      <c r="F509" s="14">
        <f t="shared" si="37"/>
        <v>-279052.1379609174</v>
      </c>
      <c r="G509" s="14">
        <f t="shared" si="39"/>
        <v>0</v>
      </c>
      <c r="H509" s="14">
        <f t="shared" si="38"/>
        <v>-4070365.767960916</v>
      </c>
      <c r="I509" s="10"/>
      <c r="J509" s="10"/>
      <c r="K509" s="10"/>
    </row>
    <row r="510" spans="1:11" ht="12.75">
      <c r="A510" s="13"/>
      <c r="B510" s="19" t="s">
        <v>13</v>
      </c>
      <c r="C510" s="13"/>
      <c r="D510" s="14">
        <f t="shared" si="36"/>
        <v>-3791313.6300000004</v>
      </c>
      <c r="E510" s="14"/>
      <c r="F510" s="14">
        <f t="shared" si="37"/>
        <v>-279052.1379609174</v>
      </c>
      <c r="G510" s="14">
        <f t="shared" si="39"/>
        <v>0</v>
      </c>
      <c r="H510" s="14">
        <f t="shared" si="38"/>
        <v>-4070365.767960916</v>
      </c>
      <c r="I510" s="10"/>
      <c r="J510" s="10"/>
      <c r="K510" s="10"/>
    </row>
    <row r="511" spans="1:11" ht="12.75">
      <c r="A511" s="13"/>
      <c r="B511" s="13" t="s">
        <v>15</v>
      </c>
      <c r="C511" s="13"/>
      <c r="D511" s="14">
        <f t="shared" si="36"/>
        <v>-3791313.6300000004</v>
      </c>
      <c r="E511" s="14">
        <f>+D508*J511*K511/365</f>
        <v>-4733.429099153425</v>
      </c>
      <c r="F511" s="14">
        <f t="shared" si="37"/>
        <v>-283785.5670600708</v>
      </c>
      <c r="G511" s="14">
        <f t="shared" si="39"/>
        <v>-4733.429099153425</v>
      </c>
      <c r="H511" s="14">
        <f t="shared" si="38"/>
        <v>-4075099.197060069</v>
      </c>
      <c r="I511" s="10"/>
      <c r="J511" s="16">
        <f>+J506</f>
        <v>0.0147</v>
      </c>
      <c r="K511" s="17">
        <f>+A512-A508+1</f>
        <v>31</v>
      </c>
    </row>
    <row r="512" spans="1:11" ht="12.75">
      <c r="A512" s="12">
        <f>+A507+31</f>
        <v>41212</v>
      </c>
      <c r="B512" s="13" t="s">
        <v>4</v>
      </c>
      <c r="C512" s="13"/>
      <c r="D512" s="14">
        <f aca="true" t="shared" si="40" ref="D512:D522">+D511+C512</f>
        <v>-3791313.6300000004</v>
      </c>
      <c r="E512" s="14"/>
      <c r="F512" s="14">
        <f aca="true" t="shared" si="41" ref="F512:F522">+F511+E512</f>
        <v>-283785.5670600708</v>
      </c>
      <c r="G512" s="14">
        <f t="shared" si="39"/>
        <v>0</v>
      </c>
      <c r="H512" s="14">
        <f aca="true" t="shared" si="42" ref="H512:H522">+H511+G512</f>
        <v>-4075099.197060069</v>
      </c>
      <c r="I512" s="10"/>
      <c r="J512" s="10"/>
      <c r="K512" s="10"/>
    </row>
    <row r="513" spans="1:11" ht="12.75">
      <c r="A513" s="12">
        <f>+A512+1</f>
        <v>41213</v>
      </c>
      <c r="B513" s="13" t="s">
        <v>11</v>
      </c>
      <c r="C513" s="13"/>
      <c r="D513" s="14">
        <f t="shared" si="40"/>
        <v>-3791313.6300000004</v>
      </c>
      <c r="E513" s="14"/>
      <c r="F513" s="14">
        <f t="shared" si="41"/>
        <v>-283785.5670600708</v>
      </c>
      <c r="G513" s="14">
        <f t="shared" si="39"/>
        <v>0</v>
      </c>
      <c r="H513" s="14">
        <f t="shared" si="42"/>
        <v>-4075099.197060069</v>
      </c>
      <c r="I513" s="10"/>
      <c r="J513" s="10"/>
      <c r="K513" s="10"/>
    </row>
    <row r="514" spans="1:11" ht="12.75">
      <c r="A514" s="13"/>
      <c r="B514" s="13" t="s">
        <v>12</v>
      </c>
      <c r="C514" s="13"/>
      <c r="D514" s="14">
        <f t="shared" si="40"/>
        <v>-3791313.6300000004</v>
      </c>
      <c r="E514" s="14"/>
      <c r="F514" s="14">
        <f t="shared" si="41"/>
        <v>-283785.5670600708</v>
      </c>
      <c r="G514" s="14">
        <f t="shared" si="39"/>
        <v>0</v>
      </c>
      <c r="H514" s="14">
        <f t="shared" si="42"/>
        <v>-4075099.197060069</v>
      </c>
      <c r="I514" s="10"/>
      <c r="J514" s="10"/>
      <c r="K514" s="10"/>
    </row>
    <row r="515" spans="1:11" ht="12.75">
      <c r="A515" s="13"/>
      <c r="B515" s="13" t="s">
        <v>13</v>
      </c>
      <c r="C515" s="13"/>
      <c r="D515" s="14">
        <f t="shared" si="40"/>
        <v>-3791313.6300000004</v>
      </c>
      <c r="E515" s="14"/>
      <c r="F515" s="14">
        <f t="shared" si="41"/>
        <v>-283785.5670600708</v>
      </c>
      <c r="G515" s="14">
        <f t="shared" si="39"/>
        <v>0</v>
      </c>
      <c r="H515" s="14">
        <f t="shared" si="42"/>
        <v>-4075099.197060069</v>
      </c>
      <c r="I515" s="10"/>
      <c r="J515" s="10"/>
      <c r="K515" s="10"/>
    </row>
    <row r="516" spans="1:11" ht="12.75">
      <c r="A516" s="13"/>
      <c r="B516" s="13" t="s">
        <v>15</v>
      </c>
      <c r="C516" s="13"/>
      <c r="D516" s="14">
        <f t="shared" si="40"/>
        <v>-3791313.6300000004</v>
      </c>
      <c r="E516" s="14">
        <f>+D513*J516*K516/365</f>
        <v>-4580.737837890411</v>
      </c>
      <c r="F516" s="14">
        <f t="shared" si="41"/>
        <v>-288366.3048979612</v>
      </c>
      <c r="G516" s="14">
        <f t="shared" si="39"/>
        <v>-4580.737837890411</v>
      </c>
      <c r="H516" s="14">
        <f t="shared" si="42"/>
        <v>-4079679.9348979597</v>
      </c>
      <c r="I516" s="10"/>
      <c r="J516" s="16">
        <f>+J511</f>
        <v>0.0147</v>
      </c>
      <c r="K516" s="17">
        <f>+A517-A513+1</f>
        <v>30</v>
      </c>
    </row>
    <row r="517" spans="1:11" ht="12.75">
      <c r="A517" s="12">
        <f>+A512+30</f>
        <v>41242</v>
      </c>
      <c r="B517" s="13" t="s">
        <v>4</v>
      </c>
      <c r="C517" s="13"/>
      <c r="D517" s="14">
        <f t="shared" si="40"/>
        <v>-3791313.6300000004</v>
      </c>
      <c r="E517" s="14"/>
      <c r="F517" s="14">
        <f t="shared" si="41"/>
        <v>-288366.3048979612</v>
      </c>
      <c r="G517" s="14">
        <f t="shared" si="39"/>
        <v>0</v>
      </c>
      <c r="H517" s="14">
        <f t="shared" si="42"/>
        <v>-4079679.9348979597</v>
      </c>
      <c r="I517" s="10"/>
      <c r="J517" s="10"/>
      <c r="K517" s="10"/>
    </row>
    <row r="518" spans="1:11" ht="12.75">
      <c r="A518" s="12">
        <f>+A517+1</f>
        <v>41243</v>
      </c>
      <c r="B518" s="13" t="s">
        <v>11</v>
      </c>
      <c r="C518" s="13"/>
      <c r="D518" s="14">
        <f t="shared" si="40"/>
        <v>-3791313.6300000004</v>
      </c>
      <c r="E518" s="14"/>
      <c r="F518" s="14">
        <f t="shared" si="41"/>
        <v>-288366.3048979612</v>
      </c>
      <c r="G518" s="14">
        <f t="shared" si="39"/>
        <v>0</v>
      </c>
      <c r="H518" s="14">
        <f t="shared" si="42"/>
        <v>-4079679.9348979597</v>
      </c>
      <c r="I518" s="10"/>
      <c r="J518" s="10"/>
      <c r="K518" s="10"/>
    </row>
    <row r="519" spans="1:11" ht="12.75">
      <c r="A519" s="13"/>
      <c r="B519" s="13" t="s">
        <v>12</v>
      </c>
      <c r="C519" s="13"/>
      <c r="D519" s="14">
        <f t="shared" si="40"/>
        <v>-3791313.6300000004</v>
      </c>
      <c r="E519" s="14"/>
      <c r="F519" s="14">
        <f t="shared" si="41"/>
        <v>-288366.3048979612</v>
      </c>
      <c r="G519" s="14">
        <f t="shared" si="39"/>
        <v>0</v>
      </c>
      <c r="H519" s="14">
        <f t="shared" si="42"/>
        <v>-4079679.9348979597</v>
      </c>
      <c r="I519" s="10"/>
      <c r="J519" s="10"/>
      <c r="K519" s="10"/>
    </row>
    <row r="520" spans="1:11" ht="12.75">
      <c r="A520" s="13"/>
      <c r="B520" s="13" t="s">
        <v>13</v>
      </c>
      <c r="C520" s="13"/>
      <c r="D520" s="14">
        <f t="shared" si="40"/>
        <v>-3791313.6300000004</v>
      </c>
      <c r="E520" s="14"/>
      <c r="F520" s="14">
        <f t="shared" si="41"/>
        <v>-288366.3048979612</v>
      </c>
      <c r="G520" s="14">
        <f t="shared" si="39"/>
        <v>0</v>
      </c>
      <c r="H520" s="14">
        <f t="shared" si="42"/>
        <v>-4079679.9348979597</v>
      </c>
      <c r="I520" s="10"/>
      <c r="J520" s="10"/>
      <c r="K520" s="10"/>
    </row>
    <row r="521" spans="1:11" ht="12.75">
      <c r="A521" s="13"/>
      <c r="B521" s="13" t="s">
        <v>15</v>
      </c>
      <c r="C521" s="13"/>
      <c r="D521" s="14">
        <f t="shared" si="40"/>
        <v>-3791313.6300000004</v>
      </c>
      <c r="E521" s="14">
        <f>+D518*J521*K521/365</f>
        <v>-4733.429099153425</v>
      </c>
      <c r="F521" s="14">
        <f t="shared" si="41"/>
        <v>-293099.73399711464</v>
      </c>
      <c r="G521" s="14">
        <f t="shared" si="39"/>
        <v>-4733.429099153425</v>
      </c>
      <c r="H521" s="14">
        <f t="shared" si="42"/>
        <v>-4084413.363997113</v>
      </c>
      <c r="I521" s="10"/>
      <c r="J521" s="16">
        <f>+J516</f>
        <v>0.0147</v>
      </c>
      <c r="K521" s="17">
        <f>+A522-A518+1</f>
        <v>31</v>
      </c>
    </row>
    <row r="522" spans="1:11" ht="12.75">
      <c r="A522" s="12">
        <f>+A517+31</f>
        <v>41273</v>
      </c>
      <c r="B522" s="19" t="s">
        <v>4</v>
      </c>
      <c r="C522" s="13"/>
      <c r="D522" s="14">
        <f t="shared" si="40"/>
        <v>-3791313.6300000004</v>
      </c>
      <c r="E522" s="14"/>
      <c r="F522" s="14">
        <f t="shared" si="41"/>
        <v>-293099.73399711464</v>
      </c>
      <c r="G522" s="14">
        <f t="shared" si="39"/>
        <v>0</v>
      </c>
      <c r="H522" s="14">
        <f t="shared" si="42"/>
        <v>-4084413.363997113</v>
      </c>
      <c r="I522" s="10"/>
      <c r="J522" s="10"/>
      <c r="K522" s="10"/>
    </row>
    <row r="523" spans="1:11" ht="12.75">
      <c r="A523" s="20"/>
      <c r="B523" s="21"/>
      <c r="C523" s="21"/>
      <c r="D523" s="21"/>
      <c r="E523" s="21"/>
      <c r="F523" s="21"/>
      <c r="G523" s="21"/>
      <c r="H523" s="21"/>
      <c r="I523" s="10"/>
      <c r="J523" s="10"/>
      <c r="K523" s="10"/>
    </row>
    <row r="524" spans="1:11" ht="12.75">
      <c r="A524" s="10"/>
      <c r="B524" s="21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2.75">
      <c r="A525" s="9" t="s">
        <v>20</v>
      </c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2.75">
      <c r="A526" s="13"/>
      <c r="B526" s="4" t="s">
        <v>16</v>
      </c>
      <c r="C526" s="4" t="s">
        <v>18</v>
      </c>
      <c r="D526" s="4" t="s">
        <v>19</v>
      </c>
      <c r="E526" s="4" t="s">
        <v>6</v>
      </c>
      <c r="F526" s="4" t="s">
        <v>21</v>
      </c>
      <c r="G526" s="10"/>
      <c r="H526" s="10"/>
      <c r="I526" s="10"/>
      <c r="J526" s="10"/>
      <c r="K526" s="10"/>
    </row>
    <row r="527" spans="1:11" ht="12.75">
      <c r="A527" s="13">
        <v>2004</v>
      </c>
      <c r="B527" s="14">
        <v>5193975</v>
      </c>
      <c r="C527" s="14">
        <f>+RH!B172</f>
        <v>3523792</v>
      </c>
      <c r="D527" s="14">
        <f>+Vaughan!B172</f>
        <v>5730080</v>
      </c>
      <c r="E527" s="14">
        <f>SUM(B527:D527)</f>
        <v>14447847</v>
      </c>
      <c r="F527" s="14">
        <f>+E527/12</f>
        <v>1203987.25</v>
      </c>
      <c r="G527" s="10"/>
      <c r="H527" s="10"/>
      <c r="I527" s="10"/>
      <c r="J527" s="10"/>
      <c r="K527" s="10"/>
    </row>
    <row r="528" spans="1:11" ht="12.75">
      <c r="A528" s="13">
        <v>2005</v>
      </c>
      <c r="B528" s="14">
        <f>+Markham!B173</f>
        <v>5291994</v>
      </c>
      <c r="C528" s="14">
        <f>+RH!B173</f>
        <v>3632042</v>
      </c>
      <c r="D528" s="14">
        <f>+Vaughan!B173</f>
        <v>5609993</v>
      </c>
      <c r="E528" s="14">
        <f>SUM(B528:D528)</f>
        <v>14534029</v>
      </c>
      <c r="F528" s="14">
        <f>+E528/12</f>
        <v>1211169.0833333333</v>
      </c>
      <c r="G528" s="10"/>
      <c r="H528" s="10"/>
      <c r="I528" s="10"/>
      <c r="J528" s="10"/>
      <c r="K528" s="10"/>
    </row>
  </sheetData>
  <mergeCells count="4">
    <mergeCell ref="C4:D4"/>
    <mergeCell ref="E4:F4"/>
    <mergeCell ref="G4:H4"/>
    <mergeCell ref="J4:J5"/>
  </mergeCells>
  <printOptions/>
  <pageMargins left="0.8" right="0.2" top="1" bottom="0.39" header="0.2" footer="0.13"/>
  <pageSetup fitToHeight="10" fitToWidth="1" horizontalDpi="600" verticalDpi="600" orientation="portrait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workbookViewId="0" topLeftCell="C4">
      <pane ySplit="2" topLeftCell="BM6" activePane="bottomLeft" state="frozen"/>
      <selection pane="topLeft" activeCell="A4" sqref="A4"/>
      <selection pane="bottomLeft" activeCell="M4" sqref="M1:AK16384"/>
    </sheetView>
  </sheetViews>
  <sheetFormatPr defaultColWidth="9.140625" defaultRowHeight="12.75"/>
  <cols>
    <col min="1" max="1" width="12.28125" style="0" bestFit="1" customWidth="1"/>
    <col min="2" max="2" width="15.421875" style="0" bestFit="1" customWidth="1"/>
    <col min="3" max="3" width="10.28125" style="0" bestFit="1" customWidth="1"/>
    <col min="4" max="4" width="11.28125" style="0" bestFit="1" customWidth="1"/>
    <col min="5" max="5" width="9.421875" style="0" bestFit="1" customWidth="1"/>
    <col min="6" max="6" width="9.7109375" style="0" bestFit="1" customWidth="1"/>
    <col min="7" max="7" width="10.28125" style="0" bestFit="1" customWidth="1"/>
    <col min="8" max="8" width="11.28125" style="0" bestFit="1" customWidth="1"/>
    <col min="9" max="9" width="1.57421875" style="0" customWidth="1"/>
    <col min="10" max="10" width="7.28125" style="0" customWidth="1"/>
    <col min="11" max="11" width="5.28125" style="0" bestFit="1" customWidth="1"/>
    <col min="12" max="12" width="1.28515625" style="0" customWidth="1"/>
  </cols>
  <sheetData>
    <row r="1" ht="12.75">
      <c r="A1" s="1" t="s">
        <v>0</v>
      </c>
    </row>
    <row r="2" ht="12.75">
      <c r="A2" s="1" t="s">
        <v>1</v>
      </c>
    </row>
    <row r="4" spans="1:11" ht="12.75">
      <c r="A4" s="9" t="s">
        <v>16</v>
      </c>
      <c r="B4" s="10"/>
      <c r="C4" s="24" t="s">
        <v>5</v>
      </c>
      <c r="D4" s="25"/>
      <c r="E4" s="26" t="s">
        <v>7</v>
      </c>
      <c r="F4" s="26"/>
      <c r="G4" s="26" t="s">
        <v>6</v>
      </c>
      <c r="H4" s="26"/>
      <c r="I4" s="10"/>
      <c r="J4" s="29" t="s">
        <v>10</v>
      </c>
      <c r="K4" s="10"/>
    </row>
    <row r="5" spans="1:11" ht="12.75">
      <c r="A5" s="11" t="s">
        <v>2</v>
      </c>
      <c r="B5" s="11" t="s">
        <v>9</v>
      </c>
      <c r="C5" s="4" t="s">
        <v>3</v>
      </c>
      <c r="D5" s="4" t="s">
        <v>6</v>
      </c>
      <c r="E5" s="4" t="s">
        <v>3</v>
      </c>
      <c r="F5" s="4" t="s">
        <v>6</v>
      </c>
      <c r="G5" s="4" t="s">
        <v>3</v>
      </c>
      <c r="H5" s="4" t="s">
        <v>6</v>
      </c>
      <c r="I5" s="10"/>
      <c r="J5" s="30"/>
      <c r="K5" s="4" t="s">
        <v>8</v>
      </c>
    </row>
    <row r="6" spans="1:11" ht="12.75">
      <c r="A6" s="12">
        <v>37165</v>
      </c>
      <c r="B6" s="13" t="s">
        <v>11</v>
      </c>
      <c r="C6" s="14"/>
      <c r="D6" s="14">
        <v>0</v>
      </c>
      <c r="E6" s="14"/>
      <c r="F6" s="14">
        <v>0</v>
      </c>
      <c r="G6" s="14"/>
      <c r="H6" s="14">
        <f>+D6+F6</f>
        <v>0</v>
      </c>
      <c r="I6" s="10"/>
      <c r="J6" s="13"/>
      <c r="K6" s="13"/>
    </row>
    <row r="7" spans="1:11" ht="12.75">
      <c r="A7" s="13"/>
      <c r="B7" s="13" t="s">
        <v>12</v>
      </c>
      <c r="C7" s="14">
        <f>1531970/3</f>
        <v>510656.6666666667</v>
      </c>
      <c r="D7" s="14">
        <f>+D6+C7</f>
        <v>510656.6666666667</v>
      </c>
      <c r="E7" s="14"/>
      <c r="F7" s="14">
        <f>+F6+E7</f>
        <v>0</v>
      </c>
      <c r="G7" s="14">
        <f>+C7+E7</f>
        <v>510656.6666666667</v>
      </c>
      <c r="H7" s="14">
        <f>+H6+G7</f>
        <v>510656.6666666667</v>
      </c>
      <c r="I7" s="10"/>
      <c r="J7" s="13"/>
      <c r="K7" s="13"/>
    </row>
    <row r="8" spans="1:11" ht="12.75">
      <c r="A8" s="13"/>
      <c r="B8" s="13" t="s">
        <v>13</v>
      </c>
      <c r="C8" s="14"/>
      <c r="D8" s="14">
        <f aca="true" t="shared" si="0" ref="D8:D71">+D7+C8</f>
        <v>510656.6666666667</v>
      </c>
      <c r="E8" s="14"/>
      <c r="F8" s="14">
        <f aca="true" t="shared" si="1" ref="F8:F71">+F7+E8</f>
        <v>0</v>
      </c>
      <c r="G8" s="14">
        <f aca="true" t="shared" si="2" ref="G8:G71">+C8+E8</f>
        <v>0</v>
      </c>
      <c r="H8" s="14">
        <f aca="true" t="shared" si="3" ref="H8:H71">+H7+G8</f>
        <v>510656.6666666667</v>
      </c>
      <c r="I8" s="10"/>
      <c r="J8" s="13"/>
      <c r="K8" s="13"/>
    </row>
    <row r="9" spans="1:11" ht="12.75">
      <c r="A9" s="13"/>
      <c r="B9" s="13" t="s">
        <v>15</v>
      </c>
      <c r="C9" s="14"/>
      <c r="D9" s="14">
        <f t="shared" si="0"/>
        <v>510656.6666666667</v>
      </c>
      <c r="E9" s="14">
        <f>+D6*J9*K9/365</f>
        <v>0</v>
      </c>
      <c r="F9" s="14">
        <f t="shared" si="1"/>
        <v>0</v>
      </c>
      <c r="G9" s="14">
        <f t="shared" si="2"/>
        <v>0</v>
      </c>
      <c r="H9" s="14">
        <f t="shared" si="3"/>
        <v>510656.6666666667</v>
      </c>
      <c r="I9" s="10"/>
      <c r="J9" s="16">
        <v>0.07</v>
      </c>
      <c r="K9" s="17">
        <f>+A10-A6+1</f>
        <v>31</v>
      </c>
    </row>
    <row r="10" spans="1:11" ht="12.75">
      <c r="A10" s="12">
        <f>+A6+30</f>
        <v>37195</v>
      </c>
      <c r="B10" s="13" t="s">
        <v>4</v>
      </c>
      <c r="C10" s="14"/>
      <c r="D10" s="14">
        <f t="shared" si="0"/>
        <v>510656.6666666667</v>
      </c>
      <c r="E10" s="14"/>
      <c r="F10" s="14">
        <f t="shared" si="1"/>
        <v>0</v>
      </c>
      <c r="G10" s="14">
        <f t="shared" si="2"/>
        <v>0</v>
      </c>
      <c r="H10" s="14">
        <f t="shared" si="3"/>
        <v>510656.6666666667</v>
      </c>
      <c r="I10" s="10"/>
      <c r="J10" s="13"/>
      <c r="K10" s="13"/>
    </row>
    <row r="11" spans="1:11" ht="12.75">
      <c r="A11" s="12">
        <f>+A10+1</f>
        <v>37196</v>
      </c>
      <c r="B11" s="13" t="s">
        <v>11</v>
      </c>
      <c r="C11" s="14"/>
      <c r="D11" s="14">
        <f t="shared" si="0"/>
        <v>510656.6666666667</v>
      </c>
      <c r="E11" s="14"/>
      <c r="F11" s="14">
        <f t="shared" si="1"/>
        <v>0</v>
      </c>
      <c r="G11" s="14">
        <f t="shared" si="2"/>
        <v>0</v>
      </c>
      <c r="H11" s="14">
        <f t="shared" si="3"/>
        <v>510656.6666666667</v>
      </c>
      <c r="I11" s="10"/>
      <c r="J11" s="13"/>
      <c r="K11" s="13"/>
    </row>
    <row r="12" spans="1:11" ht="12.75">
      <c r="A12" s="13"/>
      <c r="B12" s="13" t="s">
        <v>12</v>
      </c>
      <c r="C12" s="14">
        <f>1531970/3</f>
        <v>510656.6666666667</v>
      </c>
      <c r="D12" s="14">
        <f t="shared" si="0"/>
        <v>1021313.3333333334</v>
      </c>
      <c r="E12" s="14"/>
      <c r="F12" s="14">
        <f t="shared" si="1"/>
        <v>0</v>
      </c>
      <c r="G12" s="14">
        <f t="shared" si="2"/>
        <v>510656.6666666667</v>
      </c>
      <c r="H12" s="14">
        <f t="shared" si="3"/>
        <v>1021313.3333333334</v>
      </c>
      <c r="I12" s="10"/>
      <c r="J12" s="13"/>
      <c r="K12" s="13"/>
    </row>
    <row r="13" spans="1:11" ht="12.75">
      <c r="A13" s="13"/>
      <c r="B13" s="13" t="s">
        <v>13</v>
      </c>
      <c r="C13" s="14"/>
      <c r="D13" s="14">
        <f t="shared" si="0"/>
        <v>1021313.3333333334</v>
      </c>
      <c r="E13" s="14"/>
      <c r="F13" s="14">
        <f t="shared" si="1"/>
        <v>0</v>
      </c>
      <c r="G13" s="14">
        <f t="shared" si="2"/>
        <v>0</v>
      </c>
      <c r="H13" s="14">
        <f t="shared" si="3"/>
        <v>1021313.3333333334</v>
      </c>
      <c r="I13" s="10"/>
      <c r="J13" s="13"/>
      <c r="K13" s="13"/>
    </row>
    <row r="14" spans="1:11" ht="12.75">
      <c r="A14" s="13"/>
      <c r="B14" s="13" t="s">
        <v>15</v>
      </c>
      <c r="C14" s="14"/>
      <c r="D14" s="14">
        <f t="shared" si="0"/>
        <v>1021313.3333333334</v>
      </c>
      <c r="E14" s="14">
        <f>+D11*J14*K14/365</f>
        <v>2938.024657534247</v>
      </c>
      <c r="F14" s="14">
        <f t="shared" si="1"/>
        <v>2938.024657534247</v>
      </c>
      <c r="G14" s="14">
        <f t="shared" si="2"/>
        <v>2938.024657534247</v>
      </c>
      <c r="H14" s="14">
        <f t="shared" si="3"/>
        <v>1024251.3579908676</v>
      </c>
      <c r="I14" s="10"/>
      <c r="J14" s="16">
        <f>+$J$9</f>
        <v>0.07</v>
      </c>
      <c r="K14" s="17">
        <f>+A15-A11+1</f>
        <v>30</v>
      </c>
    </row>
    <row r="15" spans="1:11" ht="12.75">
      <c r="A15" s="12">
        <f>+A10+30</f>
        <v>37225</v>
      </c>
      <c r="B15" s="13" t="s">
        <v>4</v>
      </c>
      <c r="C15" s="14"/>
      <c r="D15" s="14">
        <f t="shared" si="0"/>
        <v>1021313.3333333334</v>
      </c>
      <c r="E15" s="14"/>
      <c r="F15" s="14">
        <f t="shared" si="1"/>
        <v>2938.024657534247</v>
      </c>
      <c r="G15" s="14">
        <f t="shared" si="2"/>
        <v>0</v>
      </c>
      <c r="H15" s="14">
        <f t="shared" si="3"/>
        <v>1024251.3579908676</v>
      </c>
      <c r="I15" s="10"/>
      <c r="J15" s="13"/>
      <c r="K15" s="13"/>
    </row>
    <row r="16" spans="1:11" ht="12.75">
      <c r="A16" s="12">
        <f>+A15+1</f>
        <v>37226</v>
      </c>
      <c r="B16" s="13" t="s">
        <v>11</v>
      </c>
      <c r="C16" s="14"/>
      <c r="D16" s="14">
        <f t="shared" si="0"/>
        <v>1021313.3333333334</v>
      </c>
      <c r="E16" s="14"/>
      <c r="F16" s="14">
        <f t="shared" si="1"/>
        <v>2938.024657534247</v>
      </c>
      <c r="G16" s="14">
        <f t="shared" si="2"/>
        <v>0</v>
      </c>
      <c r="H16" s="14">
        <f t="shared" si="3"/>
        <v>1024251.3579908676</v>
      </c>
      <c r="I16" s="10"/>
      <c r="J16" s="13"/>
      <c r="K16" s="13"/>
    </row>
    <row r="17" spans="1:11" ht="12.75">
      <c r="A17" s="13"/>
      <c r="B17" s="13" t="s">
        <v>12</v>
      </c>
      <c r="C17" s="14">
        <f>1531970/3</f>
        <v>510656.6666666667</v>
      </c>
      <c r="D17" s="14">
        <f t="shared" si="0"/>
        <v>1531970</v>
      </c>
      <c r="E17" s="14"/>
      <c r="F17" s="14">
        <f t="shared" si="1"/>
        <v>2938.024657534247</v>
      </c>
      <c r="G17" s="14">
        <f t="shared" si="2"/>
        <v>510656.6666666667</v>
      </c>
      <c r="H17" s="14">
        <f t="shared" si="3"/>
        <v>1534908.0246575342</v>
      </c>
      <c r="I17" s="10"/>
      <c r="J17" s="13"/>
      <c r="K17" s="13"/>
    </row>
    <row r="18" spans="1:11" ht="12.75">
      <c r="A18" s="13"/>
      <c r="B18" s="13" t="s">
        <v>13</v>
      </c>
      <c r="C18" s="14"/>
      <c r="D18" s="14">
        <f t="shared" si="0"/>
        <v>1531970</v>
      </c>
      <c r="E18" s="14"/>
      <c r="F18" s="14">
        <f t="shared" si="1"/>
        <v>2938.024657534247</v>
      </c>
      <c r="G18" s="14">
        <f t="shared" si="2"/>
        <v>0</v>
      </c>
      <c r="H18" s="14">
        <f t="shared" si="3"/>
        <v>1534908.0246575342</v>
      </c>
      <c r="I18" s="10"/>
      <c r="J18" s="13"/>
      <c r="K18" s="13"/>
    </row>
    <row r="19" spans="1:11" ht="12.75">
      <c r="A19" s="13"/>
      <c r="B19" s="13" t="s">
        <v>15</v>
      </c>
      <c r="C19" s="14"/>
      <c r="D19" s="14">
        <f t="shared" si="0"/>
        <v>1531970</v>
      </c>
      <c r="E19" s="14">
        <f>+D16*J19*K19/365</f>
        <v>6071.917625570777</v>
      </c>
      <c r="F19" s="14">
        <f t="shared" si="1"/>
        <v>9009.942283105025</v>
      </c>
      <c r="G19" s="14">
        <f t="shared" si="2"/>
        <v>6071.917625570777</v>
      </c>
      <c r="H19" s="14">
        <f t="shared" si="3"/>
        <v>1540979.9422831049</v>
      </c>
      <c r="I19" s="10"/>
      <c r="J19" s="16">
        <f>+$J$9</f>
        <v>0.07</v>
      </c>
      <c r="K19" s="17">
        <f>+A20-A16+1</f>
        <v>31</v>
      </c>
    </row>
    <row r="20" spans="1:11" ht="12.75">
      <c r="A20" s="12">
        <f>+A15+31</f>
        <v>37256</v>
      </c>
      <c r="B20" s="13" t="s">
        <v>4</v>
      </c>
      <c r="C20" s="14"/>
      <c r="D20" s="14">
        <f t="shared" si="0"/>
        <v>1531970</v>
      </c>
      <c r="E20" s="14"/>
      <c r="F20" s="14">
        <f t="shared" si="1"/>
        <v>9009.942283105025</v>
      </c>
      <c r="G20" s="14">
        <f t="shared" si="2"/>
        <v>0</v>
      </c>
      <c r="H20" s="14">
        <f t="shared" si="3"/>
        <v>1540979.9422831049</v>
      </c>
      <c r="I20" s="10"/>
      <c r="J20" s="13"/>
      <c r="K20" s="13"/>
    </row>
    <row r="21" spans="1:11" ht="12.75">
      <c r="A21" s="12">
        <f>+A20+1</f>
        <v>37257</v>
      </c>
      <c r="B21" s="13" t="s">
        <v>11</v>
      </c>
      <c r="C21" s="14"/>
      <c r="D21" s="14">
        <f t="shared" si="0"/>
        <v>1531970</v>
      </c>
      <c r="E21" s="14"/>
      <c r="F21" s="14">
        <f t="shared" si="1"/>
        <v>9009.942283105025</v>
      </c>
      <c r="G21" s="14">
        <f t="shared" si="2"/>
        <v>0</v>
      </c>
      <c r="H21" s="14">
        <f t="shared" si="3"/>
        <v>1540979.9422831049</v>
      </c>
      <c r="I21" s="10"/>
      <c r="J21" s="13"/>
      <c r="K21" s="13"/>
    </row>
    <row r="22" spans="1:11" ht="12.75">
      <c r="A22" s="13"/>
      <c r="B22" s="13" t="s">
        <v>12</v>
      </c>
      <c r="C22" s="14">
        <f>5193976/12</f>
        <v>432831.3333333333</v>
      </c>
      <c r="D22" s="14">
        <f t="shared" si="0"/>
        <v>1964801.3333333333</v>
      </c>
      <c r="E22" s="14"/>
      <c r="F22" s="14">
        <f t="shared" si="1"/>
        <v>9009.942283105025</v>
      </c>
      <c r="G22" s="14">
        <f t="shared" si="2"/>
        <v>432831.3333333333</v>
      </c>
      <c r="H22" s="14">
        <f t="shared" si="3"/>
        <v>1973811.2756164381</v>
      </c>
      <c r="I22" s="10"/>
      <c r="J22" s="13"/>
      <c r="K22" s="13"/>
    </row>
    <row r="23" spans="1:11" ht="12.75">
      <c r="A23" s="13"/>
      <c r="B23" s="13" t="s">
        <v>13</v>
      </c>
      <c r="C23" s="14"/>
      <c r="D23" s="14">
        <f t="shared" si="0"/>
        <v>1964801.3333333333</v>
      </c>
      <c r="E23" s="14"/>
      <c r="F23" s="14">
        <f t="shared" si="1"/>
        <v>9009.942283105025</v>
      </c>
      <c r="G23" s="14">
        <f t="shared" si="2"/>
        <v>0</v>
      </c>
      <c r="H23" s="14">
        <f t="shared" si="3"/>
        <v>1973811.2756164381</v>
      </c>
      <c r="I23" s="10"/>
      <c r="J23" s="13"/>
      <c r="K23" s="13"/>
    </row>
    <row r="24" spans="1:11" ht="12.75">
      <c r="A24" s="13"/>
      <c r="B24" s="13" t="s">
        <v>15</v>
      </c>
      <c r="C24" s="14"/>
      <c r="D24" s="14">
        <f t="shared" si="0"/>
        <v>1964801.3333333333</v>
      </c>
      <c r="E24" s="14">
        <f>+D21*J24*K24/365</f>
        <v>9107.876438356165</v>
      </c>
      <c r="F24" s="14">
        <f t="shared" si="1"/>
        <v>18117.81872146119</v>
      </c>
      <c r="G24" s="14">
        <f t="shared" si="2"/>
        <v>9107.876438356165</v>
      </c>
      <c r="H24" s="14">
        <f t="shared" si="3"/>
        <v>1982919.1520547944</v>
      </c>
      <c r="I24" s="10"/>
      <c r="J24" s="16">
        <f>+$J$9</f>
        <v>0.07</v>
      </c>
      <c r="K24" s="17">
        <f>+A25-A21+1</f>
        <v>31</v>
      </c>
    </row>
    <row r="25" spans="1:11" ht="12.75">
      <c r="A25" s="12">
        <f>+A20+31</f>
        <v>37287</v>
      </c>
      <c r="B25" s="13" t="s">
        <v>4</v>
      </c>
      <c r="C25" s="14"/>
      <c r="D25" s="14">
        <f t="shared" si="0"/>
        <v>1964801.3333333333</v>
      </c>
      <c r="E25" s="14"/>
      <c r="F25" s="14">
        <f t="shared" si="1"/>
        <v>18117.81872146119</v>
      </c>
      <c r="G25" s="14">
        <f t="shared" si="2"/>
        <v>0</v>
      </c>
      <c r="H25" s="14">
        <f t="shared" si="3"/>
        <v>1982919.1520547944</v>
      </c>
      <c r="I25" s="10"/>
      <c r="J25" s="13"/>
      <c r="K25" s="13"/>
    </row>
    <row r="26" spans="1:11" ht="12.75">
      <c r="A26" s="12">
        <f>+A25+1</f>
        <v>37288</v>
      </c>
      <c r="B26" s="13" t="s">
        <v>11</v>
      </c>
      <c r="C26" s="14"/>
      <c r="D26" s="14">
        <f t="shared" si="0"/>
        <v>1964801.3333333333</v>
      </c>
      <c r="E26" s="14"/>
      <c r="F26" s="14">
        <f t="shared" si="1"/>
        <v>18117.81872146119</v>
      </c>
      <c r="G26" s="14">
        <f t="shared" si="2"/>
        <v>0</v>
      </c>
      <c r="H26" s="14">
        <f t="shared" si="3"/>
        <v>1982919.1520547944</v>
      </c>
      <c r="I26" s="10"/>
      <c r="J26" s="13"/>
      <c r="K26" s="13"/>
    </row>
    <row r="27" spans="1:11" ht="12.75">
      <c r="A27" s="13"/>
      <c r="B27" s="13" t="s">
        <v>12</v>
      </c>
      <c r="C27" s="14">
        <f>5193976/12</f>
        <v>432831.3333333333</v>
      </c>
      <c r="D27" s="14">
        <f t="shared" si="0"/>
        <v>2397632.6666666665</v>
      </c>
      <c r="E27" s="14"/>
      <c r="F27" s="14">
        <f t="shared" si="1"/>
        <v>18117.81872146119</v>
      </c>
      <c r="G27" s="14">
        <f t="shared" si="2"/>
        <v>432831.3333333333</v>
      </c>
      <c r="H27" s="14">
        <f t="shared" si="3"/>
        <v>2415750.4853881276</v>
      </c>
      <c r="I27" s="10"/>
      <c r="J27" s="13"/>
      <c r="K27" s="13"/>
    </row>
    <row r="28" spans="1:11" ht="12.75">
      <c r="A28" s="13"/>
      <c r="B28" s="13" t="s">
        <v>13</v>
      </c>
      <c r="C28" s="14"/>
      <c r="D28" s="14">
        <f t="shared" si="0"/>
        <v>2397632.6666666665</v>
      </c>
      <c r="E28" s="14"/>
      <c r="F28" s="14">
        <f t="shared" si="1"/>
        <v>18117.81872146119</v>
      </c>
      <c r="G28" s="14">
        <f t="shared" si="2"/>
        <v>0</v>
      </c>
      <c r="H28" s="14">
        <f t="shared" si="3"/>
        <v>2415750.4853881276</v>
      </c>
      <c r="I28" s="10"/>
      <c r="J28" s="13"/>
      <c r="K28" s="13"/>
    </row>
    <row r="29" spans="1:11" ht="12.75">
      <c r="A29" s="13"/>
      <c r="B29" s="13" t="s">
        <v>15</v>
      </c>
      <c r="C29" s="14"/>
      <c r="D29" s="14">
        <f t="shared" si="0"/>
        <v>2397632.6666666665</v>
      </c>
      <c r="E29" s="14">
        <f>+D26*J29*K29/365</f>
        <v>10550.714009132422</v>
      </c>
      <c r="F29" s="14">
        <f t="shared" si="1"/>
        <v>28668.53273059361</v>
      </c>
      <c r="G29" s="14">
        <f t="shared" si="2"/>
        <v>10550.714009132422</v>
      </c>
      <c r="H29" s="14">
        <f t="shared" si="3"/>
        <v>2426301.19939726</v>
      </c>
      <c r="I29" s="10"/>
      <c r="J29" s="16">
        <f>+$J$9</f>
        <v>0.07</v>
      </c>
      <c r="K29" s="17">
        <f>+A30-A26+1</f>
        <v>28</v>
      </c>
    </row>
    <row r="30" spans="1:11" ht="12.75">
      <c r="A30" s="12">
        <f>+A25+28</f>
        <v>37315</v>
      </c>
      <c r="B30" s="13" t="s">
        <v>4</v>
      </c>
      <c r="C30" s="14"/>
      <c r="D30" s="14">
        <f t="shared" si="0"/>
        <v>2397632.6666666665</v>
      </c>
      <c r="E30" s="14"/>
      <c r="F30" s="14">
        <f t="shared" si="1"/>
        <v>28668.53273059361</v>
      </c>
      <c r="G30" s="14">
        <f t="shared" si="2"/>
        <v>0</v>
      </c>
      <c r="H30" s="14">
        <f t="shared" si="3"/>
        <v>2426301.19939726</v>
      </c>
      <c r="I30" s="10"/>
      <c r="J30" s="13"/>
      <c r="K30" s="13"/>
    </row>
    <row r="31" spans="1:11" ht="12.75">
      <c r="A31" s="12">
        <f>+A30+1</f>
        <v>37316</v>
      </c>
      <c r="B31" s="13" t="s">
        <v>11</v>
      </c>
      <c r="C31" s="14"/>
      <c r="D31" s="14">
        <f t="shared" si="0"/>
        <v>2397632.6666666665</v>
      </c>
      <c r="E31" s="14"/>
      <c r="F31" s="14">
        <f t="shared" si="1"/>
        <v>28668.53273059361</v>
      </c>
      <c r="G31" s="14">
        <f t="shared" si="2"/>
        <v>0</v>
      </c>
      <c r="H31" s="14">
        <f t="shared" si="3"/>
        <v>2426301.19939726</v>
      </c>
      <c r="I31" s="10"/>
      <c r="J31" s="13"/>
      <c r="K31" s="13"/>
    </row>
    <row r="32" spans="1:11" ht="12.75">
      <c r="A32" s="13"/>
      <c r="B32" s="13" t="s">
        <v>12</v>
      </c>
      <c r="C32" s="14">
        <f>5193976/12</f>
        <v>432831.3333333333</v>
      </c>
      <c r="D32" s="14">
        <f t="shared" si="0"/>
        <v>2830464</v>
      </c>
      <c r="E32" s="14"/>
      <c r="F32" s="14">
        <f t="shared" si="1"/>
        <v>28668.53273059361</v>
      </c>
      <c r="G32" s="14">
        <f t="shared" si="2"/>
        <v>432831.3333333333</v>
      </c>
      <c r="H32" s="14">
        <f t="shared" si="3"/>
        <v>2859132.5327305933</v>
      </c>
      <c r="I32" s="10"/>
      <c r="J32" s="13"/>
      <c r="K32" s="13"/>
    </row>
    <row r="33" spans="1:11" ht="12.75">
      <c r="A33" s="13"/>
      <c r="B33" s="13" t="s">
        <v>13</v>
      </c>
      <c r="C33" s="14">
        <f>-5910976/10</f>
        <v>-591097.6</v>
      </c>
      <c r="D33" s="14">
        <f t="shared" si="0"/>
        <v>2239366.4</v>
      </c>
      <c r="E33" s="14"/>
      <c r="F33" s="14">
        <f t="shared" si="1"/>
        <v>28668.53273059361</v>
      </c>
      <c r="G33" s="14">
        <f t="shared" si="2"/>
        <v>-591097.6</v>
      </c>
      <c r="H33" s="14">
        <f t="shared" si="3"/>
        <v>2268034.9327305933</v>
      </c>
      <c r="I33" s="10"/>
      <c r="J33" s="13"/>
      <c r="K33" s="13"/>
    </row>
    <row r="34" spans="1:11" ht="12.75">
      <c r="A34" s="13"/>
      <c r="B34" s="13" t="s">
        <v>15</v>
      </c>
      <c r="C34" s="14"/>
      <c r="D34" s="14">
        <f t="shared" si="0"/>
        <v>2239366.4</v>
      </c>
      <c r="E34" s="14">
        <f>+D31*J34*K34/365</f>
        <v>14254.418867579909</v>
      </c>
      <c r="F34" s="14">
        <f t="shared" si="1"/>
        <v>42922.95159817352</v>
      </c>
      <c r="G34" s="14">
        <f t="shared" si="2"/>
        <v>14254.418867579909</v>
      </c>
      <c r="H34" s="14">
        <f t="shared" si="3"/>
        <v>2282289.3515981734</v>
      </c>
      <c r="I34" s="10"/>
      <c r="J34" s="16">
        <f>+$J$9</f>
        <v>0.07</v>
      </c>
      <c r="K34" s="17">
        <f>+A35-A31+1</f>
        <v>31</v>
      </c>
    </row>
    <row r="35" spans="1:11" ht="12.75">
      <c r="A35" s="12">
        <f>+A30+31</f>
        <v>37346</v>
      </c>
      <c r="B35" s="13" t="s">
        <v>4</v>
      </c>
      <c r="C35" s="14"/>
      <c r="D35" s="14">
        <f t="shared" si="0"/>
        <v>2239366.4</v>
      </c>
      <c r="E35" s="14"/>
      <c r="F35" s="14">
        <f t="shared" si="1"/>
        <v>42922.95159817352</v>
      </c>
      <c r="G35" s="14">
        <f t="shared" si="2"/>
        <v>0</v>
      </c>
      <c r="H35" s="14">
        <f t="shared" si="3"/>
        <v>2282289.3515981734</v>
      </c>
      <c r="I35" s="10"/>
      <c r="J35" s="13"/>
      <c r="K35" s="13"/>
    </row>
    <row r="36" spans="1:11" ht="12.75">
      <c r="A36" s="12">
        <f>+A35+1</f>
        <v>37347</v>
      </c>
      <c r="B36" s="13" t="s">
        <v>11</v>
      </c>
      <c r="C36" s="14"/>
      <c r="D36" s="14">
        <f t="shared" si="0"/>
        <v>2239366.4</v>
      </c>
      <c r="E36" s="14"/>
      <c r="F36" s="14">
        <f t="shared" si="1"/>
        <v>42922.95159817352</v>
      </c>
      <c r="G36" s="14">
        <f t="shared" si="2"/>
        <v>0</v>
      </c>
      <c r="H36" s="14">
        <f t="shared" si="3"/>
        <v>2282289.3515981734</v>
      </c>
      <c r="I36" s="10"/>
      <c r="J36" s="13"/>
      <c r="K36" s="13"/>
    </row>
    <row r="37" spans="1:11" ht="12.75">
      <c r="A37" s="13"/>
      <c r="B37" s="13" t="s">
        <v>12</v>
      </c>
      <c r="C37" s="14">
        <f>5193976/12</f>
        <v>432831.3333333333</v>
      </c>
      <c r="D37" s="14">
        <f t="shared" si="0"/>
        <v>2672197.7333333334</v>
      </c>
      <c r="E37" s="14"/>
      <c r="F37" s="14">
        <f t="shared" si="1"/>
        <v>42922.95159817352</v>
      </c>
      <c r="G37" s="14">
        <f t="shared" si="2"/>
        <v>432831.3333333333</v>
      </c>
      <c r="H37" s="14">
        <f t="shared" si="3"/>
        <v>2715120.684931507</v>
      </c>
      <c r="I37" s="10"/>
      <c r="J37" s="13"/>
      <c r="K37" s="13"/>
    </row>
    <row r="38" spans="1:11" ht="12.75">
      <c r="A38" s="13"/>
      <c r="B38" s="13" t="s">
        <v>13</v>
      </c>
      <c r="C38" s="14">
        <f>-5910976/10</f>
        <v>-591097.6</v>
      </c>
      <c r="D38" s="14">
        <f t="shared" si="0"/>
        <v>2081100.1333333333</v>
      </c>
      <c r="E38" s="14"/>
      <c r="F38" s="14">
        <f t="shared" si="1"/>
        <v>42922.95159817352</v>
      </c>
      <c r="G38" s="14">
        <f t="shared" si="2"/>
        <v>-591097.6</v>
      </c>
      <c r="H38" s="14">
        <f t="shared" si="3"/>
        <v>2124023.084931507</v>
      </c>
      <c r="I38" s="10"/>
      <c r="J38" s="13"/>
      <c r="K38" s="13"/>
    </row>
    <row r="39" spans="1:11" ht="12.75">
      <c r="A39" s="13"/>
      <c r="B39" s="13" t="s">
        <v>15</v>
      </c>
      <c r="C39" s="14"/>
      <c r="D39" s="14">
        <f t="shared" si="0"/>
        <v>2081100.1333333333</v>
      </c>
      <c r="E39" s="14">
        <f>+D36*J39*K39/365</f>
        <v>12884.0258630137</v>
      </c>
      <c r="F39" s="14">
        <f t="shared" si="1"/>
        <v>55806.97746118721</v>
      </c>
      <c r="G39" s="14">
        <f t="shared" si="2"/>
        <v>12884.0258630137</v>
      </c>
      <c r="H39" s="14">
        <f t="shared" si="3"/>
        <v>2136907.1107945205</v>
      </c>
      <c r="I39" s="10"/>
      <c r="J39" s="16">
        <f>+$J$9</f>
        <v>0.07</v>
      </c>
      <c r="K39" s="17">
        <f>+A40-A36+1</f>
        <v>30</v>
      </c>
    </row>
    <row r="40" spans="1:11" ht="12.75">
      <c r="A40" s="12">
        <f>+A35+30</f>
        <v>37376</v>
      </c>
      <c r="B40" s="13" t="s">
        <v>4</v>
      </c>
      <c r="C40" s="14"/>
      <c r="D40" s="14">
        <f t="shared" si="0"/>
        <v>2081100.1333333333</v>
      </c>
      <c r="E40" s="14"/>
      <c r="F40" s="14">
        <f t="shared" si="1"/>
        <v>55806.97746118721</v>
      </c>
      <c r="G40" s="14">
        <f t="shared" si="2"/>
        <v>0</v>
      </c>
      <c r="H40" s="14">
        <f t="shared" si="3"/>
        <v>2136907.1107945205</v>
      </c>
      <c r="I40" s="10"/>
      <c r="J40" s="13"/>
      <c r="K40" s="13"/>
    </row>
    <row r="41" spans="1:11" ht="12.75">
      <c r="A41" s="12">
        <f>+A40+1</f>
        <v>37377</v>
      </c>
      <c r="B41" s="13" t="s">
        <v>11</v>
      </c>
      <c r="C41" s="14"/>
      <c r="D41" s="14">
        <f t="shared" si="0"/>
        <v>2081100.1333333333</v>
      </c>
      <c r="E41" s="14"/>
      <c r="F41" s="14">
        <f t="shared" si="1"/>
        <v>55806.97746118721</v>
      </c>
      <c r="G41" s="14">
        <f t="shared" si="2"/>
        <v>0</v>
      </c>
      <c r="H41" s="14">
        <f t="shared" si="3"/>
        <v>2136907.1107945205</v>
      </c>
      <c r="I41" s="10"/>
      <c r="J41" s="13"/>
      <c r="K41" s="13"/>
    </row>
    <row r="42" spans="1:11" ht="12.75">
      <c r="A42" s="13"/>
      <c r="B42" s="13" t="s">
        <v>12</v>
      </c>
      <c r="C42" s="14">
        <f>5193976/12</f>
        <v>432831.3333333333</v>
      </c>
      <c r="D42" s="14">
        <f t="shared" si="0"/>
        <v>2513931.466666667</v>
      </c>
      <c r="E42" s="14"/>
      <c r="F42" s="14">
        <f t="shared" si="1"/>
        <v>55806.97746118721</v>
      </c>
      <c r="G42" s="14">
        <f t="shared" si="2"/>
        <v>432831.3333333333</v>
      </c>
      <c r="H42" s="14">
        <f t="shared" si="3"/>
        <v>2569738.444127854</v>
      </c>
      <c r="I42" s="10"/>
      <c r="J42" s="13"/>
      <c r="K42" s="13"/>
    </row>
    <row r="43" spans="1:11" ht="12.75">
      <c r="A43" s="13"/>
      <c r="B43" s="13" t="s">
        <v>13</v>
      </c>
      <c r="C43" s="14">
        <f>-5910976/10</f>
        <v>-591097.6</v>
      </c>
      <c r="D43" s="14">
        <f t="shared" si="0"/>
        <v>1922833.8666666667</v>
      </c>
      <c r="E43" s="14"/>
      <c r="F43" s="14">
        <f t="shared" si="1"/>
        <v>55806.97746118721</v>
      </c>
      <c r="G43" s="14">
        <f t="shared" si="2"/>
        <v>-591097.6</v>
      </c>
      <c r="H43" s="14">
        <f t="shared" si="3"/>
        <v>1978640.8441278539</v>
      </c>
      <c r="I43" s="10"/>
      <c r="J43" s="13"/>
      <c r="K43" s="13"/>
    </row>
    <row r="44" spans="1:11" ht="12.75">
      <c r="A44" s="13"/>
      <c r="B44" s="13" t="s">
        <v>15</v>
      </c>
      <c r="C44" s="14"/>
      <c r="D44" s="14">
        <f t="shared" si="0"/>
        <v>1922833.8666666667</v>
      </c>
      <c r="E44" s="14">
        <f>+D41*J44*K44/365</f>
        <v>12372.567915981737</v>
      </c>
      <c r="F44" s="14">
        <f t="shared" si="1"/>
        <v>68179.54537716895</v>
      </c>
      <c r="G44" s="14">
        <f t="shared" si="2"/>
        <v>12372.567915981737</v>
      </c>
      <c r="H44" s="14">
        <f t="shared" si="3"/>
        <v>1991013.4120438355</v>
      </c>
      <c r="I44" s="10"/>
      <c r="J44" s="16">
        <f>+$J$9</f>
        <v>0.07</v>
      </c>
      <c r="K44" s="17">
        <f>+A45-A41+1</f>
        <v>31</v>
      </c>
    </row>
    <row r="45" spans="1:11" ht="12.75">
      <c r="A45" s="12">
        <f>+A40+31</f>
        <v>37407</v>
      </c>
      <c r="B45" s="13" t="s">
        <v>4</v>
      </c>
      <c r="C45" s="14"/>
      <c r="D45" s="14">
        <f t="shared" si="0"/>
        <v>1922833.8666666667</v>
      </c>
      <c r="E45" s="14"/>
      <c r="F45" s="14">
        <f t="shared" si="1"/>
        <v>68179.54537716895</v>
      </c>
      <c r="G45" s="14">
        <f t="shared" si="2"/>
        <v>0</v>
      </c>
      <c r="H45" s="14">
        <f t="shared" si="3"/>
        <v>1991013.4120438355</v>
      </c>
      <c r="I45" s="10"/>
      <c r="J45" s="13"/>
      <c r="K45" s="13"/>
    </row>
    <row r="46" spans="1:11" ht="12.75">
      <c r="A46" s="12">
        <f>+A45+1</f>
        <v>37408</v>
      </c>
      <c r="B46" s="13" t="s">
        <v>11</v>
      </c>
      <c r="C46" s="14"/>
      <c r="D46" s="14">
        <f t="shared" si="0"/>
        <v>1922833.8666666667</v>
      </c>
      <c r="E46" s="14"/>
      <c r="F46" s="14">
        <f t="shared" si="1"/>
        <v>68179.54537716895</v>
      </c>
      <c r="G46" s="14">
        <f t="shared" si="2"/>
        <v>0</v>
      </c>
      <c r="H46" s="14">
        <f t="shared" si="3"/>
        <v>1991013.4120438355</v>
      </c>
      <c r="I46" s="10"/>
      <c r="J46" s="13"/>
      <c r="K46" s="13"/>
    </row>
    <row r="47" spans="1:11" ht="12.75">
      <c r="A47" s="13"/>
      <c r="B47" s="13" t="s">
        <v>12</v>
      </c>
      <c r="C47" s="14">
        <f>5193976/12</f>
        <v>432831.3333333333</v>
      </c>
      <c r="D47" s="14">
        <f t="shared" si="0"/>
        <v>2355665.2</v>
      </c>
      <c r="E47" s="14"/>
      <c r="F47" s="14">
        <f t="shared" si="1"/>
        <v>68179.54537716895</v>
      </c>
      <c r="G47" s="14">
        <f t="shared" si="2"/>
        <v>432831.3333333333</v>
      </c>
      <c r="H47" s="14">
        <f t="shared" si="3"/>
        <v>2423844.745377169</v>
      </c>
      <c r="I47" s="10"/>
      <c r="J47" s="13"/>
      <c r="K47" s="13"/>
    </row>
    <row r="48" spans="1:11" ht="12.75">
      <c r="A48" s="13"/>
      <c r="B48" s="13" t="s">
        <v>13</v>
      </c>
      <c r="C48" s="14">
        <f>-5910976/10</f>
        <v>-591097.6</v>
      </c>
      <c r="D48" s="14">
        <f t="shared" si="0"/>
        <v>1764567.6</v>
      </c>
      <c r="E48" s="14"/>
      <c r="F48" s="14">
        <f t="shared" si="1"/>
        <v>68179.54537716895</v>
      </c>
      <c r="G48" s="14">
        <f t="shared" si="2"/>
        <v>-591097.6</v>
      </c>
      <c r="H48" s="14">
        <f t="shared" si="3"/>
        <v>1832747.145377169</v>
      </c>
      <c r="I48" s="10"/>
      <c r="J48" s="13"/>
      <c r="K48" s="13"/>
    </row>
    <row r="49" spans="1:11" ht="12.75">
      <c r="A49" s="13"/>
      <c r="B49" s="13" t="s">
        <v>15</v>
      </c>
      <c r="C49" s="14">
        <v>94946</v>
      </c>
      <c r="D49" s="14">
        <f t="shared" si="0"/>
        <v>1859513.6</v>
      </c>
      <c r="E49" s="14">
        <f>+D46*J49*K49/365</f>
        <v>11062.879780821919</v>
      </c>
      <c r="F49" s="14">
        <f t="shared" si="1"/>
        <v>79242.42515799087</v>
      </c>
      <c r="G49" s="14">
        <f t="shared" si="2"/>
        <v>106008.87978082192</v>
      </c>
      <c r="H49" s="14">
        <f t="shared" si="3"/>
        <v>1938756.0251579909</v>
      </c>
      <c r="I49" s="10"/>
      <c r="J49" s="16">
        <f>+$J$9</f>
        <v>0.07</v>
      </c>
      <c r="K49" s="17">
        <f>+A50-A46+1</f>
        <v>30</v>
      </c>
    </row>
    <row r="50" spans="1:11" ht="12.75">
      <c r="A50" s="12">
        <f>+A45+30</f>
        <v>37437</v>
      </c>
      <c r="B50" s="13" t="s">
        <v>4</v>
      </c>
      <c r="C50" s="14"/>
      <c r="D50" s="14">
        <f t="shared" si="0"/>
        <v>1859513.6</v>
      </c>
      <c r="E50" s="14"/>
      <c r="F50" s="14">
        <f t="shared" si="1"/>
        <v>79242.42515799087</v>
      </c>
      <c r="G50" s="14">
        <f t="shared" si="2"/>
        <v>0</v>
      </c>
      <c r="H50" s="14">
        <f t="shared" si="3"/>
        <v>1938756.0251579909</v>
      </c>
      <c r="I50" s="10"/>
      <c r="J50" s="13"/>
      <c r="K50" s="13"/>
    </row>
    <row r="51" spans="1:11" ht="12.75">
      <c r="A51" s="12">
        <f>+A50+1</f>
        <v>37438</v>
      </c>
      <c r="B51" s="13" t="s">
        <v>11</v>
      </c>
      <c r="C51" s="14"/>
      <c r="D51" s="14">
        <f t="shared" si="0"/>
        <v>1859513.6</v>
      </c>
      <c r="E51" s="14"/>
      <c r="F51" s="14">
        <f t="shared" si="1"/>
        <v>79242.42515799087</v>
      </c>
      <c r="G51" s="14">
        <f t="shared" si="2"/>
        <v>0</v>
      </c>
      <c r="H51" s="14">
        <f t="shared" si="3"/>
        <v>1938756.0251579909</v>
      </c>
      <c r="I51" s="10"/>
      <c r="J51" s="13"/>
      <c r="K51" s="13"/>
    </row>
    <row r="52" spans="1:11" ht="12.75">
      <c r="A52" s="13"/>
      <c r="B52" s="13" t="s">
        <v>12</v>
      </c>
      <c r="C52" s="14">
        <f>5193976/12</f>
        <v>432831.3333333333</v>
      </c>
      <c r="D52" s="14">
        <f t="shared" si="0"/>
        <v>2292344.9333333336</v>
      </c>
      <c r="E52" s="14"/>
      <c r="F52" s="14">
        <f t="shared" si="1"/>
        <v>79242.42515799087</v>
      </c>
      <c r="G52" s="14">
        <f t="shared" si="2"/>
        <v>432831.3333333333</v>
      </c>
      <c r="H52" s="14">
        <f t="shared" si="3"/>
        <v>2371587.3584913244</v>
      </c>
      <c r="I52" s="10"/>
      <c r="J52" s="13"/>
      <c r="K52" s="13"/>
    </row>
    <row r="53" spans="1:11" ht="12.75">
      <c r="A53" s="13"/>
      <c r="B53" s="13" t="s">
        <v>13</v>
      </c>
      <c r="C53" s="14">
        <f>-5910976/10</f>
        <v>-591097.6</v>
      </c>
      <c r="D53" s="14">
        <f t="shared" si="0"/>
        <v>1701247.3333333335</v>
      </c>
      <c r="E53" s="14"/>
      <c r="F53" s="14">
        <f t="shared" si="1"/>
        <v>79242.42515799087</v>
      </c>
      <c r="G53" s="14">
        <f t="shared" si="2"/>
        <v>-591097.6</v>
      </c>
      <c r="H53" s="14">
        <f t="shared" si="3"/>
        <v>1780489.7584913243</v>
      </c>
      <c r="I53" s="10"/>
      <c r="J53" s="13"/>
      <c r="K53" s="13"/>
    </row>
    <row r="54" spans="1:11" ht="12.75">
      <c r="A54" s="13"/>
      <c r="B54" s="13" t="s">
        <v>15</v>
      </c>
      <c r="C54" s="14"/>
      <c r="D54" s="14">
        <f t="shared" si="0"/>
        <v>1701247.3333333335</v>
      </c>
      <c r="E54" s="14">
        <f>+D51*J54*K54/365</f>
        <v>11055.190443835618</v>
      </c>
      <c r="F54" s="14">
        <f t="shared" si="1"/>
        <v>90297.61560182649</v>
      </c>
      <c r="G54" s="14">
        <f t="shared" si="2"/>
        <v>11055.190443835618</v>
      </c>
      <c r="H54" s="14">
        <f t="shared" si="3"/>
        <v>1791544.94893516</v>
      </c>
      <c r="I54" s="10"/>
      <c r="J54" s="16">
        <f>+$J$9</f>
        <v>0.07</v>
      </c>
      <c r="K54" s="17">
        <f>+A55-A51+1</f>
        <v>31</v>
      </c>
    </row>
    <row r="55" spans="1:11" ht="12.75">
      <c r="A55" s="12">
        <f>+A50+31</f>
        <v>37468</v>
      </c>
      <c r="B55" s="13" t="s">
        <v>4</v>
      </c>
      <c r="C55" s="14"/>
      <c r="D55" s="14">
        <f t="shared" si="0"/>
        <v>1701247.3333333335</v>
      </c>
      <c r="E55" s="14"/>
      <c r="F55" s="14">
        <f t="shared" si="1"/>
        <v>90297.61560182649</v>
      </c>
      <c r="G55" s="14">
        <f t="shared" si="2"/>
        <v>0</v>
      </c>
      <c r="H55" s="14">
        <f t="shared" si="3"/>
        <v>1791544.94893516</v>
      </c>
      <c r="I55" s="10"/>
      <c r="J55" s="13"/>
      <c r="K55" s="13"/>
    </row>
    <row r="56" spans="1:11" ht="12.75">
      <c r="A56" s="12">
        <f>+A55+1</f>
        <v>37469</v>
      </c>
      <c r="B56" s="13" t="s">
        <v>11</v>
      </c>
      <c r="C56" s="14"/>
      <c r="D56" s="14">
        <f t="shared" si="0"/>
        <v>1701247.3333333335</v>
      </c>
      <c r="E56" s="14"/>
      <c r="F56" s="14">
        <f t="shared" si="1"/>
        <v>90297.61560182649</v>
      </c>
      <c r="G56" s="14">
        <f t="shared" si="2"/>
        <v>0</v>
      </c>
      <c r="H56" s="14">
        <f t="shared" si="3"/>
        <v>1791544.94893516</v>
      </c>
      <c r="I56" s="10"/>
      <c r="J56" s="13"/>
      <c r="K56" s="13"/>
    </row>
    <row r="57" spans="1:11" ht="12.75">
      <c r="A57" s="13"/>
      <c r="B57" s="13" t="s">
        <v>12</v>
      </c>
      <c r="C57" s="14">
        <f>5193976/12</f>
        <v>432831.3333333333</v>
      </c>
      <c r="D57" s="14">
        <f t="shared" si="0"/>
        <v>2134078.666666667</v>
      </c>
      <c r="E57" s="14"/>
      <c r="F57" s="14">
        <f t="shared" si="1"/>
        <v>90297.61560182649</v>
      </c>
      <c r="G57" s="14">
        <f t="shared" si="2"/>
        <v>432831.3333333333</v>
      </c>
      <c r="H57" s="14">
        <f t="shared" si="3"/>
        <v>2224376.2822684934</v>
      </c>
      <c r="I57" s="10"/>
      <c r="J57" s="13"/>
      <c r="K57" s="13"/>
    </row>
    <row r="58" spans="1:11" ht="12.75">
      <c r="A58" s="13"/>
      <c r="B58" s="13" t="s">
        <v>13</v>
      </c>
      <c r="C58" s="14">
        <f>-5910976/10</f>
        <v>-591097.6</v>
      </c>
      <c r="D58" s="14">
        <f t="shared" si="0"/>
        <v>1542981.066666667</v>
      </c>
      <c r="E58" s="14"/>
      <c r="F58" s="14">
        <f t="shared" si="1"/>
        <v>90297.61560182649</v>
      </c>
      <c r="G58" s="14">
        <f t="shared" si="2"/>
        <v>-591097.6</v>
      </c>
      <c r="H58" s="14">
        <f t="shared" si="3"/>
        <v>1633278.6822684933</v>
      </c>
      <c r="I58" s="10"/>
      <c r="J58" s="13"/>
      <c r="K58" s="13"/>
    </row>
    <row r="59" spans="1:11" ht="12.75">
      <c r="A59" s="13"/>
      <c r="B59" s="13" t="s">
        <v>15</v>
      </c>
      <c r="C59" s="14"/>
      <c r="D59" s="14">
        <f t="shared" si="0"/>
        <v>1542981.066666667</v>
      </c>
      <c r="E59" s="14">
        <f>+D56*J59*K59/365</f>
        <v>10114.26496803653</v>
      </c>
      <c r="F59" s="14">
        <f t="shared" si="1"/>
        <v>100411.88056986302</v>
      </c>
      <c r="G59" s="14">
        <f t="shared" si="2"/>
        <v>10114.26496803653</v>
      </c>
      <c r="H59" s="14">
        <f t="shared" si="3"/>
        <v>1643392.9472365298</v>
      </c>
      <c r="I59" s="10"/>
      <c r="J59" s="16">
        <f>+$J$9</f>
        <v>0.07</v>
      </c>
      <c r="K59" s="17">
        <f>+A60-A56+1</f>
        <v>31</v>
      </c>
    </row>
    <row r="60" spans="1:11" ht="12.75">
      <c r="A60" s="12">
        <f>+A55+31</f>
        <v>37499</v>
      </c>
      <c r="B60" s="13" t="s">
        <v>4</v>
      </c>
      <c r="C60" s="14"/>
      <c r="D60" s="14">
        <f t="shared" si="0"/>
        <v>1542981.066666667</v>
      </c>
      <c r="E60" s="14"/>
      <c r="F60" s="14">
        <f t="shared" si="1"/>
        <v>100411.88056986302</v>
      </c>
      <c r="G60" s="14">
        <f t="shared" si="2"/>
        <v>0</v>
      </c>
      <c r="H60" s="14">
        <f t="shared" si="3"/>
        <v>1643392.9472365298</v>
      </c>
      <c r="I60" s="10"/>
      <c r="J60" s="13"/>
      <c r="K60" s="13"/>
    </row>
    <row r="61" spans="1:11" ht="12.75">
      <c r="A61" s="12">
        <f>+A60+1</f>
        <v>37500</v>
      </c>
      <c r="B61" s="13" t="s">
        <v>11</v>
      </c>
      <c r="C61" s="14"/>
      <c r="D61" s="14">
        <f t="shared" si="0"/>
        <v>1542981.066666667</v>
      </c>
      <c r="E61" s="14"/>
      <c r="F61" s="14">
        <f t="shared" si="1"/>
        <v>100411.88056986302</v>
      </c>
      <c r="G61" s="14">
        <f t="shared" si="2"/>
        <v>0</v>
      </c>
      <c r="H61" s="14">
        <f t="shared" si="3"/>
        <v>1643392.9472365298</v>
      </c>
      <c r="I61" s="10"/>
      <c r="J61" s="13"/>
      <c r="K61" s="13"/>
    </row>
    <row r="62" spans="1:11" ht="12.75">
      <c r="A62" s="13"/>
      <c r="B62" s="13" t="s">
        <v>12</v>
      </c>
      <c r="C62" s="14">
        <f>5193976/12</f>
        <v>432831.3333333333</v>
      </c>
      <c r="D62" s="14">
        <f t="shared" si="0"/>
        <v>1975812.4000000001</v>
      </c>
      <c r="E62" s="14"/>
      <c r="F62" s="14">
        <f t="shared" si="1"/>
        <v>100411.88056986302</v>
      </c>
      <c r="G62" s="14">
        <f t="shared" si="2"/>
        <v>432831.3333333333</v>
      </c>
      <c r="H62" s="14">
        <f t="shared" si="3"/>
        <v>2076224.280569863</v>
      </c>
      <c r="I62" s="10"/>
      <c r="J62" s="13"/>
      <c r="K62" s="13"/>
    </row>
    <row r="63" spans="1:11" ht="12.75">
      <c r="A63" s="13"/>
      <c r="B63" s="13" t="s">
        <v>13</v>
      </c>
      <c r="C63" s="14">
        <f>-5910976/10</f>
        <v>-591097.6</v>
      </c>
      <c r="D63" s="14">
        <f t="shared" si="0"/>
        <v>1384714.8000000003</v>
      </c>
      <c r="E63" s="14"/>
      <c r="F63" s="14">
        <f t="shared" si="1"/>
        <v>100411.88056986302</v>
      </c>
      <c r="G63" s="14">
        <f t="shared" si="2"/>
        <v>-591097.6</v>
      </c>
      <c r="H63" s="14">
        <f t="shared" si="3"/>
        <v>1485126.680569863</v>
      </c>
      <c r="I63" s="10"/>
      <c r="J63" s="13"/>
      <c r="K63" s="13"/>
    </row>
    <row r="64" spans="1:11" ht="12.75">
      <c r="A64" s="13"/>
      <c r="B64" s="13" t="s">
        <v>15</v>
      </c>
      <c r="C64" s="14"/>
      <c r="D64" s="14">
        <f t="shared" si="0"/>
        <v>1384714.8000000003</v>
      </c>
      <c r="E64" s="14">
        <f>+D61*J64*K64/365</f>
        <v>8877.425315068494</v>
      </c>
      <c r="F64" s="14">
        <f t="shared" si="1"/>
        <v>109289.30588493151</v>
      </c>
      <c r="G64" s="14">
        <f t="shared" si="2"/>
        <v>8877.425315068494</v>
      </c>
      <c r="H64" s="14">
        <f t="shared" si="3"/>
        <v>1494004.1058849315</v>
      </c>
      <c r="I64" s="10"/>
      <c r="J64" s="16">
        <f>+$J$9</f>
        <v>0.07</v>
      </c>
      <c r="K64" s="17">
        <f>+A65-A61+1</f>
        <v>30</v>
      </c>
    </row>
    <row r="65" spans="1:11" ht="12.75">
      <c r="A65" s="12">
        <f>+A60+30</f>
        <v>37529</v>
      </c>
      <c r="B65" s="13" t="s">
        <v>4</v>
      </c>
      <c r="C65" s="14"/>
      <c r="D65" s="14">
        <f t="shared" si="0"/>
        <v>1384714.8000000003</v>
      </c>
      <c r="E65" s="14"/>
      <c r="F65" s="14">
        <f t="shared" si="1"/>
        <v>109289.30588493151</v>
      </c>
      <c r="G65" s="14">
        <f t="shared" si="2"/>
        <v>0</v>
      </c>
      <c r="H65" s="14">
        <f t="shared" si="3"/>
        <v>1494004.1058849315</v>
      </c>
      <c r="I65" s="10"/>
      <c r="J65" s="13"/>
      <c r="K65" s="13"/>
    </row>
    <row r="66" spans="1:11" ht="12.75">
      <c r="A66" s="12">
        <f>+A65+1</f>
        <v>37530</v>
      </c>
      <c r="B66" s="13" t="s">
        <v>11</v>
      </c>
      <c r="C66" s="14"/>
      <c r="D66" s="14">
        <f t="shared" si="0"/>
        <v>1384714.8000000003</v>
      </c>
      <c r="E66" s="14"/>
      <c r="F66" s="14">
        <f t="shared" si="1"/>
        <v>109289.30588493151</v>
      </c>
      <c r="G66" s="14">
        <f t="shared" si="2"/>
        <v>0</v>
      </c>
      <c r="H66" s="14">
        <f t="shared" si="3"/>
        <v>1494004.1058849315</v>
      </c>
      <c r="I66" s="10"/>
      <c r="J66" s="13"/>
      <c r="K66" s="13"/>
    </row>
    <row r="67" spans="1:11" ht="12.75">
      <c r="A67" s="13"/>
      <c r="B67" s="13" t="s">
        <v>12</v>
      </c>
      <c r="C67" s="14">
        <f>5193976/12</f>
        <v>432831.3333333333</v>
      </c>
      <c r="D67" s="14">
        <f t="shared" si="0"/>
        <v>1817546.1333333335</v>
      </c>
      <c r="E67" s="14"/>
      <c r="F67" s="14">
        <f t="shared" si="1"/>
        <v>109289.30588493151</v>
      </c>
      <c r="G67" s="14">
        <f t="shared" si="2"/>
        <v>432831.3333333333</v>
      </c>
      <c r="H67" s="14">
        <f t="shared" si="3"/>
        <v>1926835.4392182648</v>
      </c>
      <c r="I67" s="10"/>
      <c r="J67" s="13"/>
      <c r="K67" s="13"/>
    </row>
    <row r="68" spans="1:11" ht="12.75">
      <c r="A68" s="13"/>
      <c r="B68" s="13" t="s">
        <v>13</v>
      </c>
      <c r="C68" s="14">
        <f>-5910976/10</f>
        <v>-591097.6</v>
      </c>
      <c r="D68" s="14">
        <f t="shared" si="0"/>
        <v>1226448.5333333337</v>
      </c>
      <c r="E68" s="14"/>
      <c r="F68" s="14">
        <f t="shared" si="1"/>
        <v>109289.30588493151</v>
      </c>
      <c r="G68" s="14">
        <f t="shared" si="2"/>
        <v>-591097.6</v>
      </c>
      <c r="H68" s="14">
        <f t="shared" si="3"/>
        <v>1335737.839218265</v>
      </c>
      <c r="I68" s="10"/>
      <c r="J68" s="13"/>
      <c r="K68" s="13"/>
    </row>
    <row r="69" spans="1:11" ht="12.75">
      <c r="A69" s="13"/>
      <c r="B69" s="13" t="s">
        <v>15</v>
      </c>
      <c r="C69" s="14"/>
      <c r="D69" s="14">
        <f t="shared" si="0"/>
        <v>1226448.5333333337</v>
      </c>
      <c r="E69" s="14">
        <f>+D66*J69*K69/365</f>
        <v>8232.414016438359</v>
      </c>
      <c r="F69" s="14">
        <f t="shared" si="1"/>
        <v>117521.71990136987</v>
      </c>
      <c r="G69" s="14">
        <f t="shared" si="2"/>
        <v>8232.414016438359</v>
      </c>
      <c r="H69" s="14">
        <f t="shared" si="3"/>
        <v>1343970.2532347033</v>
      </c>
      <c r="I69" s="10"/>
      <c r="J69" s="16">
        <f>+$J$9</f>
        <v>0.07</v>
      </c>
      <c r="K69" s="17">
        <f>+A70-A66+1</f>
        <v>31</v>
      </c>
    </row>
    <row r="70" spans="1:11" ht="12.75">
      <c r="A70" s="12">
        <f>+A65+31</f>
        <v>37560</v>
      </c>
      <c r="B70" s="13" t="s">
        <v>4</v>
      </c>
      <c r="C70" s="14"/>
      <c r="D70" s="14">
        <f t="shared" si="0"/>
        <v>1226448.5333333337</v>
      </c>
      <c r="E70" s="14"/>
      <c r="F70" s="14">
        <f t="shared" si="1"/>
        <v>117521.71990136987</v>
      </c>
      <c r="G70" s="14">
        <f t="shared" si="2"/>
        <v>0</v>
      </c>
      <c r="H70" s="14">
        <f t="shared" si="3"/>
        <v>1343970.2532347033</v>
      </c>
      <c r="I70" s="10"/>
      <c r="J70" s="13"/>
      <c r="K70" s="13"/>
    </row>
    <row r="71" spans="1:11" ht="12.75">
      <c r="A71" s="12">
        <f>+A70+1</f>
        <v>37561</v>
      </c>
      <c r="B71" s="13" t="s">
        <v>11</v>
      </c>
      <c r="C71" s="14"/>
      <c r="D71" s="14">
        <f t="shared" si="0"/>
        <v>1226448.5333333337</v>
      </c>
      <c r="E71" s="14"/>
      <c r="F71" s="14">
        <f t="shared" si="1"/>
        <v>117521.71990136987</v>
      </c>
      <c r="G71" s="14">
        <f t="shared" si="2"/>
        <v>0</v>
      </c>
      <c r="H71" s="14">
        <f t="shared" si="3"/>
        <v>1343970.2532347033</v>
      </c>
      <c r="I71" s="10"/>
      <c r="J71" s="13"/>
      <c r="K71" s="13"/>
    </row>
    <row r="72" spans="1:11" ht="12.75">
      <c r="A72" s="13"/>
      <c r="B72" s="13" t="s">
        <v>12</v>
      </c>
      <c r="C72" s="14">
        <f>5193976/12</f>
        <v>432831.3333333333</v>
      </c>
      <c r="D72" s="14">
        <f aca="true" t="shared" si="4" ref="D72:D135">+D71+C72</f>
        <v>1659279.866666667</v>
      </c>
      <c r="E72" s="14"/>
      <c r="F72" s="14">
        <f aca="true" t="shared" si="5" ref="F72:F135">+F71+E72</f>
        <v>117521.71990136987</v>
      </c>
      <c r="G72" s="14">
        <f aca="true" t="shared" si="6" ref="G72:G135">+C72+E72</f>
        <v>432831.3333333333</v>
      </c>
      <c r="H72" s="14">
        <f aca="true" t="shared" si="7" ref="H72:H135">+H71+G72</f>
        <v>1776801.5865680366</v>
      </c>
      <c r="I72" s="10"/>
      <c r="J72" s="13"/>
      <c r="K72" s="13"/>
    </row>
    <row r="73" spans="1:11" ht="12.75">
      <c r="A73" s="13"/>
      <c r="B73" s="13" t="s">
        <v>13</v>
      </c>
      <c r="C73" s="14">
        <f>-5910976/10</f>
        <v>-591097.6</v>
      </c>
      <c r="D73" s="14">
        <f t="shared" si="4"/>
        <v>1068182.266666667</v>
      </c>
      <c r="E73" s="14"/>
      <c r="F73" s="14">
        <f t="shared" si="5"/>
        <v>117521.71990136987</v>
      </c>
      <c r="G73" s="14">
        <f t="shared" si="6"/>
        <v>-591097.6</v>
      </c>
      <c r="H73" s="14">
        <f t="shared" si="7"/>
        <v>1185703.9865680365</v>
      </c>
      <c r="I73" s="10"/>
      <c r="J73" s="13"/>
      <c r="K73" s="13"/>
    </row>
    <row r="74" spans="1:11" ht="12.75">
      <c r="A74" s="13"/>
      <c r="B74" s="13" t="s">
        <v>15</v>
      </c>
      <c r="C74" s="14"/>
      <c r="D74" s="14">
        <f t="shared" si="4"/>
        <v>1068182.266666667</v>
      </c>
      <c r="E74" s="14">
        <f>+D71*J74*K74/365</f>
        <v>7056.279232876716</v>
      </c>
      <c r="F74" s="14">
        <f t="shared" si="5"/>
        <v>124577.99913424658</v>
      </c>
      <c r="G74" s="14">
        <f t="shared" si="6"/>
        <v>7056.279232876716</v>
      </c>
      <c r="H74" s="14">
        <f t="shared" si="7"/>
        <v>1192760.265800913</v>
      </c>
      <c r="I74" s="10"/>
      <c r="J74" s="16">
        <f>+$J$9</f>
        <v>0.07</v>
      </c>
      <c r="K74" s="17">
        <f>+A75-A71+1</f>
        <v>30</v>
      </c>
    </row>
    <row r="75" spans="1:11" ht="12.75">
      <c r="A75" s="12">
        <f>+A70+30</f>
        <v>37590</v>
      </c>
      <c r="B75" s="13" t="s">
        <v>4</v>
      </c>
      <c r="C75" s="14"/>
      <c r="D75" s="14">
        <f t="shared" si="4"/>
        <v>1068182.266666667</v>
      </c>
      <c r="E75" s="14"/>
      <c r="F75" s="14">
        <f t="shared" si="5"/>
        <v>124577.99913424658</v>
      </c>
      <c r="G75" s="14">
        <f t="shared" si="6"/>
        <v>0</v>
      </c>
      <c r="H75" s="14">
        <f t="shared" si="7"/>
        <v>1192760.265800913</v>
      </c>
      <c r="I75" s="10"/>
      <c r="J75" s="13"/>
      <c r="K75" s="13"/>
    </row>
    <row r="76" spans="1:11" ht="12.75">
      <c r="A76" s="12">
        <f>+A75+1</f>
        <v>37591</v>
      </c>
      <c r="B76" s="13" t="s">
        <v>11</v>
      </c>
      <c r="C76" s="14"/>
      <c r="D76" s="14">
        <f t="shared" si="4"/>
        <v>1068182.266666667</v>
      </c>
      <c r="E76" s="14"/>
      <c r="F76" s="14">
        <f t="shared" si="5"/>
        <v>124577.99913424658</v>
      </c>
      <c r="G76" s="14">
        <f t="shared" si="6"/>
        <v>0</v>
      </c>
      <c r="H76" s="14">
        <f t="shared" si="7"/>
        <v>1192760.265800913</v>
      </c>
      <c r="I76" s="10"/>
      <c r="J76" s="13"/>
      <c r="K76" s="13"/>
    </row>
    <row r="77" spans="1:11" ht="12.75">
      <c r="A77" s="13"/>
      <c r="B77" s="13" t="s">
        <v>12</v>
      </c>
      <c r="C77" s="14">
        <f>5193976/12</f>
        <v>432831.3333333333</v>
      </c>
      <c r="D77" s="14">
        <f t="shared" si="4"/>
        <v>1501013.6000000003</v>
      </c>
      <c r="E77" s="14"/>
      <c r="F77" s="14">
        <f t="shared" si="5"/>
        <v>124577.99913424658</v>
      </c>
      <c r="G77" s="14">
        <f t="shared" si="6"/>
        <v>432831.3333333333</v>
      </c>
      <c r="H77" s="14">
        <f t="shared" si="7"/>
        <v>1625591.5991342464</v>
      </c>
      <c r="I77" s="10"/>
      <c r="J77" s="13"/>
      <c r="K77" s="13"/>
    </row>
    <row r="78" spans="1:11" ht="12.75">
      <c r="A78" s="13"/>
      <c r="B78" s="13" t="s">
        <v>13</v>
      </c>
      <c r="C78" s="14">
        <f>-5910976/10</f>
        <v>-591097.6</v>
      </c>
      <c r="D78" s="14">
        <f t="shared" si="4"/>
        <v>909916.0000000003</v>
      </c>
      <c r="E78" s="14"/>
      <c r="F78" s="14">
        <f t="shared" si="5"/>
        <v>124577.99913424658</v>
      </c>
      <c r="G78" s="14">
        <f t="shared" si="6"/>
        <v>-591097.6</v>
      </c>
      <c r="H78" s="14">
        <f t="shared" si="7"/>
        <v>1034493.9991342464</v>
      </c>
      <c r="I78" s="10"/>
      <c r="J78" s="13"/>
      <c r="K78" s="13"/>
    </row>
    <row r="79" spans="1:11" ht="12.75">
      <c r="A79" s="13"/>
      <c r="B79" s="13" t="s">
        <v>15</v>
      </c>
      <c r="C79" s="14"/>
      <c r="D79" s="14">
        <f t="shared" si="4"/>
        <v>909916.0000000003</v>
      </c>
      <c r="E79" s="14">
        <f>+D76*J79*K79/365</f>
        <v>6350.563064840186</v>
      </c>
      <c r="F79" s="14">
        <f t="shared" si="5"/>
        <v>130928.56219908677</v>
      </c>
      <c r="G79" s="14">
        <f t="shared" si="6"/>
        <v>6350.563064840186</v>
      </c>
      <c r="H79" s="14">
        <f t="shared" si="7"/>
        <v>1040844.5621990865</v>
      </c>
      <c r="I79" s="10"/>
      <c r="J79" s="16">
        <f>+$J$9</f>
        <v>0.07</v>
      </c>
      <c r="K79" s="17">
        <f>+A80-A76+1</f>
        <v>31</v>
      </c>
    </row>
    <row r="80" spans="1:11" ht="12.75">
      <c r="A80" s="12">
        <f>+A75+31</f>
        <v>37621</v>
      </c>
      <c r="B80" s="13" t="s">
        <v>4</v>
      </c>
      <c r="C80" s="14"/>
      <c r="D80" s="14">
        <f t="shared" si="4"/>
        <v>909916.0000000003</v>
      </c>
      <c r="E80" s="14"/>
      <c r="F80" s="14">
        <f t="shared" si="5"/>
        <v>130928.56219908677</v>
      </c>
      <c r="G80" s="14">
        <f t="shared" si="6"/>
        <v>0</v>
      </c>
      <c r="H80" s="14">
        <f t="shared" si="7"/>
        <v>1040844.5621990865</v>
      </c>
      <c r="I80" s="10"/>
      <c r="J80" s="13"/>
      <c r="K80" s="13"/>
    </row>
    <row r="81" spans="1:11" ht="12.75">
      <c r="A81" s="12">
        <f>+A80+1</f>
        <v>37622</v>
      </c>
      <c r="B81" s="13" t="s">
        <v>11</v>
      </c>
      <c r="C81" s="14"/>
      <c r="D81" s="14">
        <f t="shared" si="4"/>
        <v>909916.0000000003</v>
      </c>
      <c r="E81" s="14"/>
      <c r="F81" s="14">
        <f t="shared" si="5"/>
        <v>130928.56219908677</v>
      </c>
      <c r="G81" s="14">
        <f t="shared" si="6"/>
        <v>0</v>
      </c>
      <c r="H81" s="14">
        <f t="shared" si="7"/>
        <v>1040844.5621990865</v>
      </c>
      <c r="I81" s="10"/>
      <c r="J81" s="13"/>
      <c r="K81" s="13"/>
    </row>
    <row r="82" spans="1:11" ht="12.75">
      <c r="A82" s="13"/>
      <c r="B82" s="13" t="s">
        <v>12</v>
      </c>
      <c r="C82" s="14">
        <f>6725946/12</f>
        <v>560495.5</v>
      </c>
      <c r="D82" s="14">
        <f t="shared" si="4"/>
        <v>1470411.5000000005</v>
      </c>
      <c r="E82" s="14"/>
      <c r="F82" s="14">
        <f t="shared" si="5"/>
        <v>130928.56219908677</v>
      </c>
      <c r="G82" s="14">
        <f t="shared" si="6"/>
        <v>560495.5</v>
      </c>
      <c r="H82" s="14">
        <f t="shared" si="7"/>
        <v>1601340.0621990864</v>
      </c>
      <c r="I82" s="10"/>
      <c r="J82" s="13"/>
      <c r="K82" s="13"/>
    </row>
    <row r="83" spans="1:11" ht="12.75">
      <c r="A83" s="13"/>
      <c r="B83" s="13" t="s">
        <v>13</v>
      </c>
      <c r="C83" s="14">
        <f>-7110030/12</f>
        <v>-592502.5</v>
      </c>
      <c r="D83" s="14">
        <f t="shared" si="4"/>
        <v>877909.0000000005</v>
      </c>
      <c r="E83" s="14"/>
      <c r="F83" s="14">
        <f t="shared" si="5"/>
        <v>130928.56219908677</v>
      </c>
      <c r="G83" s="14">
        <f t="shared" si="6"/>
        <v>-592502.5</v>
      </c>
      <c r="H83" s="14">
        <f t="shared" si="7"/>
        <v>1008837.5621990864</v>
      </c>
      <c r="I83" s="10"/>
      <c r="J83" s="13"/>
      <c r="K83" s="13"/>
    </row>
    <row r="84" spans="1:11" ht="12.75">
      <c r="A84" s="13"/>
      <c r="B84" s="13" t="s">
        <v>15</v>
      </c>
      <c r="C84" s="14"/>
      <c r="D84" s="14">
        <f t="shared" si="4"/>
        <v>877909.0000000005</v>
      </c>
      <c r="E84" s="14">
        <f>+D81*J84*K84/365</f>
        <v>5409.637589041098</v>
      </c>
      <c r="F84" s="14">
        <f t="shared" si="5"/>
        <v>136338.19978812785</v>
      </c>
      <c r="G84" s="14">
        <f t="shared" si="6"/>
        <v>5409.637589041098</v>
      </c>
      <c r="H84" s="14">
        <f t="shared" si="7"/>
        <v>1014247.1997881276</v>
      </c>
      <c r="I84" s="10"/>
      <c r="J84" s="16">
        <f>+$J$9</f>
        <v>0.07</v>
      </c>
      <c r="K84" s="17">
        <f>+A85-A81+1</f>
        <v>31</v>
      </c>
    </row>
    <row r="85" spans="1:11" ht="12.75">
      <c r="A85" s="12">
        <f>+A80+31</f>
        <v>37652</v>
      </c>
      <c r="B85" s="13" t="s">
        <v>4</v>
      </c>
      <c r="C85" s="14"/>
      <c r="D85" s="14">
        <f t="shared" si="4"/>
        <v>877909.0000000005</v>
      </c>
      <c r="E85" s="14"/>
      <c r="F85" s="14">
        <f t="shared" si="5"/>
        <v>136338.19978812785</v>
      </c>
      <c r="G85" s="14">
        <f t="shared" si="6"/>
        <v>0</v>
      </c>
      <c r="H85" s="14">
        <f t="shared" si="7"/>
        <v>1014247.1997881276</v>
      </c>
      <c r="I85" s="10"/>
      <c r="J85" s="13"/>
      <c r="K85" s="13"/>
    </row>
    <row r="86" spans="1:11" ht="12.75">
      <c r="A86" s="12">
        <f>+A85+1</f>
        <v>37653</v>
      </c>
      <c r="B86" s="13" t="s">
        <v>11</v>
      </c>
      <c r="C86" s="14"/>
      <c r="D86" s="14">
        <f t="shared" si="4"/>
        <v>877909.0000000005</v>
      </c>
      <c r="E86" s="14"/>
      <c r="F86" s="14">
        <f t="shared" si="5"/>
        <v>136338.19978812785</v>
      </c>
      <c r="G86" s="14">
        <f t="shared" si="6"/>
        <v>0</v>
      </c>
      <c r="H86" s="14">
        <f t="shared" si="7"/>
        <v>1014247.1997881276</v>
      </c>
      <c r="I86" s="10"/>
      <c r="J86" s="13"/>
      <c r="K86" s="13"/>
    </row>
    <row r="87" spans="1:11" ht="12.75">
      <c r="A87" s="13"/>
      <c r="B87" s="13" t="s">
        <v>12</v>
      </c>
      <c r="C87" s="14">
        <f>6725946/12</f>
        <v>560495.5</v>
      </c>
      <c r="D87" s="14">
        <f t="shared" si="4"/>
        <v>1438404.5000000005</v>
      </c>
      <c r="E87" s="14"/>
      <c r="F87" s="14">
        <f t="shared" si="5"/>
        <v>136338.19978812785</v>
      </c>
      <c r="G87" s="14">
        <f t="shared" si="6"/>
        <v>560495.5</v>
      </c>
      <c r="H87" s="14">
        <f t="shared" si="7"/>
        <v>1574742.6997881276</v>
      </c>
      <c r="I87" s="10"/>
      <c r="J87" s="13"/>
      <c r="K87" s="13"/>
    </row>
    <row r="88" spans="1:11" ht="12.75">
      <c r="A88" s="13"/>
      <c r="B88" s="13" t="s">
        <v>13</v>
      </c>
      <c r="C88" s="14">
        <f>-7110030/12</f>
        <v>-592502.5</v>
      </c>
      <c r="D88" s="14">
        <f t="shared" si="4"/>
        <v>845902.0000000005</v>
      </c>
      <c r="E88" s="14"/>
      <c r="F88" s="14">
        <f t="shared" si="5"/>
        <v>136338.19978812785</v>
      </c>
      <c r="G88" s="14">
        <f t="shared" si="6"/>
        <v>-592502.5</v>
      </c>
      <c r="H88" s="14">
        <f t="shared" si="7"/>
        <v>982240.1997881276</v>
      </c>
      <c r="I88" s="10"/>
      <c r="J88" s="13"/>
      <c r="K88" s="13"/>
    </row>
    <row r="89" spans="1:11" ht="12.75">
      <c r="A89" s="13"/>
      <c r="B89" s="13" t="s">
        <v>15</v>
      </c>
      <c r="C89" s="14"/>
      <c r="D89" s="14">
        <f t="shared" si="4"/>
        <v>845902.0000000005</v>
      </c>
      <c r="E89" s="14">
        <f>+D86*J89*K89/365</f>
        <v>4714.251068493154</v>
      </c>
      <c r="F89" s="14">
        <f t="shared" si="5"/>
        <v>141052.450856621</v>
      </c>
      <c r="G89" s="14">
        <f t="shared" si="6"/>
        <v>4714.251068493154</v>
      </c>
      <c r="H89" s="14">
        <f t="shared" si="7"/>
        <v>986954.4508566207</v>
      </c>
      <c r="I89" s="10"/>
      <c r="J89" s="16">
        <f>+$J$9</f>
        <v>0.07</v>
      </c>
      <c r="K89" s="17">
        <f>+A90-A86+1</f>
        <v>28</v>
      </c>
    </row>
    <row r="90" spans="1:11" ht="12.75">
      <c r="A90" s="12">
        <f>+A85+28</f>
        <v>37680</v>
      </c>
      <c r="B90" s="13" t="s">
        <v>4</v>
      </c>
      <c r="C90" s="14"/>
      <c r="D90" s="14">
        <f t="shared" si="4"/>
        <v>845902.0000000005</v>
      </c>
      <c r="E90" s="14"/>
      <c r="F90" s="14">
        <f t="shared" si="5"/>
        <v>141052.450856621</v>
      </c>
      <c r="G90" s="14">
        <f t="shared" si="6"/>
        <v>0</v>
      </c>
      <c r="H90" s="14">
        <f t="shared" si="7"/>
        <v>986954.4508566207</v>
      </c>
      <c r="I90" s="10"/>
      <c r="J90" s="13"/>
      <c r="K90" s="13"/>
    </row>
    <row r="91" spans="1:11" ht="12.75">
      <c r="A91" s="12">
        <f>+A90+1</f>
        <v>37681</v>
      </c>
      <c r="B91" s="13" t="s">
        <v>11</v>
      </c>
      <c r="C91" s="14"/>
      <c r="D91" s="14">
        <f t="shared" si="4"/>
        <v>845902.0000000005</v>
      </c>
      <c r="E91" s="14"/>
      <c r="F91" s="14">
        <f t="shared" si="5"/>
        <v>141052.450856621</v>
      </c>
      <c r="G91" s="14">
        <f t="shared" si="6"/>
        <v>0</v>
      </c>
      <c r="H91" s="14">
        <f t="shared" si="7"/>
        <v>986954.4508566207</v>
      </c>
      <c r="I91" s="10"/>
      <c r="J91" s="13"/>
      <c r="K91" s="13"/>
    </row>
    <row r="92" spans="1:11" ht="12.75">
      <c r="A92" s="13"/>
      <c r="B92" s="13" t="s">
        <v>12</v>
      </c>
      <c r="C92" s="14">
        <f>6725946/12</f>
        <v>560495.5</v>
      </c>
      <c r="D92" s="14">
        <f t="shared" si="4"/>
        <v>1406397.5000000005</v>
      </c>
      <c r="E92" s="14"/>
      <c r="F92" s="14">
        <f t="shared" si="5"/>
        <v>141052.450856621</v>
      </c>
      <c r="G92" s="14">
        <f t="shared" si="6"/>
        <v>560495.5</v>
      </c>
      <c r="H92" s="14">
        <f t="shared" si="7"/>
        <v>1547449.9508566207</v>
      </c>
      <c r="I92" s="10"/>
      <c r="J92" s="13"/>
      <c r="K92" s="13"/>
    </row>
    <row r="93" spans="1:11" ht="12.75">
      <c r="A93" s="13"/>
      <c r="B93" s="13" t="s">
        <v>13</v>
      </c>
      <c r="C93" s="14">
        <f>-7110030/12</f>
        <v>-592502.5</v>
      </c>
      <c r="D93" s="14">
        <f t="shared" si="4"/>
        <v>813895.0000000005</v>
      </c>
      <c r="E93" s="14"/>
      <c r="F93" s="14">
        <f t="shared" si="5"/>
        <v>141052.450856621</v>
      </c>
      <c r="G93" s="14">
        <f t="shared" si="6"/>
        <v>-592502.5</v>
      </c>
      <c r="H93" s="14">
        <f t="shared" si="7"/>
        <v>954947.4508566207</v>
      </c>
      <c r="I93" s="10"/>
      <c r="J93" s="13"/>
      <c r="K93" s="13"/>
    </row>
    <row r="94" spans="1:11" ht="12.75">
      <c r="A94" s="13"/>
      <c r="B94" s="13" t="s">
        <v>15</v>
      </c>
      <c r="C94" s="14"/>
      <c r="D94" s="14">
        <f t="shared" si="4"/>
        <v>813895.0000000005</v>
      </c>
      <c r="E94" s="14">
        <f>+D91*J94*K94/365</f>
        <v>5029.061205479455</v>
      </c>
      <c r="F94" s="14">
        <f t="shared" si="5"/>
        <v>146081.51206210046</v>
      </c>
      <c r="G94" s="14">
        <f t="shared" si="6"/>
        <v>5029.061205479455</v>
      </c>
      <c r="H94" s="14">
        <f t="shared" si="7"/>
        <v>959976.5120621001</v>
      </c>
      <c r="I94" s="10"/>
      <c r="J94" s="16">
        <f>+$J$9</f>
        <v>0.07</v>
      </c>
      <c r="K94" s="17">
        <f>+A95-A91+1</f>
        <v>31</v>
      </c>
    </row>
    <row r="95" spans="1:11" ht="12.75">
      <c r="A95" s="12">
        <f>+A90+31</f>
        <v>37711</v>
      </c>
      <c r="B95" s="13" t="s">
        <v>4</v>
      </c>
      <c r="C95" s="14"/>
      <c r="D95" s="14">
        <f t="shared" si="4"/>
        <v>813895.0000000005</v>
      </c>
      <c r="E95" s="14"/>
      <c r="F95" s="14">
        <f t="shared" si="5"/>
        <v>146081.51206210046</v>
      </c>
      <c r="G95" s="14">
        <f t="shared" si="6"/>
        <v>0</v>
      </c>
      <c r="H95" s="14">
        <f t="shared" si="7"/>
        <v>959976.5120621001</v>
      </c>
      <c r="I95" s="10"/>
      <c r="J95" s="13"/>
      <c r="K95" s="13"/>
    </row>
    <row r="96" spans="1:11" ht="12.75">
      <c r="A96" s="12">
        <f>+A95+1</f>
        <v>37712</v>
      </c>
      <c r="B96" s="13" t="s">
        <v>11</v>
      </c>
      <c r="C96" s="14"/>
      <c r="D96" s="14">
        <f t="shared" si="4"/>
        <v>813895.0000000005</v>
      </c>
      <c r="E96" s="14"/>
      <c r="F96" s="14">
        <f t="shared" si="5"/>
        <v>146081.51206210046</v>
      </c>
      <c r="G96" s="14">
        <f t="shared" si="6"/>
        <v>0</v>
      </c>
      <c r="H96" s="14">
        <f t="shared" si="7"/>
        <v>959976.5120621001</v>
      </c>
      <c r="I96" s="10"/>
      <c r="J96" s="13"/>
      <c r="K96" s="13"/>
    </row>
    <row r="97" spans="1:11" ht="12.75">
      <c r="A97" s="13"/>
      <c r="B97" s="13" t="s">
        <v>12</v>
      </c>
      <c r="C97" s="14">
        <f>6725946/12</f>
        <v>560495.5</v>
      </c>
      <c r="D97" s="14">
        <f t="shared" si="4"/>
        <v>1374390.5000000005</v>
      </c>
      <c r="E97" s="14"/>
      <c r="F97" s="14">
        <f t="shared" si="5"/>
        <v>146081.51206210046</v>
      </c>
      <c r="G97" s="14">
        <f t="shared" si="6"/>
        <v>560495.5</v>
      </c>
      <c r="H97" s="14">
        <f t="shared" si="7"/>
        <v>1520472.0120621002</v>
      </c>
      <c r="I97" s="10"/>
      <c r="J97" s="13"/>
      <c r="K97" s="13"/>
    </row>
    <row r="98" spans="1:11" ht="12.75">
      <c r="A98" s="13"/>
      <c r="B98" s="13" t="s">
        <v>13</v>
      </c>
      <c r="C98" s="14">
        <f>-7110030/12</f>
        <v>-592502.5</v>
      </c>
      <c r="D98" s="14">
        <f t="shared" si="4"/>
        <v>781888.0000000005</v>
      </c>
      <c r="E98" s="14"/>
      <c r="F98" s="14">
        <f t="shared" si="5"/>
        <v>146081.51206210046</v>
      </c>
      <c r="G98" s="14">
        <f t="shared" si="6"/>
        <v>-592502.5</v>
      </c>
      <c r="H98" s="14">
        <f t="shared" si="7"/>
        <v>927969.5120621002</v>
      </c>
      <c r="I98" s="10"/>
      <c r="J98" s="13"/>
      <c r="K98" s="13"/>
    </row>
    <row r="99" spans="1:11" ht="12.75">
      <c r="A99" s="13"/>
      <c r="B99" s="13" t="s">
        <v>15</v>
      </c>
      <c r="C99" s="14"/>
      <c r="D99" s="14">
        <f t="shared" si="4"/>
        <v>781888.0000000005</v>
      </c>
      <c r="E99" s="14">
        <f>+D96*J99*K99/365</f>
        <v>4682.683561643838</v>
      </c>
      <c r="F99" s="14">
        <f t="shared" si="5"/>
        <v>150764.1956237443</v>
      </c>
      <c r="G99" s="14">
        <f t="shared" si="6"/>
        <v>4682.683561643838</v>
      </c>
      <c r="H99" s="14">
        <f t="shared" si="7"/>
        <v>932652.195623744</v>
      </c>
      <c r="I99" s="10"/>
      <c r="J99" s="16">
        <f>+$J$9</f>
        <v>0.07</v>
      </c>
      <c r="K99" s="17">
        <f>+A100-A96+1</f>
        <v>30</v>
      </c>
    </row>
    <row r="100" spans="1:11" ht="12.75">
      <c r="A100" s="12">
        <f>+A95+30</f>
        <v>37741</v>
      </c>
      <c r="B100" s="13" t="s">
        <v>4</v>
      </c>
      <c r="C100" s="14"/>
      <c r="D100" s="14">
        <f t="shared" si="4"/>
        <v>781888.0000000005</v>
      </c>
      <c r="E100" s="14"/>
      <c r="F100" s="14">
        <f t="shared" si="5"/>
        <v>150764.1956237443</v>
      </c>
      <c r="G100" s="14">
        <f t="shared" si="6"/>
        <v>0</v>
      </c>
      <c r="H100" s="14">
        <f t="shared" si="7"/>
        <v>932652.195623744</v>
      </c>
      <c r="I100" s="10"/>
      <c r="J100" s="13"/>
      <c r="K100" s="13"/>
    </row>
    <row r="101" spans="1:11" ht="12.75">
      <c r="A101" s="12">
        <f>+A100+1</f>
        <v>37742</v>
      </c>
      <c r="B101" s="13" t="s">
        <v>11</v>
      </c>
      <c r="C101" s="14"/>
      <c r="D101" s="14">
        <f t="shared" si="4"/>
        <v>781888.0000000005</v>
      </c>
      <c r="E101" s="14"/>
      <c r="F101" s="14">
        <f t="shared" si="5"/>
        <v>150764.1956237443</v>
      </c>
      <c r="G101" s="14">
        <f t="shared" si="6"/>
        <v>0</v>
      </c>
      <c r="H101" s="14">
        <f t="shared" si="7"/>
        <v>932652.195623744</v>
      </c>
      <c r="I101" s="10"/>
      <c r="J101" s="13"/>
      <c r="K101" s="13"/>
    </row>
    <row r="102" spans="1:11" ht="12.75">
      <c r="A102" s="13"/>
      <c r="B102" s="13" t="s">
        <v>12</v>
      </c>
      <c r="C102" s="14">
        <f>6725946/12</f>
        <v>560495.5</v>
      </c>
      <c r="D102" s="14">
        <f t="shared" si="4"/>
        <v>1342383.5000000005</v>
      </c>
      <c r="E102" s="14"/>
      <c r="F102" s="14">
        <f t="shared" si="5"/>
        <v>150764.1956237443</v>
      </c>
      <c r="G102" s="14">
        <f t="shared" si="6"/>
        <v>560495.5</v>
      </c>
      <c r="H102" s="14">
        <f t="shared" si="7"/>
        <v>1493147.695623744</v>
      </c>
      <c r="I102" s="10"/>
      <c r="J102" s="13"/>
      <c r="K102" s="13"/>
    </row>
    <row r="103" spans="1:11" ht="12.75">
      <c r="A103" s="13"/>
      <c r="B103" s="13" t="s">
        <v>13</v>
      </c>
      <c r="C103" s="14">
        <f>-7110030/12</f>
        <v>-592502.5</v>
      </c>
      <c r="D103" s="14">
        <f t="shared" si="4"/>
        <v>749881.0000000005</v>
      </c>
      <c r="E103" s="14"/>
      <c r="F103" s="14">
        <f t="shared" si="5"/>
        <v>150764.1956237443</v>
      </c>
      <c r="G103" s="14">
        <f t="shared" si="6"/>
        <v>-592502.5</v>
      </c>
      <c r="H103" s="14">
        <f t="shared" si="7"/>
        <v>900645.195623744</v>
      </c>
      <c r="I103" s="10"/>
      <c r="J103" s="13"/>
      <c r="K103" s="13"/>
    </row>
    <row r="104" spans="1:11" ht="12.75">
      <c r="A104" s="13"/>
      <c r="B104" s="13" t="s">
        <v>15</v>
      </c>
      <c r="C104" s="14"/>
      <c r="D104" s="14">
        <f t="shared" si="4"/>
        <v>749881.0000000005</v>
      </c>
      <c r="E104" s="14">
        <f>+D101*J104*K104/365</f>
        <v>4648.484821917811</v>
      </c>
      <c r="F104" s="14">
        <f t="shared" si="5"/>
        <v>155412.68044566212</v>
      </c>
      <c r="G104" s="14">
        <f t="shared" si="6"/>
        <v>4648.484821917811</v>
      </c>
      <c r="H104" s="14">
        <f t="shared" si="7"/>
        <v>905293.6804456619</v>
      </c>
      <c r="I104" s="10"/>
      <c r="J104" s="16">
        <f>+$J$9</f>
        <v>0.07</v>
      </c>
      <c r="K104" s="17">
        <f>+A105-A101+1</f>
        <v>31</v>
      </c>
    </row>
    <row r="105" spans="1:11" ht="12.75">
      <c r="A105" s="12">
        <f>+A100+31</f>
        <v>37772</v>
      </c>
      <c r="B105" s="13" t="s">
        <v>4</v>
      </c>
      <c r="C105" s="14"/>
      <c r="D105" s="14">
        <f t="shared" si="4"/>
        <v>749881.0000000005</v>
      </c>
      <c r="E105" s="14"/>
      <c r="F105" s="14">
        <f t="shared" si="5"/>
        <v>155412.68044566212</v>
      </c>
      <c r="G105" s="14">
        <f t="shared" si="6"/>
        <v>0</v>
      </c>
      <c r="H105" s="14">
        <f t="shared" si="7"/>
        <v>905293.6804456619</v>
      </c>
      <c r="I105" s="10"/>
      <c r="J105" s="13"/>
      <c r="K105" s="13"/>
    </row>
    <row r="106" spans="1:11" ht="12.75">
      <c r="A106" s="12">
        <f>+A105+1</f>
        <v>37773</v>
      </c>
      <c r="B106" s="13" t="s">
        <v>11</v>
      </c>
      <c r="C106" s="14"/>
      <c r="D106" s="14">
        <f t="shared" si="4"/>
        <v>749881.0000000005</v>
      </c>
      <c r="E106" s="14"/>
      <c r="F106" s="14">
        <f t="shared" si="5"/>
        <v>155412.68044566212</v>
      </c>
      <c r="G106" s="14">
        <f t="shared" si="6"/>
        <v>0</v>
      </c>
      <c r="H106" s="14">
        <f t="shared" si="7"/>
        <v>905293.6804456619</v>
      </c>
      <c r="I106" s="10"/>
      <c r="J106" s="13"/>
      <c r="K106" s="13"/>
    </row>
    <row r="107" spans="1:11" ht="12.75">
      <c r="A107" s="13"/>
      <c r="B107" s="13" t="s">
        <v>12</v>
      </c>
      <c r="C107" s="14">
        <f>6725946/12</f>
        <v>560495.5</v>
      </c>
      <c r="D107" s="14">
        <f t="shared" si="4"/>
        <v>1310376.5000000005</v>
      </c>
      <c r="E107" s="14"/>
      <c r="F107" s="14">
        <f t="shared" si="5"/>
        <v>155412.68044566212</v>
      </c>
      <c r="G107" s="14">
        <f t="shared" si="6"/>
        <v>560495.5</v>
      </c>
      <c r="H107" s="14">
        <f t="shared" si="7"/>
        <v>1465789.1804456618</v>
      </c>
      <c r="I107" s="10"/>
      <c r="J107" s="13"/>
      <c r="K107" s="13"/>
    </row>
    <row r="108" spans="1:11" ht="12.75">
      <c r="A108" s="13"/>
      <c r="B108" s="13" t="s">
        <v>13</v>
      </c>
      <c r="C108" s="14">
        <f>-7110030/12</f>
        <v>-592502.5</v>
      </c>
      <c r="D108" s="14">
        <f t="shared" si="4"/>
        <v>717874.0000000005</v>
      </c>
      <c r="E108" s="14"/>
      <c r="F108" s="14">
        <f t="shared" si="5"/>
        <v>155412.68044566212</v>
      </c>
      <c r="G108" s="14">
        <f t="shared" si="6"/>
        <v>-592502.5</v>
      </c>
      <c r="H108" s="14">
        <f t="shared" si="7"/>
        <v>873286.6804456618</v>
      </c>
      <c r="I108" s="10"/>
      <c r="J108" s="13"/>
      <c r="K108" s="13"/>
    </row>
    <row r="109" spans="1:11" ht="12.75">
      <c r="A109" s="13"/>
      <c r="B109" s="13" t="s">
        <v>15</v>
      </c>
      <c r="C109" s="14">
        <v>247129</v>
      </c>
      <c r="D109" s="14">
        <f t="shared" si="4"/>
        <v>965003.0000000005</v>
      </c>
      <c r="E109" s="14">
        <f>+D106*J109*K109/365</f>
        <v>4314.3838356164415</v>
      </c>
      <c r="F109" s="14">
        <f t="shared" si="5"/>
        <v>159727.06428127855</v>
      </c>
      <c r="G109" s="14">
        <f t="shared" si="6"/>
        <v>251443.38383561643</v>
      </c>
      <c r="H109" s="14">
        <f t="shared" si="7"/>
        <v>1124730.0642812783</v>
      </c>
      <c r="I109" s="10"/>
      <c r="J109" s="16">
        <f>+$J$9</f>
        <v>0.07</v>
      </c>
      <c r="K109" s="17">
        <f>+A110-A106+1</f>
        <v>30</v>
      </c>
    </row>
    <row r="110" spans="1:11" ht="12.75">
      <c r="A110" s="12">
        <f>+A105+30</f>
        <v>37802</v>
      </c>
      <c r="B110" s="13" t="s">
        <v>4</v>
      </c>
      <c r="C110" s="14"/>
      <c r="D110" s="14">
        <f t="shared" si="4"/>
        <v>965003.0000000005</v>
      </c>
      <c r="E110" s="14"/>
      <c r="F110" s="14">
        <f t="shared" si="5"/>
        <v>159727.06428127855</v>
      </c>
      <c r="G110" s="14">
        <f t="shared" si="6"/>
        <v>0</v>
      </c>
      <c r="H110" s="14">
        <f t="shared" si="7"/>
        <v>1124730.0642812783</v>
      </c>
      <c r="I110" s="10"/>
      <c r="J110" s="13"/>
      <c r="K110" s="13"/>
    </row>
    <row r="111" spans="1:11" ht="12.75">
      <c r="A111" s="12">
        <f>+A110+1</f>
        <v>37803</v>
      </c>
      <c r="B111" s="13" t="s">
        <v>11</v>
      </c>
      <c r="C111" s="14"/>
      <c r="D111" s="14">
        <f t="shared" si="4"/>
        <v>965003.0000000005</v>
      </c>
      <c r="E111" s="14"/>
      <c r="F111" s="14">
        <f t="shared" si="5"/>
        <v>159727.06428127855</v>
      </c>
      <c r="G111" s="14">
        <f t="shared" si="6"/>
        <v>0</v>
      </c>
      <c r="H111" s="14">
        <f t="shared" si="7"/>
        <v>1124730.0642812783</v>
      </c>
      <c r="I111" s="10"/>
      <c r="J111" s="13"/>
      <c r="K111" s="13"/>
    </row>
    <row r="112" spans="1:11" ht="12.75">
      <c r="A112" s="13"/>
      <c r="B112" s="13" t="s">
        <v>12</v>
      </c>
      <c r="C112" s="14">
        <f>6725946/12</f>
        <v>560495.5</v>
      </c>
      <c r="D112" s="14">
        <f t="shared" si="4"/>
        <v>1525498.5000000005</v>
      </c>
      <c r="E112" s="14"/>
      <c r="F112" s="14">
        <f t="shared" si="5"/>
        <v>159727.06428127855</v>
      </c>
      <c r="G112" s="14">
        <f t="shared" si="6"/>
        <v>560495.5</v>
      </c>
      <c r="H112" s="14">
        <f t="shared" si="7"/>
        <v>1685225.5642812783</v>
      </c>
      <c r="I112" s="10"/>
      <c r="J112" s="13"/>
      <c r="K112" s="13"/>
    </row>
    <row r="113" spans="1:11" ht="12.75">
      <c r="A113" s="13"/>
      <c r="B113" s="13" t="s">
        <v>13</v>
      </c>
      <c r="C113" s="14">
        <f>-7110030/12</f>
        <v>-592502.5</v>
      </c>
      <c r="D113" s="14">
        <f t="shared" si="4"/>
        <v>932996.0000000005</v>
      </c>
      <c r="E113" s="14"/>
      <c r="F113" s="14">
        <f t="shared" si="5"/>
        <v>159727.06428127855</v>
      </c>
      <c r="G113" s="14">
        <f t="shared" si="6"/>
        <v>-592502.5</v>
      </c>
      <c r="H113" s="14">
        <f t="shared" si="7"/>
        <v>1092723.0642812783</v>
      </c>
      <c r="I113" s="10"/>
      <c r="J113" s="13"/>
      <c r="K113" s="13"/>
    </row>
    <row r="114" spans="1:11" ht="12.75">
      <c r="A114" s="13"/>
      <c r="B114" s="13" t="s">
        <v>15</v>
      </c>
      <c r="C114" s="14"/>
      <c r="D114" s="14">
        <f t="shared" si="4"/>
        <v>932996.0000000005</v>
      </c>
      <c r="E114" s="14">
        <f>+D111*J114*K114/365</f>
        <v>5737.141123287674</v>
      </c>
      <c r="F114" s="14">
        <f t="shared" si="5"/>
        <v>165464.20540456622</v>
      </c>
      <c r="G114" s="14">
        <f t="shared" si="6"/>
        <v>5737.141123287674</v>
      </c>
      <c r="H114" s="14">
        <f t="shared" si="7"/>
        <v>1098460.205404566</v>
      </c>
      <c r="I114" s="10"/>
      <c r="J114" s="16">
        <f>+$J$9</f>
        <v>0.07</v>
      </c>
      <c r="K114" s="17">
        <f>+A115-A111+1</f>
        <v>31</v>
      </c>
    </row>
    <row r="115" spans="1:11" ht="12.75">
      <c r="A115" s="12">
        <f>+A110+31</f>
        <v>37833</v>
      </c>
      <c r="B115" s="13" t="s">
        <v>4</v>
      </c>
      <c r="C115" s="14"/>
      <c r="D115" s="14">
        <f t="shared" si="4"/>
        <v>932996.0000000005</v>
      </c>
      <c r="E115" s="14"/>
      <c r="F115" s="14">
        <f t="shared" si="5"/>
        <v>165464.20540456622</v>
      </c>
      <c r="G115" s="14">
        <f t="shared" si="6"/>
        <v>0</v>
      </c>
      <c r="H115" s="14">
        <f t="shared" si="7"/>
        <v>1098460.205404566</v>
      </c>
      <c r="I115" s="10"/>
      <c r="J115" s="13"/>
      <c r="K115" s="13"/>
    </row>
    <row r="116" spans="1:11" ht="12.75">
      <c r="A116" s="12">
        <f>+A115+1</f>
        <v>37834</v>
      </c>
      <c r="B116" s="13" t="s">
        <v>11</v>
      </c>
      <c r="C116" s="14"/>
      <c r="D116" s="14">
        <f t="shared" si="4"/>
        <v>932996.0000000005</v>
      </c>
      <c r="E116" s="14"/>
      <c r="F116" s="14">
        <f t="shared" si="5"/>
        <v>165464.20540456622</v>
      </c>
      <c r="G116" s="14">
        <f t="shared" si="6"/>
        <v>0</v>
      </c>
      <c r="H116" s="14">
        <f t="shared" si="7"/>
        <v>1098460.205404566</v>
      </c>
      <c r="I116" s="10"/>
      <c r="J116" s="13"/>
      <c r="K116" s="13"/>
    </row>
    <row r="117" spans="1:11" ht="12.75">
      <c r="A117" s="13"/>
      <c r="B117" s="13" t="s">
        <v>12</v>
      </c>
      <c r="C117" s="14">
        <f>6725946/12</f>
        <v>560495.5</v>
      </c>
      <c r="D117" s="14">
        <f t="shared" si="4"/>
        <v>1493491.5000000005</v>
      </c>
      <c r="E117" s="14"/>
      <c r="F117" s="14">
        <f t="shared" si="5"/>
        <v>165464.20540456622</v>
      </c>
      <c r="G117" s="14">
        <f t="shared" si="6"/>
        <v>560495.5</v>
      </c>
      <c r="H117" s="14">
        <f t="shared" si="7"/>
        <v>1658955.705404566</v>
      </c>
      <c r="I117" s="10"/>
      <c r="J117" s="13"/>
      <c r="K117" s="13"/>
    </row>
    <row r="118" spans="1:11" ht="12.75">
      <c r="A118" s="13"/>
      <c r="B118" s="13" t="s">
        <v>13</v>
      </c>
      <c r="C118" s="14">
        <f>-7110030/12</f>
        <v>-592502.5</v>
      </c>
      <c r="D118" s="14">
        <f t="shared" si="4"/>
        <v>900989.0000000005</v>
      </c>
      <c r="E118" s="14"/>
      <c r="F118" s="14">
        <f t="shared" si="5"/>
        <v>165464.20540456622</v>
      </c>
      <c r="G118" s="14">
        <f t="shared" si="6"/>
        <v>-592502.5</v>
      </c>
      <c r="H118" s="14">
        <f t="shared" si="7"/>
        <v>1066453.205404566</v>
      </c>
      <c r="I118" s="10"/>
      <c r="J118" s="13"/>
      <c r="K118" s="13"/>
    </row>
    <row r="119" spans="1:11" ht="12.75">
      <c r="A119" s="13"/>
      <c r="B119" s="13" t="s">
        <v>15</v>
      </c>
      <c r="C119" s="14"/>
      <c r="D119" s="14">
        <f t="shared" si="4"/>
        <v>900989.0000000005</v>
      </c>
      <c r="E119" s="14">
        <f>+D116*J119*K119/365</f>
        <v>5546.852931506853</v>
      </c>
      <c r="F119" s="14">
        <f t="shared" si="5"/>
        <v>171011.05833607307</v>
      </c>
      <c r="G119" s="14">
        <f t="shared" si="6"/>
        <v>5546.852931506853</v>
      </c>
      <c r="H119" s="14">
        <f t="shared" si="7"/>
        <v>1072000.0583360728</v>
      </c>
      <c r="I119" s="10"/>
      <c r="J119" s="16">
        <f>+$J$9</f>
        <v>0.07</v>
      </c>
      <c r="K119" s="17">
        <f>+A120-A116+1</f>
        <v>31</v>
      </c>
    </row>
    <row r="120" spans="1:11" ht="12.75">
      <c r="A120" s="12">
        <f>+A115+31</f>
        <v>37864</v>
      </c>
      <c r="B120" s="13" t="s">
        <v>4</v>
      </c>
      <c r="C120" s="14"/>
      <c r="D120" s="14">
        <f t="shared" si="4"/>
        <v>900989.0000000005</v>
      </c>
      <c r="E120" s="14"/>
      <c r="F120" s="14">
        <f t="shared" si="5"/>
        <v>171011.05833607307</v>
      </c>
      <c r="G120" s="14">
        <f t="shared" si="6"/>
        <v>0</v>
      </c>
      <c r="H120" s="14">
        <f t="shared" si="7"/>
        <v>1072000.0583360728</v>
      </c>
      <c r="I120" s="10"/>
      <c r="J120" s="13"/>
      <c r="K120" s="13"/>
    </row>
    <row r="121" spans="1:11" ht="12.75">
      <c r="A121" s="12">
        <f>+A120+1</f>
        <v>37865</v>
      </c>
      <c r="B121" s="13" t="s">
        <v>11</v>
      </c>
      <c r="C121" s="14"/>
      <c r="D121" s="14">
        <f t="shared" si="4"/>
        <v>900989.0000000005</v>
      </c>
      <c r="E121" s="14"/>
      <c r="F121" s="14">
        <f t="shared" si="5"/>
        <v>171011.05833607307</v>
      </c>
      <c r="G121" s="14">
        <f t="shared" si="6"/>
        <v>0</v>
      </c>
      <c r="H121" s="14">
        <f t="shared" si="7"/>
        <v>1072000.0583360728</v>
      </c>
      <c r="I121" s="10"/>
      <c r="J121" s="13"/>
      <c r="K121" s="13"/>
    </row>
    <row r="122" spans="1:11" ht="12.75">
      <c r="A122" s="13"/>
      <c r="B122" s="13" t="s">
        <v>12</v>
      </c>
      <c r="C122" s="14">
        <f>6725946/12</f>
        <v>560495.5</v>
      </c>
      <c r="D122" s="14">
        <f t="shared" si="4"/>
        <v>1461484.5000000005</v>
      </c>
      <c r="E122" s="14"/>
      <c r="F122" s="14">
        <f t="shared" si="5"/>
        <v>171011.05833607307</v>
      </c>
      <c r="G122" s="14">
        <f t="shared" si="6"/>
        <v>560495.5</v>
      </c>
      <c r="H122" s="14">
        <f t="shared" si="7"/>
        <v>1632495.5583360728</v>
      </c>
      <c r="I122" s="10"/>
      <c r="J122" s="13"/>
      <c r="K122" s="13"/>
    </row>
    <row r="123" spans="1:11" ht="12.75">
      <c r="A123" s="13"/>
      <c r="B123" s="13" t="s">
        <v>13</v>
      </c>
      <c r="C123" s="14">
        <f>-7110030/12</f>
        <v>-592502.5</v>
      </c>
      <c r="D123" s="14">
        <f t="shared" si="4"/>
        <v>868982.0000000005</v>
      </c>
      <c r="E123" s="14"/>
      <c r="F123" s="14">
        <f t="shared" si="5"/>
        <v>171011.05833607307</v>
      </c>
      <c r="G123" s="14">
        <f t="shared" si="6"/>
        <v>-592502.5</v>
      </c>
      <c r="H123" s="14">
        <f t="shared" si="7"/>
        <v>1039993.0583360728</v>
      </c>
      <c r="I123" s="10"/>
      <c r="J123" s="13"/>
      <c r="K123" s="13"/>
    </row>
    <row r="124" spans="1:11" ht="12.75">
      <c r="A124" s="13"/>
      <c r="B124" s="13" t="s">
        <v>15</v>
      </c>
      <c r="C124" s="14"/>
      <c r="D124" s="14">
        <f t="shared" si="4"/>
        <v>868982.0000000005</v>
      </c>
      <c r="E124" s="14">
        <f>+D121*J124*K124/365</f>
        <v>5183.772328767127</v>
      </c>
      <c r="F124" s="14">
        <f t="shared" si="5"/>
        <v>176194.8306648402</v>
      </c>
      <c r="G124" s="14">
        <f t="shared" si="6"/>
        <v>5183.772328767127</v>
      </c>
      <c r="H124" s="14">
        <f t="shared" si="7"/>
        <v>1045176.83066484</v>
      </c>
      <c r="I124" s="10"/>
      <c r="J124" s="16">
        <f>+$J$9</f>
        <v>0.07</v>
      </c>
      <c r="K124" s="17">
        <f>+A125-A121+1</f>
        <v>30</v>
      </c>
    </row>
    <row r="125" spans="1:11" ht="12.75">
      <c r="A125" s="12">
        <f>+A120+30</f>
        <v>37894</v>
      </c>
      <c r="B125" s="13" t="s">
        <v>4</v>
      </c>
      <c r="C125" s="14"/>
      <c r="D125" s="14">
        <f t="shared" si="4"/>
        <v>868982.0000000005</v>
      </c>
      <c r="E125" s="14"/>
      <c r="F125" s="14">
        <f t="shared" si="5"/>
        <v>176194.8306648402</v>
      </c>
      <c r="G125" s="14">
        <f t="shared" si="6"/>
        <v>0</v>
      </c>
      <c r="H125" s="14">
        <f t="shared" si="7"/>
        <v>1045176.83066484</v>
      </c>
      <c r="I125" s="10"/>
      <c r="J125" s="13"/>
      <c r="K125" s="13"/>
    </row>
    <row r="126" spans="1:11" ht="12.75">
      <c r="A126" s="12">
        <f>+A125+1</f>
        <v>37895</v>
      </c>
      <c r="B126" s="13" t="s">
        <v>11</v>
      </c>
      <c r="C126" s="14"/>
      <c r="D126" s="14">
        <f t="shared" si="4"/>
        <v>868982.0000000005</v>
      </c>
      <c r="E126" s="14"/>
      <c r="F126" s="14">
        <f t="shared" si="5"/>
        <v>176194.8306648402</v>
      </c>
      <c r="G126" s="14">
        <f t="shared" si="6"/>
        <v>0</v>
      </c>
      <c r="H126" s="14">
        <f t="shared" si="7"/>
        <v>1045176.83066484</v>
      </c>
      <c r="I126" s="10"/>
      <c r="J126" s="13"/>
      <c r="K126" s="13"/>
    </row>
    <row r="127" spans="1:11" ht="12.75">
      <c r="A127" s="13"/>
      <c r="B127" s="13" t="s">
        <v>12</v>
      </c>
      <c r="C127" s="14">
        <f>6725946/12</f>
        <v>560495.5</v>
      </c>
      <c r="D127" s="14">
        <f t="shared" si="4"/>
        <v>1429477.5000000005</v>
      </c>
      <c r="E127" s="14"/>
      <c r="F127" s="14">
        <f t="shared" si="5"/>
        <v>176194.8306648402</v>
      </c>
      <c r="G127" s="14">
        <f t="shared" si="6"/>
        <v>560495.5</v>
      </c>
      <c r="H127" s="14">
        <f t="shared" si="7"/>
        <v>1605672.33066484</v>
      </c>
      <c r="I127" s="10"/>
      <c r="J127" s="13"/>
      <c r="K127" s="13"/>
    </row>
    <row r="128" spans="1:11" ht="12.75">
      <c r="A128" s="13"/>
      <c r="B128" s="13" t="s">
        <v>13</v>
      </c>
      <c r="C128" s="14">
        <f>-7110030/12</f>
        <v>-592502.5</v>
      </c>
      <c r="D128" s="14">
        <f t="shared" si="4"/>
        <v>836975.0000000005</v>
      </c>
      <c r="E128" s="14"/>
      <c r="F128" s="14">
        <f t="shared" si="5"/>
        <v>176194.8306648402</v>
      </c>
      <c r="G128" s="14">
        <f t="shared" si="6"/>
        <v>-592502.5</v>
      </c>
      <c r="H128" s="14">
        <f t="shared" si="7"/>
        <v>1013169.8306648401</v>
      </c>
      <c r="I128" s="10"/>
      <c r="J128" s="13"/>
      <c r="K128" s="13"/>
    </row>
    <row r="129" spans="1:11" ht="12.75">
      <c r="A129" s="13"/>
      <c r="B129" s="13" t="s">
        <v>15</v>
      </c>
      <c r="C129" s="14"/>
      <c r="D129" s="14">
        <f t="shared" si="4"/>
        <v>836975.0000000005</v>
      </c>
      <c r="E129" s="14">
        <f>+D126*J129*K129/365</f>
        <v>5166.276547945209</v>
      </c>
      <c r="F129" s="14">
        <f t="shared" si="5"/>
        <v>181361.10721278543</v>
      </c>
      <c r="G129" s="14">
        <f t="shared" si="6"/>
        <v>5166.276547945209</v>
      </c>
      <c r="H129" s="14">
        <f t="shared" si="7"/>
        <v>1018336.1072127853</v>
      </c>
      <c r="I129" s="10"/>
      <c r="J129" s="16">
        <f>+$J$9</f>
        <v>0.07</v>
      </c>
      <c r="K129" s="17">
        <f>+A130-A126+1</f>
        <v>31</v>
      </c>
    </row>
    <row r="130" spans="1:11" ht="12.75">
      <c r="A130" s="12">
        <f>+A125+31</f>
        <v>37925</v>
      </c>
      <c r="B130" s="13" t="s">
        <v>4</v>
      </c>
      <c r="C130" s="14"/>
      <c r="D130" s="14">
        <f t="shared" si="4"/>
        <v>836975.0000000005</v>
      </c>
      <c r="E130" s="14"/>
      <c r="F130" s="14">
        <f t="shared" si="5"/>
        <v>181361.10721278543</v>
      </c>
      <c r="G130" s="14">
        <f t="shared" si="6"/>
        <v>0</v>
      </c>
      <c r="H130" s="14">
        <f t="shared" si="7"/>
        <v>1018336.1072127853</v>
      </c>
      <c r="I130" s="10"/>
      <c r="J130" s="13"/>
      <c r="K130" s="13"/>
    </row>
    <row r="131" spans="1:11" ht="12.75">
      <c r="A131" s="12">
        <f>+A130+1</f>
        <v>37926</v>
      </c>
      <c r="B131" s="13" t="s">
        <v>11</v>
      </c>
      <c r="C131" s="14"/>
      <c r="D131" s="14">
        <f t="shared" si="4"/>
        <v>836975.0000000005</v>
      </c>
      <c r="E131" s="14"/>
      <c r="F131" s="14">
        <f t="shared" si="5"/>
        <v>181361.10721278543</v>
      </c>
      <c r="G131" s="14">
        <f t="shared" si="6"/>
        <v>0</v>
      </c>
      <c r="H131" s="14">
        <f t="shared" si="7"/>
        <v>1018336.1072127853</v>
      </c>
      <c r="I131" s="10"/>
      <c r="J131" s="13"/>
      <c r="K131" s="13"/>
    </row>
    <row r="132" spans="1:11" ht="12.75">
      <c r="A132" s="13"/>
      <c r="B132" s="13" t="s">
        <v>12</v>
      </c>
      <c r="C132" s="14">
        <f>6725946/12</f>
        <v>560495.5</v>
      </c>
      <c r="D132" s="14">
        <f t="shared" si="4"/>
        <v>1397470.5000000005</v>
      </c>
      <c r="E132" s="14"/>
      <c r="F132" s="14">
        <f t="shared" si="5"/>
        <v>181361.10721278543</v>
      </c>
      <c r="G132" s="14">
        <f t="shared" si="6"/>
        <v>560495.5</v>
      </c>
      <c r="H132" s="14">
        <f t="shared" si="7"/>
        <v>1578831.6072127852</v>
      </c>
      <c r="I132" s="10"/>
      <c r="J132" s="13"/>
      <c r="K132" s="13"/>
    </row>
    <row r="133" spans="1:11" ht="12.75">
      <c r="A133" s="13"/>
      <c r="B133" s="13" t="s">
        <v>13</v>
      </c>
      <c r="C133" s="14">
        <f>-7110030/12</f>
        <v>-592502.5</v>
      </c>
      <c r="D133" s="14">
        <f t="shared" si="4"/>
        <v>804968.0000000005</v>
      </c>
      <c r="E133" s="14"/>
      <c r="F133" s="14">
        <f t="shared" si="5"/>
        <v>181361.10721278543</v>
      </c>
      <c r="G133" s="14">
        <f t="shared" si="6"/>
        <v>-592502.5</v>
      </c>
      <c r="H133" s="14">
        <f t="shared" si="7"/>
        <v>986329.1072127852</v>
      </c>
      <c r="I133" s="10"/>
      <c r="J133" s="13"/>
      <c r="K133" s="13"/>
    </row>
    <row r="134" spans="1:11" ht="12.75">
      <c r="A134" s="13"/>
      <c r="B134" s="13" t="s">
        <v>15</v>
      </c>
      <c r="C134" s="14"/>
      <c r="D134" s="14">
        <f t="shared" si="4"/>
        <v>804968.0000000005</v>
      </c>
      <c r="E134" s="14">
        <f>+D131*J134*K134/365</f>
        <v>4815.472602739729</v>
      </c>
      <c r="F134" s="14">
        <f t="shared" si="5"/>
        <v>186176.57981552515</v>
      </c>
      <c r="G134" s="14">
        <f t="shared" si="6"/>
        <v>4815.472602739729</v>
      </c>
      <c r="H134" s="14">
        <f t="shared" si="7"/>
        <v>991144.5798155249</v>
      </c>
      <c r="I134" s="10"/>
      <c r="J134" s="16">
        <f>+$J$9</f>
        <v>0.07</v>
      </c>
      <c r="K134" s="17">
        <f>+A135-A131+1</f>
        <v>30</v>
      </c>
    </row>
    <row r="135" spans="1:11" ht="12.75">
      <c r="A135" s="12">
        <f>+A130+30</f>
        <v>37955</v>
      </c>
      <c r="B135" s="13" t="s">
        <v>4</v>
      </c>
      <c r="C135" s="14"/>
      <c r="D135" s="14">
        <f t="shared" si="4"/>
        <v>804968.0000000005</v>
      </c>
      <c r="E135" s="14"/>
      <c r="F135" s="14">
        <f t="shared" si="5"/>
        <v>186176.57981552515</v>
      </c>
      <c r="G135" s="14">
        <f t="shared" si="6"/>
        <v>0</v>
      </c>
      <c r="H135" s="14">
        <f t="shared" si="7"/>
        <v>991144.5798155249</v>
      </c>
      <c r="I135" s="10"/>
      <c r="J135" s="13"/>
      <c r="K135" s="13"/>
    </row>
    <row r="136" spans="1:11" ht="12.75">
      <c r="A136" s="12">
        <f>+A135+1</f>
        <v>37956</v>
      </c>
      <c r="B136" s="13" t="s">
        <v>11</v>
      </c>
      <c r="C136" s="14"/>
      <c r="D136" s="14">
        <f aca="true" t="shared" si="8" ref="D136:D165">+D135+C136</f>
        <v>804968.0000000005</v>
      </c>
      <c r="E136" s="14"/>
      <c r="F136" s="14">
        <f aca="true" t="shared" si="9" ref="F136:F165">+F135+E136</f>
        <v>186176.57981552515</v>
      </c>
      <c r="G136" s="14">
        <f aca="true" t="shared" si="10" ref="G136:G165">+C136+E136</f>
        <v>0</v>
      </c>
      <c r="H136" s="14">
        <f aca="true" t="shared" si="11" ref="H136:H165">+H135+G136</f>
        <v>991144.5798155249</v>
      </c>
      <c r="I136" s="10"/>
      <c r="J136" s="13"/>
      <c r="K136" s="13"/>
    </row>
    <row r="137" spans="1:11" ht="12.75">
      <c r="A137" s="13"/>
      <c r="B137" s="13" t="s">
        <v>12</v>
      </c>
      <c r="C137" s="14">
        <f>6725946/12</f>
        <v>560495.5</v>
      </c>
      <c r="D137" s="14">
        <f t="shared" si="8"/>
        <v>1365463.5000000005</v>
      </c>
      <c r="E137" s="14"/>
      <c r="F137" s="14">
        <f t="shared" si="9"/>
        <v>186176.57981552515</v>
      </c>
      <c r="G137" s="14">
        <f t="shared" si="10"/>
        <v>560495.5</v>
      </c>
      <c r="H137" s="14">
        <f t="shared" si="11"/>
        <v>1551640.0798155249</v>
      </c>
      <c r="I137" s="10"/>
      <c r="J137" s="13"/>
      <c r="K137" s="13"/>
    </row>
    <row r="138" spans="1:11" ht="12.75">
      <c r="A138" s="13"/>
      <c r="B138" s="13" t="s">
        <v>13</v>
      </c>
      <c r="C138" s="14">
        <f>-7110030/12</f>
        <v>-592502.5</v>
      </c>
      <c r="D138" s="14">
        <f t="shared" si="8"/>
        <v>772961.0000000005</v>
      </c>
      <c r="E138" s="14"/>
      <c r="F138" s="14">
        <f t="shared" si="9"/>
        <v>186176.57981552515</v>
      </c>
      <c r="G138" s="14">
        <f t="shared" si="10"/>
        <v>-592502.5</v>
      </c>
      <c r="H138" s="14">
        <f t="shared" si="11"/>
        <v>959137.5798155249</v>
      </c>
      <c r="I138" s="10"/>
      <c r="J138" s="13"/>
      <c r="K138" s="13"/>
    </row>
    <row r="139" spans="1:11" ht="12.75">
      <c r="A139" s="13"/>
      <c r="B139" s="13" t="s">
        <v>15</v>
      </c>
      <c r="C139" s="14"/>
      <c r="D139" s="14">
        <f t="shared" si="8"/>
        <v>772961.0000000005</v>
      </c>
      <c r="E139" s="14">
        <f>+D136*J139*K139/365</f>
        <v>4785.700164383565</v>
      </c>
      <c r="F139" s="14">
        <f t="shared" si="9"/>
        <v>190962.27997990872</v>
      </c>
      <c r="G139" s="14">
        <f t="shared" si="10"/>
        <v>4785.700164383565</v>
      </c>
      <c r="H139" s="14">
        <f t="shared" si="11"/>
        <v>963923.2799799084</v>
      </c>
      <c r="I139" s="10"/>
      <c r="J139" s="16">
        <f>+$J$9</f>
        <v>0.07</v>
      </c>
      <c r="K139" s="17">
        <f>+A140-A136+1</f>
        <v>31</v>
      </c>
    </row>
    <row r="140" spans="1:11" ht="12.75">
      <c r="A140" s="12">
        <f>+A135+31</f>
        <v>37986</v>
      </c>
      <c r="B140" s="13" t="s">
        <v>4</v>
      </c>
      <c r="C140" s="14"/>
      <c r="D140" s="14">
        <f t="shared" si="8"/>
        <v>772961.0000000005</v>
      </c>
      <c r="E140" s="14"/>
      <c r="F140" s="14">
        <f t="shared" si="9"/>
        <v>190962.27997990872</v>
      </c>
      <c r="G140" s="14">
        <f t="shared" si="10"/>
        <v>0</v>
      </c>
      <c r="H140" s="14">
        <f t="shared" si="11"/>
        <v>963923.2799799084</v>
      </c>
      <c r="I140" s="10"/>
      <c r="J140" s="13"/>
      <c r="K140" s="13"/>
    </row>
    <row r="141" spans="1:11" ht="12.75">
      <c r="A141" s="12">
        <f>+A140+1</f>
        <v>37987</v>
      </c>
      <c r="B141" s="13" t="s">
        <v>11</v>
      </c>
      <c r="C141" s="14"/>
      <c r="D141" s="14">
        <f t="shared" si="8"/>
        <v>772961.0000000005</v>
      </c>
      <c r="E141" s="14"/>
      <c r="F141" s="14">
        <f t="shared" si="9"/>
        <v>190962.27997990872</v>
      </c>
      <c r="G141" s="14">
        <f t="shared" si="10"/>
        <v>0</v>
      </c>
      <c r="H141" s="14">
        <f t="shared" si="11"/>
        <v>963923.2799799084</v>
      </c>
      <c r="I141" s="10"/>
      <c r="J141" s="13"/>
      <c r="K141" s="13"/>
    </row>
    <row r="142" spans="1:11" ht="12.75">
      <c r="A142" s="13"/>
      <c r="B142" s="13" t="s">
        <v>12</v>
      </c>
      <c r="C142" s="14">
        <f>6725946/12</f>
        <v>560495.5</v>
      </c>
      <c r="D142" s="14">
        <f t="shared" si="8"/>
        <v>1333456.5000000005</v>
      </c>
      <c r="E142" s="14"/>
      <c r="F142" s="14">
        <f t="shared" si="9"/>
        <v>190962.27997990872</v>
      </c>
      <c r="G142" s="14">
        <f t="shared" si="10"/>
        <v>560495.5</v>
      </c>
      <c r="H142" s="14">
        <f t="shared" si="11"/>
        <v>1524418.7799799084</v>
      </c>
      <c r="I142" s="10"/>
      <c r="J142" s="13"/>
      <c r="K142" s="13"/>
    </row>
    <row r="143" spans="1:11" ht="12.75">
      <c r="A143" s="13"/>
      <c r="B143" s="13" t="s">
        <v>13</v>
      </c>
      <c r="C143" s="14">
        <f>-2669933/5</f>
        <v>-533986.6</v>
      </c>
      <c r="D143" s="14">
        <f t="shared" si="8"/>
        <v>799469.9000000005</v>
      </c>
      <c r="E143" s="14"/>
      <c r="F143" s="14">
        <f t="shared" si="9"/>
        <v>190962.27997990872</v>
      </c>
      <c r="G143" s="14">
        <f t="shared" si="10"/>
        <v>-533986.6</v>
      </c>
      <c r="H143" s="14">
        <f t="shared" si="11"/>
        <v>990432.1799799084</v>
      </c>
      <c r="I143" s="10"/>
      <c r="J143" s="13"/>
      <c r="K143" s="13"/>
    </row>
    <row r="144" spans="1:11" ht="12.75">
      <c r="A144" s="13"/>
      <c r="B144" s="13" t="s">
        <v>15</v>
      </c>
      <c r="C144" s="14"/>
      <c r="D144" s="14">
        <f t="shared" si="8"/>
        <v>799469.9000000005</v>
      </c>
      <c r="E144" s="14">
        <f>+D141*J144*K144/365</f>
        <v>4595.411972602743</v>
      </c>
      <c r="F144" s="14">
        <f t="shared" si="9"/>
        <v>195557.69195251146</v>
      </c>
      <c r="G144" s="14">
        <f t="shared" si="10"/>
        <v>4595.411972602743</v>
      </c>
      <c r="H144" s="14">
        <f t="shared" si="11"/>
        <v>995027.5919525111</v>
      </c>
      <c r="I144" s="10"/>
      <c r="J144" s="16">
        <f>+$J$9</f>
        <v>0.07</v>
      </c>
      <c r="K144" s="17">
        <f>+A145-A141+1</f>
        <v>31</v>
      </c>
    </row>
    <row r="145" spans="1:11" ht="12.75">
      <c r="A145" s="12">
        <f>+A140+31</f>
        <v>38017</v>
      </c>
      <c r="B145" s="13" t="s">
        <v>4</v>
      </c>
      <c r="C145" s="14"/>
      <c r="D145" s="14">
        <f t="shared" si="8"/>
        <v>799469.9000000005</v>
      </c>
      <c r="E145" s="14"/>
      <c r="F145" s="14">
        <f t="shared" si="9"/>
        <v>195557.69195251146</v>
      </c>
      <c r="G145" s="14">
        <f t="shared" si="10"/>
        <v>0</v>
      </c>
      <c r="H145" s="14">
        <f t="shared" si="11"/>
        <v>995027.5919525111</v>
      </c>
      <c r="I145" s="10"/>
      <c r="J145" s="13"/>
      <c r="K145" s="13"/>
    </row>
    <row r="146" spans="1:11" ht="12.75">
      <c r="A146" s="12">
        <f>+A145+1</f>
        <v>38018</v>
      </c>
      <c r="B146" s="13" t="s">
        <v>11</v>
      </c>
      <c r="C146" s="14"/>
      <c r="D146" s="14">
        <f t="shared" si="8"/>
        <v>799469.9000000005</v>
      </c>
      <c r="E146" s="14"/>
      <c r="F146" s="14">
        <f t="shared" si="9"/>
        <v>195557.69195251146</v>
      </c>
      <c r="G146" s="14">
        <f t="shared" si="10"/>
        <v>0</v>
      </c>
      <c r="H146" s="14">
        <f t="shared" si="11"/>
        <v>995027.5919525111</v>
      </c>
      <c r="I146" s="10"/>
      <c r="J146" s="13"/>
      <c r="K146" s="13"/>
    </row>
    <row r="147" spans="1:11" ht="12.75">
      <c r="A147" s="13"/>
      <c r="B147" s="13" t="s">
        <v>12</v>
      </c>
      <c r="C147" s="14">
        <f>6725946/12</f>
        <v>560495.5</v>
      </c>
      <c r="D147" s="14">
        <f t="shared" si="8"/>
        <v>1359965.4000000004</v>
      </c>
      <c r="E147" s="14"/>
      <c r="F147" s="14">
        <f t="shared" si="9"/>
        <v>195557.69195251146</v>
      </c>
      <c r="G147" s="14">
        <f t="shared" si="10"/>
        <v>560495.5</v>
      </c>
      <c r="H147" s="14">
        <f t="shared" si="11"/>
        <v>1555523.091952511</v>
      </c>
      <c r="I147" s="10"/>
      <c r="J147" s="13"/>
      <c r="K147" s="13"/>
    </row>
    <row r="148" spans="1:11" ht="12.75">
      <c r="A148" s="13"/>
      <c r="B148" s="13" t="s">
        <v>13</v>
      </c>
      <c r="C148" s="14">
        <f>-2669933/5</f>
        <v>-533986.6</v>
      </c>
      <c r="D148" s="14">
        <f t="shared" si="8"/>
        <v>825978.8000000004</v>
      </c>
      <c r="E148" s="14"/>
      <c r="F148" s="14">
        <f t="shared" si="9"/>
        <v>195557.69195251146</v>
      </c>
      <c r="G148" s="14">
        <f t="shared" si="10"/>
        <v>-533986.6</v>
      </c>
      <c r="H148" s="14">
        <f t="shared" si="11"/>
        <v>1021536.4919525111</v>
      </c>
      <c r="I148" s="10"/>
      <c r="J148" s="13"/>
      <c r="K148" s="13"/>
    </row>
    <row r="149" spans="1:11" ht="12.75">
      <c r="A149" s="13"/>
      <c r="B149" s="13" t="s">
        <v>15</v>
      </c>
      <c r="C149" s="14"/>
      <c r="D149" s="14">
        <f t="shared" si="8"/>
        <v>825978.8000000004</v>
      </c>
      <c r="E149" s="14">
        <f>+D146*J149*K149/365</f>
        <v>4446.3668410958935</v>
      </c>
      <c r="F149" s="14">
        <f t="shared" si="9"/>
        <v>200004.05879360737</v>
      </c>
      <c r="G149" s="14">
        <f t="shared" si="10"/>
        <v>4446.3668410958935</v>
      </c>
      <c r="H149" s="14">
        <f t="shared" si="11"/>
        <v>1025982.858793607</v>
      </c>
      <c r="I149" s="10"/>
      <c r="J149" s="16">
        <f>+$J$9</f>
        <v>0.07</v>
      </c>
      <c r="K149" s="17">
        <f>+A150-A146+1</f>
        <v>29</v>
      </c>
    </row>
    <row r="150" spans="1:11" ht="12.75">
      <c r="A150" s="12">
        <f>+A145+29</f>
        <v>38046</v>
      </c>
      <c r="B150" s="13" t="s">
        <v>4</v>
      </c>
      <c r="C150" s="14"/>
      <c r="D150" s="14">
        <f t="shared" si="8"/>
        <v>825978.8000000004</v>
      </c>
      <c r="E150" s="14"/>
      <c r="F150" s="14">
        <f t="shared" si="9"/>
        <v>200004.05879360737</v>
      </c>
      <c r="G150" s="14">
        <f t="shared" si="10"/>
        <v>0</v>
      </c>
      <c r="H150" s="14">
        <f t="shared" si="11"/>
        <v>1025982.858793607</v>
      </c>
      <c r="I150" s="10"/>
      <c r="J150" s="13"/>
      <c r="K150" s="13"/>
    </row>
    <row r="151" spans="1:11" ht="12.75">
      <c r="A151" s="12">
        <f>+A150+1</f>
        <v>38047</v>
      </c>
      <c r="B151" s="13" t="s">
        <v>11</v>
      </c>
      <c r="C151" s="14"/>
      <c r="D151" s="14">
        <f t="shared" si="8"/>
        <v>825978.8000000004</v>
      </c>
      <c r="E151" s="14"/>
      <c r="F151" s="14">
        <f t="shared" si="9"/>
        <v>200004.05879360737</v>
      </c>
      <c r="G151" s="14">
        <f t="shared" si="10"/>
        <v>0</v>
      </c>
      <c r="H151" s="14">
        <f t="shared" si="11"/>
        <v>1025982.858793607</v>
      </c>
      <c r="I151" s="10"/>
      <c r="J151" s="13"/>
      <c r="K151" s="13"/>
    </row>
    <row r="152" spans="1:11" ht="12.75">
      <c r="A152" s="13"/>
      <c r="B152" s="13" t="s">
        <v>12</v>
      </c>
      <c r="C152" s="14">
        <f>6725946/12</f>
        <v>560495.5</v>
      </c>
      <c r="D152" s="14">
        <f t="shared" si="8"/>
        <v>1386474.3000000003</v>
      </c>
      <c r="E152" s="14"/>
      <c r="F152" s="14">
        <f t="shared" si="9"/>
        <v>200004.05879360737</v>
      </c>
      <c r="G152" s="14">
        <f t="shared" si="10"/>
        <v>560495.5</v>
      </c>
      <c r="H152" s="14">
        <f t="shared" si="11"/>
        <v>1586478.358793607</v>
      </c>
      <c r="I152" s="10"/>
      <c r="J152" s="13"/>
      <c r="K152" s="13"/>
    </row>
    <row r="153" spans="1:11" ht="12.75">
      <c r="A153" s="13"/>
      <c r="B153" s="13" t="s">
        <v>13</v>
      </c>
      <c r="C153" s="14">
        <f>-2669933/5</f>
        <v>-533986.6</v>
      </c>
      <c r="D153" s="14">
        <f t="shared" si="8"/>
        <v>852487.7000000003</v>
      </c>
      <c r="E153" s="14"/>
      <c r="F153" s="14">
        <f t="shared" si="9"/>
        <v>200004.05879360737</v>
      </c>
      <c r="G153" s="14">
        <f t="shared" si="10"/>
        <v>-533986.6</v>
      </c>
      <c r="H153" s="14">
        <f t="shared" si="11"/>
        <v>1052491.758793607</v>
      </c>
      <c r="I153" s="10"/>
      <c r="J153" s="13"/>
      <c r="K153" s="13"/>
    </row>
    <row r="154" spans="1:11" ht="12.75">
      <c r="A154" s="13"/>
      <c r="B154" s="13" t="s">
        <v>15</v>
      </c>
      <c r="C154" s="14"/>
      <c r="D154" s="14">
        <f t="shared" si="8"/>
        <v>852487.7000000003</v>
      </c>
      <c r="E154" s="14">
        <f>+D151*J154*K154/365</f>
        <v>4910.613687671235</v>
      </c>
      <c r="F154" s="14">
        <f t="shared" si="9"/>
        <v>204914.6724812786</v>
      </c>
      <c r="G154" s="14">
        <f t="shared" si="10"/>
        <v>4910.613687671235</v>
      </c>
      <c r="H154" s="14">
        <f t="shared" si="11"/>
        <v>1057402.3724812781</v>
      </c>
      <c r="I154" s="10"/>
      <c r="J154" s="16">
        <f>+$J$9</f>
        <v>0.07</v>
      </c>
      <c r="K154" s="17">
        <f>+A155-A151+1</f>
        <v>31</v>
      </c>
    </row>
    <row r="155" spans="1:11" ht="12.75">
      <c r="A155" s="12">
        <f>+A150+31</f>
        <v>38077</v>
      </c>
      <c r="B155" s="13" t="s">
        <v>4</v>
      </c>
      <c r="C155" s="14"/>
      <c r="D155" s="14">
        <f t="shared" si="8"/>
        <v>852487.7000000003</v>
      </c>
      <c r="E155" s="14"/>
      <c r="F155" s="14">
        <f t="shared" si="9"/>
        <v>204914.6724812786</v>
      </c>
      <c r="G155" s="14">
        <f t="shared" si="10"/>
        <v>0</v>
      </c>
      <c r="H155" s="14">
        <f t="shared" si="11"/>
        <v>1057402.3724812781</v>
      </c>
      <c r="I155" s="10"/>
      <c r="J155" s="13"/>
      <c r="K155" s="13"/>
    </row>
    <row r="156" spans="1:11" ht="12.75">
      <c r="A156" s="12">
        <f>+A155+1</f>
        <v>38078</v>
      </c>
      <c r="B156" s="13" t="s">
        <v>11</v>
      </c>
      <c r="C156" s="14"/>
      <c r="D156" s="14">
        <f t="shared" si="8"/>
        <v>852487.7000000003</v>
      </c>
      <c r="E156" s="14"/>
      <c r="F156" s="14">
        <f t="shared" si="9"/>
        <v>204914.6724812786</v>
      </c>
      <c r="G156" s="14">
        <f t="shared" si="10"/>
        <v>0</v>
      </c>
      <c r="H156" s="14">
        <f t="shared" si="11"/>
        <v>1057402.3724812781</v>
      </c>
      <c r="I156" s="10"/>
      <c r="J156" s="13"/>
      <c r="K156" s="13"/>
    </row>
    <row r="157" spans="1:11" ht="12.75">
      <c r="A157" s="13"/>
      <c r="B157" s="13" t="s">
        <v>12</v>
      </c>
      <c r="C157" s="15">
        <f>5193976/12</f>
        <v>432831.3333333333</v>
      </c>
      <c r="D157" s="14">
        <f t="shared" si="8"/>
        <v>1285319.0333333337</v>
      </c>
      <c r="E157" s="14"/>
      <c r="F157" s="14">
        <f t="shared" si="9"/>
        <v>204914.6724812786</v>
      </c>
      <c r="G157" s="14">
        <f t="shared" si="10"/>
        <v>432831.3333333333</v>
      </c>
      <c r="H157" s="14">
        <f t="shared" si="11"/>
        <v>1490233.7058146114</v>
      </c>
      <c r="I157" s="10"/>
      <c r="J157" s="13"/>
      <c r="K157" s="13"/>
    </row>
    <row r="158" spans="1:11" ht="12.75">
      <c r="A158" s="13"/>
      <c r="B158" s="13" t="s">
        <v>13</v>
      </c>
      <c r="C158" s="14">
        <f>-2669933/5</f>
        <v>-533986.6</v>
      </c>
      <c r="D158" s="14">
        <f t="shared" si="8"/>
        <v>751332.4333333337</v>
      </c>
      <c r="E158" s="14"/>
      <c r="F158" s="14">
        <f t="shared" si="9"/>
        <v>204914.6724812786</v>
      </c>
      <c r="G158" s="14">
        <f t="shared" si="10"/>
        <v>-533986.6</v>
      </c>
      <c r="H158" s="14">
        <f t="shared" si="11"/>
        <v>956247.1058146114</v>
      </c>
      <c r="I158" s="10"/>
      <c r="J158" s="13"/>
      <c r="K158" s="13"/>
    </row>
    <row r="159" spans="1:11" ht="12.75">
      <c r="A159" s="13"/>
      <c r="B159" s="13" t="s">
        <v>15</v>
      </c>
      <c r="C159" s="14"/>
      <c r="D159" s="14">
        <f t="shared" si="8"/>
        <v>751332.4333333337</v>
      </c>
      <c r="E159" s="14">
        <f>+D156*J159*K159/365</f>
        <v>4904.72375342466</v>
      </c>
      <c r="F159" s="14">
        <f t="shared" si="9"/>
        <v>209819.39623470325</v>
      </c>
      <c r="G159" s="14">
        <f t="shared" si="10"/>
        <v>4904.72375342466</v>
      </c>
      <c r="H159" s="14">
        <f t="shared" si="11"/>
        <v>961151.8295680361</v>
      </c>
      <c r="I159" s="10"/>
      <c r="J159" s="16">
        <f>+$J$9</f>
        <v>0.07</v>
      </c>
      <c r="K159" s="17">
        <f>+A160-A156+1</f>
        <v>30</v>
      </c>
    </row>
    <row r="160" spans="1:11" ht="12.75">
      <c r="A160" s="12">
        <f>+A155+30</f>
        <v>38107</v>
      </c>
      <c r="B160" s="13" t="s">
        <v>4</v>
      </c>
      <c r="C160" s="14"/>
      <c r="D160" s="14">
        <f t="shared" si="8"/>
        <v>751332.4333333337</v>
      </c>
      <c r="E160" s="14"/>
      <c r="F160" s="14">
        <f t="shared" si="9"/>
        <v>209819.39623470325</v>
      </c>
      <c r="G160" s="14">
        <f t="shared" si="10"/>
        <v>0</v>
      </c>
      <c r="H160" s="14">
        <f t="shared" si="11"/>
        <v>961151.8295680361</v>
      </c>
      <c r="I160" s="10"/>
      <c r="J160" s="13"/>
      <c r="K160" s="13"/>
    </row>
    <row r="161" spans="1:11" ht="12.75">
      <c r="A161" s="12">
        <f>+A160+1</f>
        <v>38108</v>
      </c>
      <c r="B161" s="13" t="s">
        <v>11</v>
      </c>
      <c r="C161" s="14"/>
      <c r="D161" s="14">
        <f t="shared" si="8"/>
        <v>751332.4333333337</v>
      </c>
      <c r="E161" s="14"/>
      <c r="F161" s="14">
        <f t="shared" si="9"/>
        <v>209819.39623470325</v>
      </c>
      <c r="G161" s="14">
        <f t="shared" si="10"/>
        <v>0</v>
      </c>
      <c r="H161" s="14">
        <f t="shared" si="11"/>
        <v>961151.8295680361</v>
      </c>
      <c r="I161" s="10"/>
      <c r="J161" s="13"/>
      <c r="K161" s="13"/>
    </row>
    <row r="162" spans="1:11" ht="12.75">
      <c r="A162" s="13"/>
      <c r="B162" s="13" t="s">
        <v>12</v>
      </c>
      <c r="C162" s="15">
        <f>5193976/12</f>
        <v>432831.3333333333</v>
      </c>
      <c r="D162" s="14">
        <f t="shared" si="8"/>
        <v>1184163.766666667</v>
      </c>
      <c r="E162" s="14"/>
      <c r="F162" s="14">
        <f t="shared" si="9"/>
        <v>209819.39623470325</v>
      </c>
      <c r="G162" s="14">
        <f t="shared" si="10"/>
        <v>432831.3333333333</v>
      </c>
      <c r="H162" s="14">
        <f t="shared" si="11"/>
        <v>1393983.1629013694</v>
      </c>
      <c r="I162" s="10"/>
      <c r="J162" s="13"/>
      <c r="K162" s="13"/>
    </row>
    <row r="163" spans="1:11" ht="12.75">
      <c r="A163" s="13"/>
      <c r="B163" s="13" t="s">
        <v>13</v>
      </c>
      <c r="C163" s="14">
        <f>-2669933/5</f>
        <v>-533986.6</v>
      </c>
      <c r="D163" s="14">
        <f t="shared" si="8"/>
        <v>650177.1666666671</v>
      </c>
      <c r="E163" s="14"/>
      <c r="F163" s="14">
        <f t="shared" si="9"/>
        <v>209819.39623470325</v>
      </c>
      <c r="G163" s="14">
        <f t="shared" si="10"/>
        <v>-533986.6</v>
      </c>
      <c r="H163" s="14">
        <f t="shared" si="11"/>
        <v>859996.5629013694</v>
      </c>
      <c r="I163" s="10"/>
      <c r="J163" s="13"/>
      <c r="K163" s="13"/>
    </row>
    <row r="164" spans="1:11" ht="12.75">
      <c r="A164" s="13"/>
      <c r="B164" s="13" t="s">
        <v>15</v>
      </c>
      <c r="C164" s="14"/>
      <c r="D164" s="14">
        <f t="shared" si="8"/>
        <v>650177.1666666671</v>
      </c>
      <c r="E164" s="14">
        <f>+D161*J164*K164/365</f>
        <v>4466.825699543381</v>
      </c>
      <c r="F164" s="14">
        <f t="shared" si="9"/>
        <v>214286.22193424663</v>
      </c>
      <c r="G164" s="14">
        <f t="shared" si="10"/>
        <v>4466.825699543381</v>
      </c>
      <c r="H164" s="14">
        <f t="shared" si="11"/>
        <v>864463.3886009128</v>
      </c>
      <c r="I164" s="10"/>
      <c r="J164" s="16">
        <f>+$J$9</f>
        <v>0.07</v>
      </c>
      <c r="K164" s="17">
        <f>+A165-A161+1</f>
        <v>31</v>
      </c>
    </row>
    <row r="165" spans="1:11" ht="12.75">
      <c r="A165" s="12">
        <f>+A160+31</f>
        <v>38138</v>
      </c>
      <c r="B165" s="13" t="s">
        <v>4</v>
      </c>
      <c r="C165" s="14"/>
      <c r="D165" s="14">
        <f t="shared" si="8"/>
        <v>650177.1666666671</v>
      </c>
      <c r="E165" s="14"/>
      <c r="F165" s="14">
        <f t="shared" si="9"/>
        <v>214286.22193424663</v>
      </c>
      <c r="G165" s="14">
        <f t="shared" si="10"/>
        <v>0</v>
      </c>
      <c r="H165" s="14">
        <f t="shared" si="11"/>
        <v>864463.3886009128</v>
      </c>
      <c r="I165" s="10"/>
      <c r="J165" s="13"/>
      <c r="K165" s="13"/>
    </row>
    <row r="166" spans="1:1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10" t="s">
        <v>20</v>
      </c>
      <c r="B168" s="10"/>
      <c r="C168" s="22" t="s">
        <v>21</v>
      </c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10">
        <v>2001</v>
      </c>
      <c r="B169" s="23">
        <v>1531970</v>
      </c>
      <c r="C169" s="23">
        <f>+B169/3</f>
        <v>510656.6666666667</v>
      </c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10">
        <v>2002</v>
      </c>
      <c r="B170" s="23">
        <v>5193976</v>
      </c>
      <c r="C170" s="23">
        <f>+B170/12</f>
        <v>432831.3333333333</v>
      </c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10">
        <v>2003</v>
      </c>
      <c r="B171" s="23">
        <f>SUM(B169:B170)</f>
        <v>6725946</v>
      </c>
      <c r="C171" s="23">
        <f>+B171/12</f>
        <v>560495.5</v>
      </c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10">
        <v>2004</v>
      </c>
      <c r="B172" s="23">
        <f>+B170</f>
        <v>5193976</v>
      </c>
      <c r="C172" s="23">
        <f>+B172/12</f>
        <v>432831.3333333333</v>
      </c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10">
        <v>2005</v>
      </c>
      <c r="B173" s="23">
        <v>5291994</v>
      </c>
      <c r="C173" s="23">
        <f>+B173/12</f>
        <v>440999.5</v>
      </c>
      <c r="D173" s="10"/>
      <c r="E173" s="10"/>
      <c r="F173" s="10"/>
      <c r="G173" s="10"/>
      <c r="H173" s="10"/>
      <c r="I173" s="10"/>
      <c r="J173" s="10"/>
      <c r="K173" s="10"/>
    </row>
  </sheetData>
  <mergeCells count="4">
    <mergeCell ref="C4:D4"/>
    <mergeCell ref="E4:F4"/>
    <mergeCell ref="G4:H4"/>
    <mergeCell ref="J4:J5"/>
  </mergeCells>
  <printOptions/>
  <pageMargins left="0.8" right="0.2" top="1" bottom="0.4" header="0.22" footer="0.14"/>
  <pageSetup fitToHeight="7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workbookViewId="0" topLeftCell="C4">
      <pane ySplit="2" topLeftCell="BM6" activePane="bottomLeft" state="frozen"/>
      <selection pane="topLeft" activeCell="A4" sqref="A4"/>
      <selection pane="bottomLeft" activeCell="M4" sqref="M1:AH16384"/>
    </sheetView>
  </sheetViews>
  <sheetFormatPr defaultColWidth="9.140625" defaultRowHeight="12.75"/>
  <cols>
    <col min="1" max="1" width="14.421875" style="0" customWidth="1"/>
    <col min="2" max="2" width="15.421875" style="0" bestFit="1" customWidth="1"/>
    <col min="3" max="3" width="10.28125" style="0" bestFit="1" customWidth="1"/>
    <col min="4" max="4" width="11.28125" style="0" bestFit="1" customWidth="1"/>
    <col min="5" max="5" width="9.421875" style="0" bestFit="1" customWidth="1"/>
    <col min="6" max="6" width="9.7109375" style="0" bestFit="1" customWidth="1"/>
    <col min="7" max="7" width="10.28125" style="0" bestFit="1" customWidth="1"/>
    <col min="8" max="8" width="11.28125" style="0" bestFit="1" customWidth="1"/>
    <col min="9" max="9" width="2.00390625" style="0" customWidth="1"/>
    <col min="10" max="10" width="7.7109375" style="0" customWidth="1"/>
    <col min="11" max="11" width="5.28125" style="0" bestFit="1" customWidth="1"/>
    <col min="12" max="12" width="2.140625" style="0" customWidth="1"/>
  </cols>
  <sheetData>
    <row r="1" ht="12.75">
      <c r="A1" s="1" t="s">
        <v>0</v>
      </c>
    </row>
    <row r="2" ht="12.75">
      <c r="A2" s="1" t="s">
        <v>1</v>
      </c>
    </row>
    <row r="4" spans="1:11" ht="12.75">
      <c r="A4" s="9" t="s">
        <v>18</v>
      </c>
      <c r="B4" s="10"/>
      <c r="C4" s="24" t="s">
        <v>5</v>
      </c>
      <c r="D4" s="25"/>
      <c r="E4" s="26" t="s">
        <v>7</v>
      </c>
      <c r="F4" s="26"/>
      <c r="G4" s="26" t="s">
        <v>6</v>
      </c>
      <c r="H4" s="26"/>
      <c r="I4" s="10"/>
      <c r="J4" s="27" t="s">
        <v>10</v>
      </c>
      <c r="K4" s="10"/>
    </row>
    <row r="5" spans="1:11" ht="12.75">
      <c r="A5" s="11" t="s">
        <v>2</v>
      </c>
      <c r="B5" s="11" t="s">
        <v>9</v>
      </c>
      <c r="C5" s="4" t="s">
        <v>3</v>
      </c>
      <c r="D5" s="4" t="s">
        <v>6</v>
      </c>
      <c r="E5" s="4" t="s">
        <v>3</v>
      </c>
      <c r="F5" s="4" t="s">
        <v>6</v>
      </c>
      <c r="G5" s="4" t="s">
        <v>3</v>
      </c>
      <c r="H5" s="4" t="s">
        <v>6</v>
      </c>
      <c r="I5" s="10"/>
      <c r="J5" s="28"/>
      <c r="K5" s="4" t="s">
        <v>8</v>
      </c>
    </row>
    <row r="6" spans="1:11" ht="12.75">
      <c r="A6" s="12">
        <v>37165</v>
      </c>
      <c r="B6" s="13" t="s">
        <v>11</v>
      </c>
      <c r="C6" s="14"/>
      <c r="D6" s="14">
        <v>0</v>
      </c>
      <c r="E6" s="14"/>
      <c r="F6" s="14">
        <v>0</v>
      </c>
      <c r="G6" s="14"/>
      <c r="H6" s="14">
        <f>+D6+F6</f>
        <v>0</v>
      </c>
      <c r="I6" s="10"/>
      <c r="J6" s="13"/>
      <c r="K6" s="13"/>
    </row>
    <row r="7" spans="1:11" ht="12.75">
      <c r="A7" s="13"/>
      <c r="B7" s="13" t="s">
        <v>12</v>
      </c>
      <c r="C7" s="14">
        <f>1114129/3</f>
        <v>371376.3333333333</v>
      </c>
      <c r="D7" s="14">
        <f>+D6+C7</f>
        <v>371376.3333333333</v>
      </c>
      <c r="E7" s="14"/>
      <c r="F7" s="14">
        <f>+F6+E7</f>
        <v>0</v>
      </c>
      <c r="G7" s="14">
        <f>+C7+E7</f>
        <v>371376.3333333333</v>
      </c>
      <c r="H7" s="14">
        <f>+H6+G7</f>
        <v>371376.3333333333</v>
      </c>
      <c r="I7" s="10"/>
      <c r="J7" s="13"/>
      <c r="K7" s="13"/>
    </row>
    <row r="8" spans="1:11" ht="12.75">
      <c r="A8" s="13"/>
      <c r="B8" s="13" t="s">
        <v>13</v>
      </c>
      <c r="C8" s="14"/>
      <c r="D8" s="14">
        <f aca="true" t="shared" si="0" ref="D8:D71">+D7+C8</f>
        <v>371376.3333333333</v>
      </c>
      <c r="E8" s="14"/>
      <c r="F8" s="14">
        <f aca="true" t="shared" si="1" ref="F8:F71">+F7+E8</f>
        <v>0</v>
      </c>
      <c r="G8" s="14">
        <f aca="true" t="shared" si="2" ref="G8:G71">+C8+E8</f>
        <v>0</v>
      </c>
      <c r="H8" s="14">
        <f aca="true" t="shared" si="3" ref="H8:H71">+H7+G8</f>
        <v>371376.3333333333</v>
      </c>
      <c r="I8" s="10"/>
      <c r="J8" s="13"/>
      <c r="K8" s="13"/>
    </row>
    <row r="9" spans="1:11" ht="12.75">
      <c r="A9" s="13"/>
      <c r="B9" s="13" t="s">
        <v>15</v>
      </c>
      <c r="C9" s="14"/>
      <c r="D9" s="14">
        <f t="shared" si="0"/>
        <v>371376.3333333333</v>
      </c>
      <c r="E9" s="14">
        <f>+D6*J9*K9/365</f>
        <v>0</v>
      </c>
      <c r="F9" s="14">
        <f t="shared" si="1"/>
        <v>0</v>
      </c>
      <c r="G9" s="14">
        <f t="shared" si="2"/>
        <v>0</v>
      </c>
      <c r="H9" s="14">
        <f t="shared" si="3"/>
        <v>371376.3333333333</v>
      </c>
      <c r="I9" s="10"/>
      <c r="J9" s="16">
        <v>0.07</v>
      </c>
      <c r="K9" s="17">
        <f>+A10-A6+1</f>
        <v>31</v>
      </c>
    </row>
    <row r="10" spans="1:11" ht="12.75">
      <c r="A10" s="12">
        <f>+A6+30</f>
        <v>37195</v>
      </c>
      <c r="B10" s="13" t="s">
        <v>4</v>
      </c>
      <c r="C10" s="14"/>
      <c r="D10" s="14">
        <f t="shared" si="0"/>
        <v>371376.3333333333</v>
      </c>
      <c r="E10" s="14"/>
      <c r="F10" s="14">
        <f t="shared" si="1"/>
        <v>0</v>
      </c>
      <c r="G10" s="14">
        <f t="shared" si="2"/>
        <v>0</v>
      </c>
      <c r="H10" s="14">
        <f t="shared" si="3"/>
        <v>371376.3333333333</v>
      </c>
      <c r="I10" s="10"/>
      <c r="J10" s="13"/>
      <c r="K10" s="13"/>
    </row>
    <row r="11" spans="1:11" ht="12.75">
      <c r="A11" s="12">
        <f>+A10+1</f>
        <v>37196</v>
      </c>
      <c r="B11" s="13" t="s">
        <v>11</v>
      </c>
      <c r="C11" s="14"/>
      <c r="D11" s="14">
        <f t="shared" si="0"/>
        <v>371376.3333333333</v>
      </c>
      <c r="E11" s="14"/>
      <c r="F11" s="14">
        <f t="shared" si="1"/>
        <v>0</v>
      </c>
      <c r="G11" s="14">
        <f t="shared" si="2"/>
        <v>0</v>
      </c>
      <c r="H11" s="14">
        <f t="shared" si="3"/>
        <v>371376.3333333333</v>
      </c>
      <c r="I11" s="10"/>
      <c r="J11" s="13"/>
      <c r="K11" s="13"/>
    </row>
    <row r="12" spans="1:11" ht="12.75">
      <c r="A12" s="13"/>
      <c r="B12" s="13" t="s">
        <v>12</v>
      </c>
      <c r="C12" s="14">
        <f>1114129/3</f>
        <v>371376.3333333333</v>
      </c>
      <c r="D12" s="14">
        <f t="shared" si="0"/>
        <v>742752.6666666666</v>
      </c>
      <c r="E12" s="14"/>
      <c r="F12" s="14">
        <f t="shared" si="1"/>
        <v>0</v>
      </c>
      <c r="G12" s="14">
        <f t="shared" si="2"/>
        <v>371376.3333333333</v>
      </c>
      <c r="H12" s="14">
        <f t="shared" si="3"/>
        <v>742752.6666666666</v>
      </c>
      <c r="I12" s="10"/>
      <c r="J12" s="13"/>
      <c r="K12" s="13"/>
    </row>
    <row r="13" spans="1:11" ht="12.75">
      <c r="A13" s="13"/>
      <c r="B13" s="13" t="s">
        <v>13</v>
      </c>
      <c r="C13" s="14"/>
      <c r="D13" s="14">
        <f t="shared" si="0"/>
        <v>742752.6666666666</v>
      </c>
      <c r="E13" s="14"/>
      <c r="F13" s="14">
        <f t="shared" si="1"/>
        <v>0</v>
      </c>
      <c r="G13" s="14">
        <f t="shared" si="2"/>
        <v>0</v>
      </c>
      <c r="H13" s="14">
        <f t="shared" si="3"/>
        <v>742752.6666666666</v>
      </c>
      <c r="I13" s="10"/>
      <c r="J13" s="13"/>
      <c r="K13" s="13"/>
    </row>
    <row r="14" spans="1:11" ht="12.75">
      <c r="A14" s="13"/>
      <c r="B14" s="13" t="s">
        <v>15</v>
      </c>
      <c r="C14" s="14"/>
      <c r="D14" s="14">
        <f t="shared" si="0"/>
        <v>742752.6666666666</v>
      </c>
      <c r="E14" s="14">
        <f>+D11*J14*K14/365</f>
        <v>2136.685753424658</v>
      </c>
      <c r="F14" s="14">
        <f t="shared" si="1"/>
        <v>2136.685753424658</v>
      </c>
      <c r="G14" s="14">
        <f t="shared" si="2"/>
        <v>2136.685753424658</v>
      </c>
      <c r="H14" s="14">
        <f t="shared" si="3"/>
        <v>744889.3524200913</v>
      </c>
      <c r="I14" s="10"/>
      <c r="J14" s="16">
        <f>+$J$9</f>
        <v>0.07</v>
      </c>
      <c r="K14" s="17">
        <f>+A15-A11+1</f>
        <v>30</v>
      </c>
    </row>
    <row r="15" spans="1:11" ht="12.75">
      <c r="A15" s="12">
        <f>+A10+30</f>
        <v>37225</v>
      </c>
      <c r="B15" s="13" t="s">
        <v>4</v>
      </c>
      <c r="C15" s="14"/>
      <c r="D15" s="14">
        <f t="shared" si="0"/>
        <v>742752.6666666666</v>
      </c>
      <c r="E15" s="14"/>
      <c r="F15" s="14">
        <f t="shared" si="1"/>
        <v>2136.685753424658</v>
      </c>
      <c r="G15" s="14">
        <f t="shared" si="2"/>
        <v>0</v>
      </c>
      <c r="H15" s="14">
        <f t="shared" si="3"/>
        <v>744889.3524200913</v>
      </c>
      <c r="I15" s="10"/>
      <c r="J15" s="13"/>
      <c r="K15" s="13"/>
    </row>
    <row r="16" spans="1:11" ht="12.75">
      <c r="A16" s="12">
        <f>+A15+1</f>
        <v>37226</v>
      </c>
      <c r="B16" s="13" t="s">
        <v>11</v>
      </c>
      <c r="C16" s="14"/>
      <c r="D16" s="14">
        <f t="shared" si="0"/>
        <v>742752.6666666666</v>
      </c>
      <c r="E16" s="14"/>
      <c r="F16" s="14">
        <f t="shared" si="1"/>
        <v>2136.685753424658</v>
      </c>
      <c r="G16" s="14">
        <f t="shared" si="2"/>
        <v>0</v>
      </c>
      <c r="H16" s="14">
        <f t="shared" si="3"/>
        <v>744889.3524200913</v>
      </c>
      <c r="I16" s="10"/>
      <c r="J16" s="13"/>
      <c r="K16" s="13"/>
    </row>
    <row r="17" spans="1:11" ht="12.75">
      <c r="A17" s="13"/>
      <c r="B17" s="13" t="s">
        <v>12</v>
      </c>
      <c r="C17" s="14">
        <f>1114129/3</f>
        <v>371376.3333333333</v>
      </c>
      <c r="D17" s="14">
        <f t="shared" si="0"/>
        <v>1114129</v>
      </c>
      <c r="E17" s="14"/>
      <c r="F17" s="14">
        <f t="shared" si="1"/>
        <v>2136.685753424658</v>
      </c>
      <c r="G17" s="14">
        <f t="shared" si="2"/>
        <v>371376.3333333333</v>
      </c>
      <c r="H17" s="14">
        <f t="shared" si="3"/>
        <v>1116265.6857534247</v>
      </c>
      <c r="I17" s="10"/>
      <c r="J17" s="13"/>
      <c r="K17" s="13"/>
    </row>
    <row r="18" spans="1:11" ht="12.75">
      <c r="A18" s="13"/>
      <c r="B18" s="13" t="s">
        <v>13</v>
      </c>
      <c r="C18" s="14"/>
      <c r="D18" s="14">
        <f t="shared" si="0"/>
        <v>1114129</v>
      </c>
      <c r="E18" s="14"/>
      <c r="F18" s="14">
        <f t="shared" si="1"/>
        <v>2136.685753424658</v>
      </c>
      <c r="G18" s="14">
        <f t="shared" si="2"/>
        <v>0</v>
      </c>
      <c r="H18" s="14">
        <f t="shared" si="3"/>
        <v>1116265.6857534247</v>
      </c>
      <c r="I18" s="10"/>
      <c r="J18" s="13"/>
      <c r="K18" s="13"/>
    </row>
    <row r="19" spans="1:11" ht="12.75">
      <c r="A19" s="13"/>
      <c r="B19" s="13" t="s">
        <v>15</v>
      </c>
      <c r="C19" s="14"/>
      <c r="D19" s="14">
        <f t="shared" si="0"/>
        <v>1114129</v>
      </c>
      <c r="E19" s="14">
        <f>+D16*J19*K19/365</f>
        <v>4415.817223744292</v>
      </c>
      <c r="F19" s="14">
        <f t="shared" si="1"/>
        <v>6552.50297716895</v>
      </c>
      <c r="G19" s="14">
        <f t="shared" si="2"/>
        <v>4415.817223744292</v>
      </c>
      <c r="H19" s="14">
        <f t="shared" si="3"/>
        <v>1120681.502977169</v>
      </c>
      <c r="I19" s="10"/>
      <c r="J19" s="16">
        <f>+$J$9</f>
        <v>0.07</v>
      </c>
      <c r="K19" s="17">
        <f>+A20-A16+1</f>
        <v>31</v>
      </c>
    </row>
    <row r="20" spans="1:11" ht="12.75">
      <c r="A20" s="12">
        <f>+A15+31</f>
        <v>37256</v>
      </c>
      <c r="B20" s="13" t="s">
        <v>4</v>
      </c>
      <c r="C20" s="14"/>
      <c r="D20" s="14">
        <f t="shared" si="0"/>
        <v>1114129</v>
      </c>
      <c r="E20" s="14"/>
      <c r="F20" s="14">
        <f t="shared" si="1"/>
        <v>6552.50297716895</v>
      </c>
      <c r="G20" s="14">
        <f t="shared" si="2"/>
        <v>0</v>
      </c>
      <c r="H20" s="14">
        <f t="shared" si="3"/>
        <v>1120681.502977169</v>
      </c>
      <c r="I20" s="10"/>
      <c r="J20" s="13"/>
      <c r="K20" s="13"/>
    </row>
    <row r="21" spans="1:11" ht="12.75">
      <c r="A21" s="12">
        <f>+A20+1</f>
        <v>37257</v>
      </c>
      <c r="B21" s="13" t="s">
        <v>11</v>
      </c>
      <c r="C21" s="14"/>
      <c r="D21" s="14">
        <f t="shared" si="0"/>
        <v>1114129</v>
      </c>
      <c r="E21" s="14"/>
      <c r="F21" s="14">
        <f t="shared" si="1"/>
        <v>6552.50297716895</v>
      </c>
      <c r="G21" s="14">
        <f t="shared" si="2"/>
        <v>0</v>
      </c>
      <c r="H21" s="14">
        <f t="shared" si="3"/>
        <v>1120681.502977169</v>
      </c>
      <c r="I21" s="10"/>
      <c r="J21" s="13"/>
      <c r="K21" s="13"/>
    </row>
    <row r="22" spans="1:11" ht="12.75">
      <c r="A22" s="13"/>
      <c r="B22" s="13" t="s">
        <v>12</v>
      </c>
      <c r="C22" s="14">
        <f>3523792/12</f>
        <v>293649.3333333333</v>
      </c>
      <c r="D22" s="14">
        <f t="shared" si="0"/>
        <v>1407778.3333333333</v>
      </c>
      <c r="E22" s="14"/>
      <c r="F22" s="14">
        <f t="shared" si="1"/>
        <v>6552.50297716895</v>
      </c>
      <c r="G22" s="14">
        <f t="shared" si="2"/>
        <v>293649.3333333333</v>
      </c>
      <c r="H22" s="14">
        <f t="shared" si="3"/>
        <v>1414330.8363105021</v>
      </c>
      <c r="I22" s="10"/>
      <c r="J22" s="13"/>
      <c r="K22" s="13"/>
    </row>
    <row r="23" spans="1:11" ht="12.75">
      <c r="A23" s="13"/>
      <c r="B23" s="13" t="s">
        <v>13</v>
      </c>
      <c r="C23" s="14"/>
      <c r="D23" s="14">
        <f t="shared" si="0"/>
        <v>1407778.3333333333</v>
      </c>
      <c r="E23" s="14"/>
      <c r="F23" s="14">
        <f t="shared" si="1"/>
        <v>6552.50297716895</v>
      </c>
      <c r="G23" s="14">
        <f t="shared" si="2"/>
        <v>0</v>
      </c>
      <c r="H23" s="14">
        <f t="shared" si="3"/>
        <v>1414330.8363105021</v>
      </c>
      <c r="I23" s="10"/>
      <c r="J23" s="13"/>
      <c r="K23" s="13"/>
    </row>
    <row r="24" spans="1:11" ht="12.75">
      <c r="A24" s="13"/>
      <c r="B24" s="13" t="s">
        <v>15</v>
      </c>
      <c r="C24" s="14"/>
      <c r="D24" s="14">
        <f t="shared" si="0"/>
        <v>1407778.3333333333</v>
      </c>
      <c r="E24" s="14">
        <f>+D21*J24*K24/365</f>
        <v>6623.72583561644</v>
      </c>
      <c r="F24" s="14">
        <f t="shared" si="1"/>
        <v>13176.22881278539</v>
      </c>
      <c r="G24" s="14">
        <f t="shared" si="2"/>
        <v>6623.72583561644</v>
      </c>
      <c r="H24" s="14">
        <f t="shared" si="3"/>
        <v>1420954.5621461186</v>
      </c>
      <c r="I24" s="10"/>
      <c r="J24" s="16">
        <f>+$J$9</f>
        <v>0.07</v>
      </c>
      <c r="K24" s="17">
        <f>+A25-A21+1</f>
        <v>31</v>
      </c>
    </row>
    <row r="25" spans="1:11" ht="12.75">
      <c r="A25" s="12">
        <f>+A20+31</f>
        <v>37287</v>
      </c>
      <c r="B25" s="13" t="s">
        <v>4</v>
      </c>
      <c r="C25" s="14"/>
      <c r="D25" s="14">
        <f t="shared" si="0"/>
        <v>1407778.3333333333</v>
      </c>
      <c r="E25" s="14"/>
      <c r="F25" s="14">
        <f t="shared" si="1"/>
        <v>13176.22881278539</v>
      </c>
      <c r="G25" s="14">
        <f t="shared" si="2"/>
        <v>0</v>
      </c>
      <c r="H25" s="14">
        <f t="shared" si="3"/>
        <v>1420954.5621461186</v>
      </c>
      <c r="I25" s="10"/>
      <c r="J25" s="13"/>
      <c r="K25" s="13"/>
    </row>
    <row r="26" spans="1:11" ht="12.75">
      <c r="A26" s="12">
        <f>+A25+1</f>
        <v>37288</v>
      </c>
      <c r="B26" s="13" t="s">
        <v>11</v>
      </c>
      <c r="C26" s="14"/>
      <c r="D26" s="14">
        <f t="shared" si="0"/>
        <v>1407778.3333333333</v>
      </c>
      <c r="E26" s="14"/>
      <c r="F26" s="14">
        <f t="shared" si="1"/>
        <v>13176.22881278539</v>
      </c>
      <c r="G26" s="14">
        <f t="shared" si="2"/>
        <v>0</v>
      </c>
      <c r="H26" s="14">
        <f t="shared" si="3"/>
        <v>1420954.5621461186</v>
      </c>
      <c r="I26" s="10"/>
      <c r="J26" s="13"/>
      <c r="K26" s="13"/>
    </row>
    <row r="27" spans="1:11" ht="12.75">
      <c r="A27" s="13"/>
      <c r="B27" s="13" t="s">
        <v>12</v>
      </c>
      <c r="C27" s="14">
        <f>3523792/12</f>
        <v>293649.3333333333</v>
      </c>
      <c r="D27" s="14">
        <f t="shared" si="0"/>
        <v>1701427.6666666665</v>
      </c>
      <c r="E27" s="14"/>
      <c r="F27" s="14">
        <f t="shared" si="1"/>
        <v>13176.22881278539</v>
      </c>
      <c r="G27" s="14">
        <f t="shared" si="2"/>
        <v>293649.3333333333</v>
      </c>
      <c r="H27" s="14">
        <f t="shared" si="3"/>
        <v>1714603.8954794519</v>
      </c>
      <c r="I27" s="10"/>
      <c r="J27" s="13"/>
      <c r="K27" s="13"/>
    </row>
    <row r="28" spans="1:11" ht="12.75">
      <c r="A28" s="13"/>
      <c r="B28" s="13" t="s">
        <v>13</v>
      </c>
      <c r="C28" s="14"/>
      <c r="D28" s="14">
        <f t="shared" si="0"/>
        <v>1701427.6666666665</v>
      </c>
      <c r="E28" s="14"/>
      <c r="F28" s="14">
        <f t="shared" si="1"/>
        <v>13176.22881278539</v>
      </c>
      <c r="G28" s="14">
        <f t="shared" si="2"/>
        <v>0</v>
      </c>
      <c r="H28" s="14">
        <f t="shared" si="3"/>
        <v>1714603.8954794519</v>
      </c>
      <c r="I28" s="10"/>
      <c r="J28" s="13"/>
      <c r="K28" s="13"/>
    </row>
    <row r="29" spans="1:11" ht="12.75">
      <c r="A29" s="13"/>
      <c r="B29" s="13" t="s">
        <v>15</v>
      </c>
      <c r="C29" s="14"/>
      <c r="D29" s="14">
        <f t="shared" si="0"/>
        <v>1701427.6666666665</v>
      </c>
      <c r="E29" s="14">
        <f>+D26*J29*K29/365</f>
        <v>7559.576803652968</v>
      </c>
      <c r="F29" s="14">
        <f t="shared" si="1"/>
        <v>20735.80561643836</v>
      </c>
      <c r="G29" s="14">
        <f t="shared" si="2"/>
        <v>7559.576803652968</v>
      </c>
      <c r="H29" s="14">
        <f t="shared" si="3"/>
        <v>1722163.472283105</v>
      </c>
      <c r="I29" s="10"/>
      <c r="J29" s="16">
        <f>+$J$9</f>
        <v>0.07</v>
      </c>
      <c r="K29" s="17">
        <f>+A30-A26+1</f>
        <v>28</v>
      </c>
    </row>
    <row r="30" spans="1:11" ht="12.75">
      <c r="A30" s="12">
        <f>+A25+28</f>
        <v>37315</v>
      </c>
      <c r="B30" s="13" t="s">
        <v>4</v>
      </c>
      <c r="C30" s="14"/>
      <c r="D30" s="14">
        <f t="shared" si="0"/>
        <v>1701427.6666666665</v>
      </c>
      <c r="E30" s="14"/>
      <c r="F30" s="14">
        <f t="shared" si="1"/>
        <v>20735.80561643836</v>
      </c>
      <c r="G30" s="14">
        <f t="shared" si="2"/>
        <v>0</v>
      </c>
      <c r="H30" s="14">
        <f t="shared" si="3"/>
        <v>1722163.472283105</v>
      </c>
      <c r="I30" s="10"/>
      <c r="J30" s="13"/>
      <c r="K30" s="13"/>
    </row>
    <row r="31" spans="1:11" ht="12.75">
      <c r="A31" s="12">
        <f>+A30+1</f>
        <v>37316</v>
      </c>
      <c r="B31" s="13" t="s">
        <v>11</v>
      </c>
      <c r="C31" s="14"/>
      <c r="D31" s="14">
        <f t="shared" si="0"/>
        <v>1701427.6666666665</v>
      </c>
      <c r="E31" s="14"/>
      <c r="F31" s="14">
        <f t="shared" si="1"/>
        <v>20735.80561643836</v>
      </c>
      <c r="G31" s="14">
        <f t="shared" si="2"/>
        <v>0</v>
      </c>
      <c r="H31" s="14">
        <f t="shared" si="3"/>
        <v>1722163.472283105</v>
      </c>
      <c r="I31" s="10"/>
      <c r="J31" s="13"/>
      <c r="K31" s="13"/>
    </row>
    <row r="32" spans="1:11" ht="12.75">
      <c r="A32" s="13"/>
      <c r="B32" s="13" t="s">
        <v>12</v>
      </c>
      <c r="C32" s="14">
        <f>3523792/12</f>
        <v>293649.3333333333</v>
      </c>
      <c r="D32" s="14">
        <f t="shared" si="0"/>
        <v>1995076.9999999998</v>
      </c>
      <c r="E32" s="14"/>
      <c r="F32" s="14">
        <f t="shared" si="1"/>
        <v>20735.80561643836</v>
      </c>
      <c r="G32" s="14">
        <f t="shared" si="2"/>
        <v>293649.3333333333</v>
      </c>
      <c r="H32" s="14">
        <f t="shared" si="3"/>
        <v>2015812.8056164382</v>
      </c>
      <c r="I32" s="10"/>
      <c r="J32" s="13"/>
      <c r="K32" s="13"/>
    </row>
    <row r="33" spans="1:11" ht="12.75">
      <c r="A33" s="13"/>
      <c r="B33" s="13" t="s">
        <v>13</v>
      </c>
      <c r="C33" s="14">
        <f>-3353527/10</f>
        <v>-335352.7</v>
      </c>
      <c r="D33" s="14">
        <f t="shared" si="0"/>
        <v>1659724.2999999998</v>
      </c>
      <c r="E33" s="14"/>
      <c r="F33" s="14">
        <f t="shared" si="1"/>
        <v>20735.80561643836</v>
      </c>
      <c r="G33" s="14">
        <f t="shared" si="2"/>
        <v>-335352.7</v>
      </c>
      <c r="H33" s="14">
        <f t="shared" si="3"/>
        <v>1680460.1056164382</v>
      </c>
      <c r="I33" s="10"/>
      <c r="J33" s="13"/>
      <c r="K33" s="13"/>
    </row>
    <row r="34" spans="1:11" ht="12.75">
      <c r="A34" s="13"/>
      <c r="B34" s="13" t="s">
        <v>15</v>
      </c>
      <c r="C34" s="14"/>
      <c r="D34" s="14">
        <f t="shared" si="0"/>
        <v>1659724.2999999998</v>
      </c>
      <c r="E34" s="14">
        <f>+D31*J34*K34/365</f>
        <v>10115.33708675799</v>
      </c>
      <c r="F34" s="14">
        <f t="shared" si="1"/>
        <v>30851.14270319635</v>
      </c>
      <c r="G34" s="14">
        <f t="shared" si="2"/>
        <v>10115.33708675799</v>
      </c>
      <c r="H34" s="14">
        <f t="shared" si="3"/>
        <v>1690575.442703196</v>
      </c>
      <c r="I34" s="10"/>
      <c r="J34" s="16">
        <f>+$J$9</f>
        <v>0.07</v>
      </c>
      <c r="K34" s="17">
        <f>+A35-A31+1</f>
        <v>31</v>
      </c>
    </row>
    <row r="35" spans="1:11" ht="12.75">
      <c r="A35" s="12">
        <f>+A30+31</f>
        <v>37346</v>
      </c>
      <c r="B35" s="13" t="s">
        <v>4</v>
      </c>
      <c r="C35" s="14"/>
      <c r="D35" s="14">
        <f t="shared" si="0"/>
        <v>1659724.2999999998</v>
      </c>
      <c r="E35" s="14"/>
      <c r="F35" s="14">
        <f t="shared" si="1"/>
        <v>30851.14270319635</v>
      </c>
      <c r="G35" s="14">
        <f t="shared" si="2"/>
        <v>0</v>
      </c>
      <c r="H35" s="14">
        <f t="shared" si="3"/>
        <v>1690575.442703196</v>
      </c>
      <c r="I35" s="10"/>
      <c r="J35" s="13"/>
      <c r="K35" s="13"/>
    </row>
    <row r="36" spans="1:11" ht="12.75">
      <c r="A36" s="12">
        <f>+A35+1</f>
        <v>37347</v>
      </c>
      <c r="B36" s="13" t="s">
        <v>11</v>
      </c>
      <c r="C36" s="14"/>
      <c r="D36" s="14">
        <f t="shared" si="0"/>
        <v>1659724.2999999998</v>
      </c>
      <c r="E36" s="14"/>
      <c r="F36" s="14">
        <f t="shared" si="1"/>
        <v>30851.14270319635</v>
      </c>
      <c r="G36" s="14">
        <f t="shared" si="2"/>
        <v>0</v>
      </c>
      <c r="H36" s="14">
        <f t="shared" si="3"/>
        <v>1690575.442703196</v>
      </c>
      <c r="I36" s="10"/>
      <c r="J36" s="13"/>
      <c r="K36" s="13"/>
    </row>
    <row r="37" spans="1:11" ht="12.75">
      <c r="A37" s="13"/>
      <c r="B37" s="13" t="s">
        <v>12</v>
      </c>
      <c r="C37" s="14">
        <f>3523792/12</f>
        <v>293649.3333333333</v>
      </c>
      <c r="D37" s="14">
        <f t="shared" si="0"/>
        <v>1953373.633333333</v>
      </c>
      <c r="E37" s="14"/>
      <c r="F37" s="14">
        <f t="shared" si="1"/>
        <v>30851.14270319635</v>
      </c>
      <c r="G37" s="14">
        <f t="shared" si="2"/>
        <v>293649.3333333333</v>
      </c>
      <c r="H37" s="14">
        <f t="shared" si="3"/>
        <v>1984224.7760365293</v>
      </c>
      <c r="I37" s="10"/>
      <c r="J37" s="13"/>
      <c r="K37" s="13"/>
    </row>
    <row r="38" spans="1:11" ht="12.75">
      <c r="A38" s="13"/>
      <c r="B38" s="13" t="s">
        <v>13</v>
      </c>
      <c r="C38" s="14">
        <f>-3353527/10</f>
        <v>-335352.7</v>
      </c>
      <c r="D38" s="14">
        <f t="shared" si="0"/>
        <v>1618020.933333333</v>
      </c>
      <c r="E38" s="14"/>
      <c r="F38" s="14">
        <f t="shared" si="1"/>
        <v>30851.14270319635</v>
      </c>
      <c r="G38" s="14">
        <f t="shared" si="2"/>
        <v>-335352.7</v>
      </c>
      <c r="H38" s="14">
        <f t="shared" si="3"/>
        <v>1648872.0760365294</v>
      </c>
      <c r="I38" s="10"/>
      <c r="J38" s="13"/>
      <c r="K38" s="13"/>
    </row>
    <row r="39" spans="1:11" ht="12.75">
      <c r="A39" s="13"/>
      <c r="B39" s="13" t="s">
        <v>15</v>
      </c>
      <c r="C39" s="14"/>
      <c r="D39" s="14">
        <f t="shared" si="0"/>
        <v>1618020.933333333</v>
      </c>
      <c r="E39" s="14">
        <f>+D36*J39*K39/365</f>
        <v>9549.098712328769</v>
      </c>
      <c r="F39" s="14">
        <f t="shared" si="1"/>
        <v>40400.24141552512</v>
      </c>
      <c r="G39" s="14">
        <f t="shared" si="2"/>
        <v>9549.098712328769</v>
      </c>
      <c r="H39" s="14">
        <f t="shared" si="3"/>
        <v>1658421.1747488582</v>
      </c>
      <c r="I39" s="10"/>
      <c r="J39" s="16">
        <f>+$J$9</f>
        <v>0.07</v>
      </c>
      <c r="K39" s="17">
        <f>+A40-A36+1</f>
        <v>30</v>
      </c>
    </row>
    <row r="40" spans="1:11" ht="12.75">
      <c r="A40" s="12">
        <f>+A35+30</f>
        <v>37376</v>
      </c>
      <c r="B40" s="13" t="s">
        <v>4</v>
      </c>
      <c r="C40" s="14"/>
      <c r="D40" s="14">
        <f t="shared" si="0"/>
        <v>1618020.933333333</v>
      </c>
      <c r="E40" s="14"/>
      <c r="F40" s="14">
        <f t="shared" si="1"/>
        <v>40400.24141552512</v>
      </c>
      <c r="G40" s="14">
        <f t="shared" si="2"/>
        <v>0</v>
      </c>
      <c r="H40" s="14">
        <f t="shared" si="3"/>
        <v>1658421.1747488582</v>
      </c>
      <c r="I40" s="10"/>
      <c r="J40" s="13"/>
      <c r="K40" s="13"/>
    </row>
    <row r="41" spans="1:11" ht="12.75">
      <c r="A41" s="12">
        <f>+A40+1</f>
        <v>37377</v>
      </c>
      <c r="B41" s="13" t="s">
        <v>11</v>
      </c>
      <c r="C41" s="14"/>
      <c r="D41" s="14">
        <f t="shared" si="0"/>
        <v>1618020.933333333</v>
      </c>
      <c r="E41" s="14"/>
      <c r="F41" s="14">
        <f t="shared" si="1"/>
        <v>40400.24141552512</v>
      </c>
      <c r="G41" s="14">
        <f t="shared" si="2"/>
        <v>0</v>
      </c>
      <c r="H41" s="14">
        <f t="shared" si="3"/>
        <v>1658421.1747488582</v>
      </c>
      <c r="I41" s="10"/>
      <c r="J41" s="13"/>
      <c r="K41" s="13"/>
    </row>
    <row r="42" spans="1:11" ht="12.75">
      <c r="A42" s="13"/>
      <c r="B42" s="13" t="s">
        <v>12</v>
      </c>
      <c r="C42" s="14">
        <f>3523792/12</f>
        <v>293649.3333333333</v>
      </c>
      <c r="D42" s="14">
        <f t="shared" si="0"/>
        <v>1911670.2666666664</v>
      </c>
      <c r="E42" s="14"/>
      <c r="F42" s="14">
        <f t="shared" si="1"/>
        <v>40400.24141552512</v>
      </c>
      <c r="G42" s="14">
        <f t="shared" si="2"/>
        <v>293649.3333333333</v>
      </c>
      <c r="H42" s="14">
        <f t="shared" si="3"/>
        <v>1952070.5080821915</v>
      </c>
      <c r="I42" s="10"/>
      <c r="J42" s="13"/>
      <c r="K42" s="13"/>
    </row>
    <row r="43" spans="1:11" ht="12.75">
      <c r="A43" s="13"/>
      <c r="B43" s="13" t="s">
        <v>13</v>
      </c>
      <c r="C43" s="14">
        <f>-3353527/10</f>
        <v>-335352.7</v>
      </c>
      <c r="D43" s="14">
        <f t="shared" si="0"/>
        <v>1576317.5666666664</v>
      </c>
      <c r="E43" s="14"/>
      <c r="F43" s="14">
        <f t="shared" si="1"/>
        <v>40400.24141552512</v>
      </c>
      <c r="G43" s="14">
        <f t="shared" si="2"/>
        <v>-335352.7</v>
      </c>
      <c r="H43" s="14">
        <f t="shared" si="3"/>
        <v>1616717.8080821915</v>
      </c>
      <c r="I43" s="10"/>
      <c r="J43" s="13"/>
      <c r="K43" s="13"/>
    </row>
    <row r="44" spans="1:11" ht="12.75">
      <c r="A44" s="13"/>
      <c r="B44" s="13" t="s">
        <v>15</v>
      </c>
      <c r="C44" s="14"/>
      <c r="D44" s="14">
        <f t="shared" si="0"/>
        <v>1576317.5666666664</v>
      </c>
      <c r="E44" s="14">
        <f>+D41*J44*K44/365</f>
        <v>9619.46691872146</v>
      </c>
      <c r="F44" s="14">
        <f t="shared" si="1"/>
        <v>50019.70833424658</v>
      </c>
      <c r="G44" s="14">
        <f t="shared" si="2"/>
        <v>9619.46691872146</v>
      </c>
      <c r="H44" s="14">
        <f t="shared" si="3"/>
        <v>1626337.275000913</v>
      </c>
      <c r="I44" s="10"/>
      <c r="J44" s="16">
        <f>+$J$9</f>
        <v>0.07</v>
      </c>
      <c r="K44" s="17">
        <f>+A45-A41+1</f>
        <v>31</v>
      </c>
    </row>
    <row r="45" spans="1:11" ht="12.75">
      <c r="A45" s="12">
        <f>+A40+31</f>
        <v>37407</v>
      </c>
      <c r="B45" s="13" t="s">
        <v>4</v>
      </c>
      <c r="C45" s="14"/>
      <c r="D45" s="14">
        <f t="shared" si="0"/>
        <v>1576317.5666666664</v>
      </c>
      <c r="E45" s="14"/>
      <c r="F45" s="14">
        <f t="shared" si="1"/>
        <v>50019.70833424658</v>
      </c>
      <c r="G45" s="14">
        <f t="shared" si="2"/>
        <v>0</v>
      </c>
      <c r="H45" s="14">
        <f t="shared" si="3"/>
        <v>1626337.275000913</v>
      </c>
      <c r="I45" s="10"/>
      <c r="J45" s="13"/>
      <c r="K45" s="13"/>
    </row>
    <row r="46" spans="1:11" ht="12.75">
      <c r="A46" s="12">
        <f>+A45+1</f>
        <v>37408</v>
      </c>
      <c r="B46" s="13" t="s">
        <v>11</v>
      </c>
      <c r="C46" s="14"/>
      <c r="D46" s="14">
        <f t="shared" si="0"/>
        <v>1576317.5666666664</v>
      </c>
      <c r="E46" s="14"/>
      <c r="F46" s="14">
        <f t="shared" si="1"/>
        <v>50019.70833424658</v>
      </c>
      <c r="G46" s="14">
        <f t="shared" si="2"/>
        <v>0</v>
      </c>
      <c r="H46" s="14">
        <f t="shared" si="3"/>
        <v>1626337.275000913</v>
      </c>
      <c r="I46" s="10"/>
      <c r="J46" s="13"/>
      <c r="K46" s="13"/>
    </row>
    <row r="47" spans="1:11" ht="12.75">
      <c r="A47" s="13"/>
      <c r="B47" s="13" t="s">
        <v>12</v>
      </c>
      <c r="C47" s="14">
        <f>3523792/12</f>
        <v>293649.3333333333</v>
      </c>
      <c r="D47" s="14">
        <f t="shared" si="0"/>
        <v>1869966.8999999997</v>
      </c>
      <c r="E47" s="14"/>
      <c r="F47" s="14">
        <f t="shared" si="1"/>
        <v>50019.70833424658</v>
      </c>
      <c r="G47" s="14">
        <f t="shared" si="2"/>
        <v>293649.3333333333</v>
      </c>
      <c r="H47" s="14">
        <f t="shared" si="3"/>
        <v>1919986.6083342463</v>
      </c>
      <c r="I47" s="10"/>
      <c r="J47" s="13"/>
      <c r="K47" s="13"/>
    </row>
    <row r="48" spans="1:11" ht="12.75">
      <c r="A48" s="13"/>
      <c r="B48" s="13" t="s">
        <v>13</v>
      </c>
      <c r="C48" s="14">
        <f>-3353527/10</f>
        <v>-335352.7</v>
      </c>
      <c r="D48" s="14">
        <f t="shared" si="0"/>
        <v>1534614.1999999997</v>
      </c>
      <c r="E48" s="14"/>
      <c r="F48" s="14">
        <f t="shared" si="1"/>
        <v>50019.70833424658</v>
      </c>
      <c r="G48" s="14">
        <f t="shared" si="2"/>
        <v>-335352.7</v>
      </c>
      <c r="H48" s="14">
        <f t="shared" si="3"/>
        <v>1584633.9083342464</v>
      </c>
      <c r="I48" s="10"/>
      <c r="J48" s="13"/>
      <c r="K48" s="13"/>
    </row>
    <row r="49" spans="1:11" ht="12.75">
      <c r="A49" s="13"/>
      <c r="B49" s="13" t="s">
        <v>15</v>
      </c>
      <c r="C49" s="14">
        <v>11830</v>
      </c>
      <c r="D49" s="14">
        <f t="shared" si="0"/>
        <v>1546444.1999999997</v>
      </c>
      <c r="E49" s="14">
        <f>+D46*J49*K49/365</f>
        <v>9069.224356164385</v>
      </c>
      <c r="F49" s="14">
        <f t="shared" si="1"/>
        <v>59088.93269041096</v>
      </c>
      <c r="G49" s="14">
        <f t="shared" si="2"/>
        <v>20899.224356164385</v>
      </c>
      <c r="H49" s="14">
        <f t="shared" si="3"/>
        <v>1605533.1326904108</v>
      </c>
      <c r="I49" s="10"/>
      <c r="J49" s="16">
        <f>+$J$9</f>
        <v>0.07</v>
      </c>
      <c r="K49" s="17">
        <f>+A50-A46+1</f>
        <v>30</v>
      </c>
    </row>
    <row r="50" spans="1:11" ht="12.75">
      <c r="A50" s="12">
        <f>+A45+30</f>
        <v>37437</v>
      </c>
      <c r="B50" s="13" t="s">
        <v>4</v>
      </c>
      <c r="C50" s="14"/>
      <c r="D50" s="14">
        <f t="shared" si="0"/>
        <v>1546444.1999999997</v>
      </c>
      <c r="E50" s="14"/>
      <c r="F50" s="14">
        <f t="shared" si="1"/>
        <v>59088.93269041096</v>
      </c>
      <c r="G50" s="14">
        <f t="shared" si="2"/>
        <v>0</v>
      </c>
      <c r="H50" s="14">
        <f t="shared" si="3"/>
        <v>1605533.1326904108</v>
      </c>
      <c r="I50" s="10"/>
      <c r="J50" s="13"/>
      <c r="K50" s="13"/>
    </row>
    <row r="51" spans="1:11" ht="12.75">
      <c r="A51" s="12">
        <f>+A50+1</f>
        <v>37438</v>
      </c>
      <c r="B51" s="13" t="s">
        <v>11</v>
      </c>
      <c r="C51" s="14"/>
      <c r="D51" s="14">
        <f t="shared" si="0"/>
        <v>1546444.1999999997</v>
      </c>
      <c r="E51" s="14"/>
      <c r="F51" s="14">
        <f t="shared" si="1"/>
        <v>59088.93269041096</v>
      </c>
      <c r="G51" s="14">
        <f t="shared" si="2"/>
        <v>0</v>
      </c>
      <c r="H51" s="14">
        <f t="shared" si="3"/>
        <v>1605533.1326904108</v>
      </c>
      <c r="I51" s="10"/>
      <c r="J51" s="13"/>
      <c r="K51" s="13"/>
    </row>
    <row r="52" spans="1:11" ht="12.75">
      <c r="A52" s="13"/>
      <c r="B52" s="13" t="s">
        <v>12</v>
      </c>
      <c r="C52" s="14">
        <f>3523792/12</f>
        <v>293649.3333333333</v>
      </c>
      <c r="D52" s="14">
        <f t="shared" si="0"/>
        <v>1840093.533333333</v>
      </c>
      <c r="E52" s="14"/>
      <c r="F52" s="14">
        <f t="shared" si="1"/>
        <v>59088.93269041096</v>
      </c>
      <c r="G52" s="14">
        <f t="shared" si="2"/>
        <v>293649.3333333333</v>
      </c>
      <c r="H52" s="14">
        <f t="shared" si="3"/>
        <v>1899182.466023744</v>
      </c>
      <c r="I52" s="10"/>
      <c r="J52" s="13"/>
      <c r="K52" s="13"/>
    </row>
    <row r="53" spans="1:11" ht="12.75">
      <c r="A53" s="13"/>
      <c r="B53" s="13" t="s">
        <v>13</v>
      </c>
      <c r="C53" s="14">
        <f>-3353527/10</f>
        <v>-335352.7</v>
      </c>
      <c r="D53" s="14">
        <f t="shared" si="0"/>
        <v>1504740.833333333</v>
      </c>
      <c r="E53" s="14"/>
      <c r="F53" s="14">
        <f t="shared" si="1"/>
        <v>59088.93269041096</v>
      </c>
      <c r="G53" s="14">
        <f t="shared" si="2"/>
        <v>-335352.7</v>
      </c>
      <c r="H53" s="14">
        <f t="shared" si="3"/>
        <v>1563829.7660237441</v>
      </c>
      <c r="I53" s="10"/>
      <c r="J53" s="13"/>
      <c r="K53" s="13"/>
    </row>
    <row r="54" spans="1:11" ht="12.75">
      <c r="A54" s="13"/>
      <c r="B54" s="13" t="s">
        <v>15</v>
      </c>
      <c r="C54" s="14"/>
      <c r="D54" s="14">
        <f t="shared" si="0"/>
        <v>1504740.833333333</v>
      </c>
      <c r="E54" s="14">
        <f>+D51*J54*K54/365</f>
        <v>9193.928531506848</v>
      </c>
      <c r="F54" s="14">
        <f t="shared" si="1"/>
        <v>68282.86122191782</v>
      </c>
      <c r="G54" s="14">
        <f t="shared" si="2"/>
        <v>9193.928531506848</v>
      </c>
      <c r="H54" s="14">
        <f t="shared" si="3"/>
        <v>1573023.694555251</v>
      </c>
      <c r="I54" s="10"/>
      <c r="J54" s="16">
        <f>+$J$9</f>
        <v>0.07</v>
      </c>
      <c r="K54" s="17">
        <f>+A55-A51+1</f>
        <v>31</v>
      </c>
    </row>
    <row r="55" spans="1:11" ht="12.75">
      <c r="A55" s="12">
        <f>+A50+31</f>
        <v>37468</v>
      </c>
      <c r="B55" s="13" t="s">
        <v>4</v>
      </c>
      <c r="C55" s="14"/>
      <c r="D55" s="14">
        <f t="shared" si="0"/>
        <v>1504740.833333333</v>
      </c>
      <c r="E55" s="14"/>
      <c r="F55" s="14">
        <f t="shared" si="1"/>
        <v>68282.86122191782</v>
      </c>
      <c r="G55" s="14">
        <f t="shared" si="2"/>
        <v>0</v>
      </c>
      <c r="H55" s="14">
        <f t="shared" si="3"/>
        <v>1573023.694555251</v>
      </c>
      <c r="I55" s="10"/>
      <c r="J55" s="13"/>
      <c r="K55" s="13"/>
    </row>
    <row r="56" spans="1:11" ht="12.75">
      <c r="A56" s="12">
        <f>+A55+1</f>
        <v>37469</v>
      </c>
      <c r="B56" s="13" t="s">
        <v>11</v>
      </c>
      <c r="C56" s="14"/>
      <c r="D56" s="14">
        <f t="shared" si="0"/>
        <v>1504740.833333333</v>
      </c>
      <c r="E56" s="14"/>
      <c r="F56" s="14">
        <f t="shared" si="1"/>
        <v>68282.86122191782</v>
      </c>
      <c r="G56" s="14">
        <f t="shared" si="2"/>
        <v>0</v>
      </c>
      <c r="H56" s="14">
        <f t="shared" si="3"/>
        <v>1573023.694555251</v>
      </c>
      <c r="I56" s="10"/>
      <c r="J56" s="13"/>
      <c r="K56" s="13"/>
    </row>
    <row r="57" spans="1:11" ht="12.75">
      <c r="A57" s="13"/>
      <c r="B57" s="13" t="s">
        <v>12</v>
      </c>
      <c r="C57" s="14">
        <f>3523792/12</f>
        <v>293649.3333333333</v>
      </c>
      <c r="D57" s="14">
        <f t="shared" si="0"/>
        <v>1798390.1666666663</v>
      </c>
      <c r="E57" s="14"/>
      <c r="F57" s="14">
        <f t="shared" si="1"/>
        <v>68282.86122191782</v>
      </c>
      <c r="G57" s="14">
        <f t="shared" si="2"/>
        <v>293649.3333333333</v>
      </c>
      <c r="H57" s="14">
        <f t="shared" si="3"/>
        <v>1866673.0278885842</v>
      </c>
      <c r="I57" s="10"/>
      <c r="J57" s="13"/>
      <c r="K57" s="13"/>
    </row>
    <row r="58" spans="1:11" ht="12.75">
      <c r="A58" s="13"/>
      <c r="B58" s="13" t="s">
        <v>13</v>
      </c>
      <c r="C58" s="14">
        <f>-3353527/10</f>
        <v>-335352.7</v>
      </c>
      <c r="D58" s="14">
        <f t="shared" si="0"/>
        <v>1463037.4666666663</v>
      </c>
      <c r="E58" s="14"/>
      <c r="F58" s="14">
        <f t="shared" si="1"/>
        <v>68282.86122191782</v>
      </c>
      <c r="G58" s="14">
        <f t="shared" si="2"/>
        <v>-335352.7</v>
      </c>
      <c r="H58" s="14">
        <f t="shared" si="3"/>
        <v>1531320.3278885842</v>
      </c>
      <c r="I58" s="10"/>
      <c r="J58" s="13"/>
      <c r="K58" s="13"/>
    </row>
    <row r="59" spans="1:11" ht="12.75">
      <c r="A59" s="13"/>
      <c r="B59" s="13" t="s">
        <v>15</v>
      </c>
      <c r="C59" s="14"/>
      <c r="D59" s="14">
        <f t="shared" si="0"/>
        <v>1463037.4666666663</v>
      </c>
      <c r="E59" s="14">
        <f>+D56*J59*K59/365</f>
        <v>8945.993447488583</v>
      </c>
      <c r="F59" s="14">
        <f t="shared" si="1"/>
        <v>77228.8546694064</v>
      </c>
      <c r="G59" s="14">
        <f t="shared" si="2"/>
        <v>8945.993447488583</v>
      </c>
      <c r="H59" s="14">
        <f t="shared" si="3"/>
        <v>1540266.3213360729</v>
      </c>
      <c r="I59" s="10"/>
      <c r="J59" s="16">
        <f>+$J$9</f>
        <v>0.07</v>
      </c>
      <c r="K59" s="17">
        <f>+A60-A56+1</f>
        <v>31</v>
      </c>
    </row>
    <row r="60" spans="1:11" ht="12.75">
      <c r="A60" s="12">
        <f>+A55+31</f>
        <v>37499</v>
      </c>
      <c r="B60" s="13" t="s">
        <v>4</v>
      </c>
      <c r="C60" s="14"/>
      <c r="D60" s="14">
        <f t="shared" si="0"/>
        <v>1463037.4666666663</v>
      </c>
      <c r="E60" s="14"/>
      <c r="F60" s="14">
        <f t="shared" si="1"/>
        <v>77228.8546694064</v>
      </c>
      <c r="G60" s="14">
        <f t="shared" si="2"/>
        <v>0</v>
      </c>
      <c r="H60" s="14">
        <f t="shared" si="3"/>
        <v>1540266.3213360729</v>
      </c>
      <c r="I60" s="10"/>
      <c r="J60" s="13"/>
      <c r="K60" s="13"/>
    </row>
    <row r="61" spans="1:11" ht="12.75">
      <c r="A61" s="12">
        <f>+A60+1</f>
        <v>37500</v>
      </c>
      <c r="B61" s="13" t="s">
        <v>11</v>
      </c>
      <c r="C61" s="14"/>
      <c r="D61" s="14">
        <f t="shared" si="0"/>
        <v>1463037.4666666663</v>
      </c>
      <c r="E61" s="14"/>
      <c r="F61" s="14">
        <f t="shared" si="1"/>
        <v>77228.8546694064</v>
      </c>
      <c r="G61" s="14">
        <f t="shared" si="2"/>
        <v>0</v>
      </c>
      <c r="H61" s="14">
        <f t="shared" si="3"/>
        <v>1540266.3213360729</v>
      </c>
      <c r="I61" s="10"/>
      <c r="J61" s="13"/>
      <c r="K61" s="13"/>
    </row>
    <row r="62" spans="1:11" ht="12.75">
      <c r="A62" s="13"/>
      <c r="B62" s="13" t="s">
        <v>12</v>
      </c>
      <c r="C62" s="14">
        <f>3523792/12</f>
        <v>293649.3333333333</v>
      </c>
      <c r="D62" s="14">
        <f t="shared" si="0"/>
        <v>1756686.7999999996</v>
      </c>
      <c r="E62" s="14"/>
      <c r="F62" s="14">
        <f t="shared" si="1"/>
        <v>77228.8546694064</v>
      </c>
      <c r="G62" s="14">
        <f t="shared" si="2"/>
        <v>293649.3333333333</v>
      </c>
      <c r="H62" s="14">
        <f t="shared" si="3"/>
        <v>1833915.6546694061</v>
      </c>
      <c r="I62" s="10"/>
      <c r="J62" s="13"/>
      <c r="K62" s="13"/>
    </row>
    <row r="63" spans="1:11" ht="12.75">
      <c r="A63" s="13"/>
      <c r="B63" s="13" t="s">
        <v>13</v>
      </c>
      <c r="C63" s="14">
        <f>-3353527/10</f>
        <v>-335352.7</v>
      </c>
      <c r="D63" s="14">
        <f t="shared" si="0"/>
        <v>1421334.0999999996</v>
      </c>
      <c r="E63" s="14"/>
      <c r="F63" s="14">
        <f t="shared" si="1"/>
        <v>77228.8546694064</v>
      </c>
      <c r="G63" s="14">
        <f t="shared" si="2"/>
        <v>-335352.7</v>
      </c>
      <c r="H63" s="14">
        <f t="shared" si="3"/>
        <v>1498562.9546694062</v>
      </c>
      <c r="I63" s="10"/>
      <c r="J63" s="13"/>
      <c r="K63" s="13"/>
    </row>
    <row r="64" spans="1:11" ht="12.75">
      <c r="A64" s="13"/>
      <c r="B64" s="13" t="s">
        <v>15</v>
      </c>
      <c r="C64" s="14"/>
      <c r="D64" s="14">
        <f t="shared" si="0"/>
        <v>1421334.0999999996</v>
      </c>
      <c r="E64" s="14">
        <f>+D61*J64*K64/365</f>
        <v>8417.475835616437</v>
      </c>
      <c r="F64" s="14">
        <f t="shared" si="1"/>
        <v>85646.33050502284</v>
      </c>
      <c r="G64" s="14">
        <f t="shared" si="2"/>
        <v>8417.475835616437</v>
      </c>
      <c r="H64" s="14">
        <f t="shared" si="3"/>
        <v>1506980.4305050226</v>
      </c>
      <c r="I64" s="10"/>
      <c r="J64" s="16">
        <f>+$J$9</f>
        <v>0.07</v>
      </c>
      <c r="K64" s="17">
        <f>+A65-A61+1</f>
        <v>30</v>
      </c>
    </row>
    <row r="65" spans="1:11" ht="12.75">
      <c r="A65" s="12">
        <f>+A60+30</f>
        <v>37529</v>
      </c>
      <c r="B65" s="13" t="s">
        <v>4</v>
      </c>
      <c r="C65" s="14"/>
      <c r="D65" s="14">
        <f t="shared" si="0"/>
        <v>1421334.0999999996</v>
      </c>
      <c r="E65" s="14"/>
      <c r="F65" s="14">
        <f t="shared" si="1"/>
        <v>85646.33050502284</v>
      </c>
      <c r="G65" s="14">
        <f t="shared" si="2"/>
        <v>0</v>
      </c>
      <c r="H65" s="14">
        <f t="shared" si="3"/>
        <v>1506980.4305050226</v>
      </c>
      <c r="I65" s="10"/>
      <c r="J65" s="13"/>
      <c r="K65" s="13"/>
    </row>
    <row r="66" spans="1:11" ht="12.75">
      <c r="A66" s="12">
        <f>+A65+1</f>
        <v>37530</v>
      </c>
      <c r="B66" s="13" t="s">
        <v>11</v>
      </c>
      <c r="C66" s="14"/>
      <c r="D66" s="14">
        <f t="shared" si="0"/>
        <v>1421334.0999999996</v>
      </c>
      <c r="E66" s="14"/>
      <c r="F66" s="14">
        <f t="shared" si="1"/>
        <v>85646.33050502284</v>
      </c>
      <c r="G66" s="14">
        <f t="shared" si="2"/>
        <v>0</v>
      </c>
      <c r="H66" s="14">
        <f t="shared" si="3"/>
        <v>1506980.4305050226</v>
      </c>
      <c r="I66" s="10"/>
      <c r="J66" s="13"/>
      <c r="K66" s="13"/>
    </row>
    <row r="67" spans="1:11" ht="12.75">
      <c r="A67" s="13"/>
      <c r="B67" s="13" t="s">
        <v>12</v>
      </c>
      <c r="C67" s="14">
        <f>3523792/12</f>
        <v>293649.3333333333</v>
      </c>
      <c r="D67" s="14">
        <f t="shared" si="0"/>
        <v>1714983.4333333329</v>
      </c>
      <c r="E67" s="14"/>
      <c r="F67" s="14">
        <f t="shared" si="1"/>
        <v>85646.33050502284</v>
      </c>
      <c r="G67" s="14">
        <f t="shared" si="2"/>
        <v>293649.3333333333</v>
      </c>
      <c r="H67" s="14">
        <f t="shared" si="3"/>
        <v>1800629.763838356</v>
      </c>
      <c r="I67" s="10"/>
      <c r="J67" s="13"/>
      <c r="K67" s="13"/>
    </row>
    <row r="68" spans="1:11" ht="12.75">
      <c r="A68" s="13"/>
      <c r="B68" s="13" t="s">
        <v>13</v>
      </c>
      <c r="C68" s="14">
        <f>-3353527/10</f>
        <v>-335352.7</v>
      </c>
      <c r="D68" s="14">
        <f t="shared" si="0"/>
        <v>1379630.733333333</v>
      </c>
      <c r="E68" s="14"/>
      <c r="F68" s="14">
        <f t="shared" si="1"/>
        <v>85646.33050502284</v>
      </c>
      <c r="G68" s="14">
        <f t="shared" si="2"/>
        <v>-335352.7</v>
      </c>
      <c r="H68" s="14">
        <f t="shared" si="3"/>
        <v>1465277.063838356</v>
      </c>
      <c r="I68" s="10"/>
      <c r="J68" s="13"/>
      <c r="K68" s="13"/>
    </row>
    <row r="69" spans="1:11" ht="12.75">
      <c r="A69" s="13"/>
      <c r="B69" s="13" t="s">
        <v>15</v>
      </c>
      <c r="C69" s="14"/>
      <c r="D69" s="14">
        <f t="shared" si="0"/>
        <v>1379630.733333333</v>
      </c>
      <c r="E69" s="14">
        <f>+D66*J69*K69/365</f>
        <v>8450.123279452053</v>
      </c>
      <c r="F69" s="14">
        <f t="shared" si="1"/>
        <v>94096.45378447488</v>
      </c>
      <c r="G69" s="14">
        <f t="shared" si="2"/>
        <v>8450.123279452053</v>
      </c>
      <c r="H69" s="14">
        <f t="shared" si="3"/>
        <v>1473727.187117808</v>
      </c>
      <c r="I69" s="10"/>
      <c r="J69" s="16">
        <f>+$J$9</f>
        <v>0.07</v>
      </c>
      <c r="K69" s="17">
        <f>+A70-A66+1</f>
        <v>31</v>
      </c>
    </row>
    <row r="70" spans="1:11" ht="12.75">
      <c r="A70" s="12">
        <f>+A65+31</f>
        <v>37560</v>
      </c>
      <c r="B70" s="13" t="s">
        <v>4</v>
      </c>
      <c r="C70" s="14"/>
      <c r="D70" s="14">
        <f t="shared" si="0"/>
        <v>1379630.733333333</v>
      </c>
      <c r="E70" s="14"/>
      <c r="F70" s="14">
        <f t="shared" si="1"/>
        <v>94096.45378447488</v>
      </c>
      <c r="G70" s="14">
        <f t="shared" si="2"/>
        <v>0</v>
      </c>
      <c r="H70" s="14">
        <f t="shared" si="3"/>
        <v>1473727.187117808</v>
      </c>
      <c r="I70" s="10"/>
      <c r="J70" s="13"/>
      <c r="K70" s="13"/>
    </row>
    <row r="71" spans="1:11" ht="12.75">
      <c r="A71" s="12">
        <f>+A70+1</f>
        <v>37561</v>
      </c>
      <c r="B71" s="13" t="s">
        <v>11</v>
      </c>
      <c r="C71" s="14"/>
      <c r="D71" s="14">
        <f t="shared" si="0"/>
        <v>1379630.733333333</v>
      </c>
      <c r="E71" s="14"/>
      <c r="F71" s="14">
        <f t="shared" si="1"/>
        <v>94096.45378447488</v>
      </c>
      <c r="G71" s="14">
        <f t="shared" si="2"/>
        <v>0</v>
      </c>
      <c r="H71" s="14">
        <f t="shared" si="3"/>
        <v>1473727.187117808</v>
      </c>
      <c r="I71" s="10"/>
      <c r="J71" s="13"/>
      <c r="K71" s="13"/>
    </row>
    <row r="72" spans="1:11" ht="12.75">
      <c r="A72" s="13"/>
      <c r="B72" s="13" t="s">
        <v>12</v>
      </c>
      <c r="C72" s="14">
        <f>3523792/12</f>
        <v>293649.3333333333</v>
      </c>
      <c r="D72" s="14">
        <f aca="true" t="shared" si="4" ref="D72:D135">+D71+C72</f>
        <v>1673280.0666666662</v>
      </c>
      <c r="E72" s="14"/>
      <c r="F72" s="14">
        <f aca="true" t="shared" si="5" ref="F72:F135">+F71+E72</f>
        <v>94096.45378447488</v>
      </c>
      <c r="G72" s="14">
        <f aca="true" t="shared" si="6" ref="G72:G135">+C72+E72</f>
        <v>293649.3333333333</v>
      </c>
      <c r="H72" s="14">
        <f aca="true" t="shared" si="7" ref="H72:H135">+H71+G72</f>
        <v>1767376.5204511413</v>
      </c>
      <c r="I72" s="10"/>
      <c r="J72" s="13"/>
      <c r="K72" s="13"/>
    </row>
    <row r="73" spans="1:11" ht="12.75">
      <c r="A73" s="13"/>
      <c r="B73" s="13" t="s">
        <v>13</v>
      </c>
      <c r="C73" s="14">
        <f>-3353527/10</f>
        <v>-335352.7</v>
      </c>
      <c r="D73" s="14">
        <f t="shared" si="4"/>
        <v>1337927.3666666662</v>
      </c>
      <c r="E73" s="14"/>
      <c r="F73" s="14">
        <f t="shared" si="5"/>
        <v>94096.45378447488</v>
      </c>
      <c r="G73" s="14">
        <f t="shared" si="6"/>
        <v>-335352.7</v>
      </c>
      <c r="H73" s="14">
        <f t="shared" si="7"/>
        <v>1432023.8204511413</v>
      </c>
      <c r="I73" s="10"/>
      <c r="J73" s="13"/>
      <c r="K73" s="13"/>
    </row>
    <row r="74" spans="1:11" ht="12.75">
      <c r="A74" s="13"/>
      <c r="B74" s="13" t="s">
        <v>15</v>
      </c>
      <c r="C74" s="14"/>
      <c r="D74" s="14">
        <f t="shared" si="4"/>
        <v>1337927.3666666662</v>
      </c>
      <c r="E74" s="14">
        <f>+D71*J74*K74/365</f>
        <v>7937.601479452053</v>
      </c>
      <c r="F74" s="14">
        <f t="shared" si="5"/>
        <v>102034.05526392694</v>
      </c>
      <c r="G74" s="14">
        <f t="shared" si="6"/>
        <v>7937.601479452053</v>
      </c>
      <c r="H74" s="14">
        <f t="shared" si="7"/>
        <v>1439961.4219305934</v>
      </c>
      <c r="I74" s="10"/>
      <c r="J74" s="16">
        <f>+$J$9</f>
        <v>0.07</v>
      </c>
      <c r="K74" s="17">
        <f>+A75-A71+1</f>
        <v>30</v>
      </c>
    </row>
    <row r="75" spans="1:11" ht="12.75">
      <c r="A75" s="12">
        <f>+A70+30</f>
        <v>37590</v>
      </c>
      <c r="B75" s="13" t="s">
        <v>4</v>
      </c>
      <c r="C75" s="14"/>
      <c r="D75" s="14">
        <f t="shared" si="4"/>
        <v>1337927.3666666662</v>
      </c>
      <c r="E75" s="14"/>
      <c r="F75" s="14">
        <f t="shared" si="5"/>
        <v>102034.05526392694</v>
      </c>
      <c r="G75" s="14">
        <f t="shared" si="6"/>
        <v>0</v>
      </c>
      <c r="H75" s="14">
        <f t="shared" si="7"/>
        <v>1439961.4219305934</v>
      </c>
      <c r="I75" s="10"/>
      <c r="J75" s="13"/>
      <c r="K75" s="13"/>
    </row>
    <row r="76" spans="1:11" ht="12.75">
      <c r="A76" s="12">
        <f>+A75+1</f>
        <v>37591</v>
      </c>
      <c r="B76" s="13" t="s">
        <v>11</v>
      </c>
      <c r="C76" s="14"/>
      <c r="D76" s="14">
        <f t="shared" si="4"/>
        <v>1337927.3666666662</v>
      </c>
      <c r="E76" s="14"/>
      <c r="F76" s="14">
        <f t="shared" si="5"/>
        <v>102034.05526392694</v>
      </c>
      <c r="G76" s="14">
        <f t="shared" si="6"/>
        <v>0</v>
      </c>
      <c r="H76" s="14">
        <f t="shared" si="7"/>
        <v>1439961.4219305934</v>
      </c>
      <c r="I76" s="10"/>
      <c r="J76" s="13"/>
      <c r="K76" s="13"/>
    </row>
    <row r="77" spans="1:11" ht="12.75">
      <c r="A77" s="13"/>
      <c r="B77" s="13" t="s">
        <v>12</v>
      </c>
      <c r="C77" s="14">
        <f>3523792/12</f>
        <v>293649.3333333333</v>
      </c>
      <c r="D77" s="14">
        <f t="shared" si="4"/>
        <v>1631576.6999999995</v>
      </c>
      <c r="E77" s="14"/>
      <c r="F77" s="14">
        <f t="shared" si="5"/>
        <v>102034.05526392694</v>
      </c>
      <c r="G77" s="14">
        <f t="shared" si="6"/>
        <v>293649.3333333333</v>
      </c>
      <c r="H77" s="14">
        <f t="shared" si="7"/>
        <v>1733610.7552639267</v>
      </c>
      <c r="I77" s="10"/>
      <c r="J77" s="13"/>
      <c r="K77" s="13"/>
    </row>
    <row r="78" spans="1:11" ht="12.75">
      <c r="A78" s="13"/>
      <c r="B78" s="13" t="s">
        <v>13</v>
      </c>
      <c r="C78" s="14">
        <f>-3353527/10</f>
        <v>-335352.7</v>
      </c>
      <c r="D78" s="14">
        <f t="shared" si="4"/>
        <v>1296223.9999999995</v>
      </c>
      <c r="E78" s="14"/>
      <c r="F78" s="14">
        <f t="shared" si="5"/>
        <v>102034.05526392694</v>
      </c>
      <c r="G78" s="14">
        <f t="shared" si="6"/>
        <v>-335352.7</v>
      </c>
      <c r="H78" s="14">
        <f t="shared" si="7"/>
        <v>1398258.0552639267</v>
      </c>
      <c r="I78" s="10"/>
      <c r="J78" s="13"/>
      <c r="K78" s="13"/>
    </row>
    <row r="79" spans="1:11" ht="12.75">
      <c r="A79" s="13"/>
      <c r="B79" s="13" t="s">
        <v>15</v>
      </c>
      <c r="C79" s="14"/>
      <c r="D79" s="14">
        <f t="shared" si="4"/>
        <v>1296223.9999999995</v>
      </c>
      <c r="E79" s="14">
        <f>+D76*J79*K79/365</f>
        <v>7954.253111415523</v>
      </c>
      <c r="F79" s="14">
        <f t="shared" si="5"/>
        <v>109988.30837534247</v>
      </c>
      <c r="G79" s="14">
        <f t="shared" si="6"/>
        <v>7954.253111415523</v>
      </c>
      <c r="H79" s="14">
        <f t="shared" si="7"/>
        <v>1406212.3083753423</v>
      </c>
      <c r="I79" s="10"/>
      <c r="J79" s="16">
        <f>+$J$9</f>
        <v>0.07</v>
      </c>
      <c r="K79" s="17">
        <f>+A80-A76+1</f>
        <v>31</v>
      </c>
    </row>
    <row r="80" spans="1:11" ht="12.75">
      <c r="A80" s="12">
        <f>+A75+31</f>
        <v>37621</v>
      </c>
      <c r="B80" s="13" t="s">
        <v>4</v>
      </c>
      <c r="C80" s="14"/>
      <c r="D80" s="14">
        <f t="shared" si="4"/>
        <v>1296223.9999999995</v>
      </c>
      <c r="E80" s="14"/>
      <c r="F80" s="14">
        <f t="shared" si="5"/>
        <v>109988.30837534247</v>
      </c>
      <c r="G80" s="14">
        <f t="shared" si="6"/>
        <v>0</v>
      </c>
      <c r="H80" s="14">
        <f t="shared" si="7"/>
        <v>1406212.3083753423</v>
      </c>
      <c r="I80" s="10"/>
      <c r="J80" s="13"/>
      <c r="K80" s="13"/>
    </row>
    <row r="81" spans="1:11" ht="12.75">
      <c r="A81" s="12">
        <f>+A80+1</f>
        <v>37622</v>
      </c>
      <c r="B81" s="13" t="s">
        <v>11</v>
      </c>
      <c r="C81" s="14"/>
      <c r="D81" s="14">
        <f t="shared" si="4"/>
        <v>1296223.9999999995</v>
      </c>
      <c r="E81" s="14"/>
      <c r="F81" s="14">
        <f t="shared" si="5"/>
        <v>109988.30837534247</v>
      </c>
      <c r="G81" s="14">
        <f t="shared" si="6"/>
        <v>0</v>
      </c>
      <c r="H81" s="14">
        <f t="shared" si="7"/>
        <v>1406212.3083753423</v>
      </c>
      <c r="I81" s="10"/>
      <c r="J81" s="13"/>
      <c r="K81" s="13"/>
    </row>
    <row r="82" spans="1:11" ht="12.75">
      <c r="A82" s="13"/>
      <c r="B82" s="13" t="s">
        <v>12</v>
      </c>
      <c r="C82" s="14">
        <f>4637921/12</f>
        <v>386493.4166666667</v>
      </c>
      <c r="D82" s="14">
        <f t="shared" si="4"/>
        <v>1682717.4166666663</v>
      </c>
      <c r="E82" s="14"/>
      <c r="F82" s="14">
        <f t="shared" si="5"/>
        <v>109988.30837534247</v>
      </c>
      <c r="G82" s="14">
        <f t="shared" si="6"/>
        <v>386493.4166666667</v>
      </c>
      <c r="H82" s="14">
        <f t="shared" si="7"/>
        <v>1792705.725042009</v>
      </c>
      <c r="I82" s="10"/>
      <c r="J82" s="13"/>
      <c r="K82" s="13"/>
    </row>
    <row r="83" spans="1:11" ht="12.75">
      <c r="A83" s="13"/>
      <c r="B83" s="13" t="s">
        <v>13</v>
      </c>
      <c r="C83" s="14">
        <f>-5139009/12</f>
        <v>-428250.75</v>
      </c>
      <c r="D83" s="14">
        <f t="shared" si="4"/>
        <v>1254466.6666666663</v>
      </c>
      <c r="E83" s="14"/>
      <c r="F83" s="14">
        <f t="shared" si="5"/>
        <v>109988.30837534247</v>
      </c>
      <c r="G83" s="14">
        <f t="shared" si="6"/>
        <v>-428250.75</v>
      </c>
      <c r="H83" s="14">
        <f t="shared" si="7"/>
        <v>1364454.975042009</v>
      </c>
      <c r="I83" s="10"/>
      <c r="J83" s="13"/>
      <c r="K83" s="13"/>
    </row>
    <row r="84" spans="1:11" ht="12.75">
      <c r="A84" s="13"/>
      <c r="B84" s="13" t="s">
        <v>15</v>
      </c>
      <c r="C84" s="14"/>
      <c r="D84" s="14">
        <f t="shared" si="4"/>
        <v>1254466.6666666663</v>
      </c>
      <c r="E84" s="14">
        <f>+D81*J84*K84/365</f>
        <v>7706.3180273972575</v>
      </c>
      <c r="F84" s="14">
        <f t="shared" si="5"/>
        <v>117694.62640273973</v>
      </c>
      <c r="G84" s="14">
        <f t="shared" si="6"/>
        <v>7706.3180273972575</v>
      </c>
      <c r="H84" s="14">
        <f t="shared" si="7"/>
        <v>1372161.2930694062</v>
      </c>
      <c r="I84" s="10"/>
      <c r="J84" s="16">
        <f>+$J$9</f>
        <v>0.07</v>
      </c>
      <c r="K84" s="17">
        <f>+A85-A81+1</f>
        <v>31</v>
      </c>
    </row>
    <row r="85" spans="1:11" ht="12.75">
      <c r="A85" s="12">
        <f>+A80+31</f>
        <v>37652</v>
      </c>
      <c r="B85" s="13" t="s">
        <v>4</v>
      </c>
      <c r="C85" s="14"/>
      <c r="D85" s="14">
        <f t="shared" si="4"/>
        <v>1254466.6666666663</v>
      </c>
      <c r="E85" s="14"/>
      <c r="F85" s="14">
        <f t="shared" si="5"/>
        <v>117694.62640273973</v>
      </c>
      <c r="G85" s="14">
        <f t="shared" si="6"/>
        <v>0</v>
      </c>
      <c r="H85" s="14">
        <f t="shared" si="7"/>
        <v>1372161.2930694062</v>
      </c>
      <c r="I85" s="10"/>
      <c r="J85" s="13"/>
      <c r="K85" s="13"/>
    </row>
    <row r="86" spans="1:11" ht="12.75">
      <c r="A86" s="12">
        <f>+A85+1</f>
        <v>37653</v>
      </c>
      <c r="B86" s="13" t="s">
        <v>11</v>
      </c>
      <c r="C86" s="14"/>
      <c r="D86" s="14">
        <f t="shared" si="4"/>
        <v>1254466.6666666663</v>
      </c>
      <c r="E86" s="14"/>
      <c r="F86" s="14">
        <f t="shared" si="5"/>
        <v>117694.62640273973</v>
      </c>
      <c r="G86" s="14">
        <f t="shared" si="6"/>
        <v>0</v>
      </c>
      <c r="H86" s="14">
        <f t="shared" si="7"/>
        <v>1372161.2930694062</v>
      </c>
      <c r="I86" s="10"/>
      <c r="J86" s="13"/>
      <c r="K86" s="13"/>
    </row>
    <row r="87" spans="1:11" ht="12.75">
      <c r="A87" s="13"/>
      <c r="B87" s="13" t="s">
        <v>12</v>
      </c>
      <c r="C87" s="14">
        <f>4637921/12</f>
        <v>386493.4166666667</v>
      </c>
      <c r="D87" s="14">
        <f t="shared" si="4"/>
        <v>1640960.083333333</v>
      </c>
      <c r="E87" s="14"/>
      <c r="F87" s="14">
        <f t="shared" si="5"/>
        <v>117694.62640273973</v>
      </c>
      <c r="G87" s="14">
        <f t="shared" si="6"/>
        <v>386493.4166666667</v>
      </c>
      <c r="H87" s="14">
        <f t="shared" si="7"/>
        <v>1758654.709736073</v>
      </c>
      <c r="I87" s="10"/>
      <c r="J87" s="13"/>
      <c r="K87" s="13"/>
    </row>
    <row r="88" spans="1:11" ht="12.75">
      <c r="A88" s="13"/>
      <c r="B88" s="13" t="s">
        <v>13</v>
      </c>
      <c r="C88" s="14">
        <f>-5139009/12</f>
        <v>-428250.75</v>
      </c>
      <c r="D88" s="14">
        <f t="shared" si="4"/>
        <v>1212709.333333333</v>
      </c>
      <c r="E88" s="14"/>
      <c r="F88" s="14">
        <f t="shared" si="5"/>
        <v>117694.62640273973</v>
      </c>
      <c r="G88" s="14">
        <f t="shared" si="6"/>
        <v>-428250.75</v>
      </c>
      <c r="H88" s="14">
        <f t="shared" si="7"/>
        <v>1330403.959736073</v>
      </c>
      <c r="I88" s="10"/>
      <c r="J88" s="13"/>
      <c r="K88" s="13"/>
    </row>
    <row r="89" spans="1:11" ht="12.75">
      <c r="A89" s="13"/>
      <c r="B89" s="13" t="s">
        <v>15</v>
      </c>
      <c r="C89" s="14"/>
      <c r="D89" s="14">
        <f t="shared" si="4"/>
        <v>1212709.333333333</v>
      </c>
      <c r="E89" s="14">
        <f>+D86*J89*K89/365</f>
        <v>6736.31415525114</v>
      </c>
      <c r="F89" s="14">
        <f t="shared" si="5"/>
        <v>124430.94055799086</v>
      </c>
      <c r="G89" s="14">
        <f t="shared" si="6"/>
        <v>6736.31415525114</v>
      </c>
      <c r="H89" s="14">
        <f t="shared" si="7"/>
        <v>1337140.2738913242</v>
      </c>
      <c r="I89" s="10"/>
      <c r="J89" s="16">
        <f>+$J$9</f>
        <v>0.07</v>
      </c>
      <c r="K89" s="17">
        <f>+A90-A86+1</f>
        <v>28</v>
      </c>
    </row>
    <row r="90" spans="1:11" ht="12.75">
      <c r="A90" s="12">
        <f>+A85+28</f>
        <v>37680</v>
      </c>
      <c r="B90" s="13" t="s">
        <v>4</v>
      </c>
      <c r="C90" s="14"/>
      <c r="D90" s="14">
        <f t="shared" si="4"/>
        <v>1212709.333333333</v>
      </c>
      <c r="E90" s="14"/>
      <c r="F90" s="14">
        <f t="shared" si="5"/>
        <v>124430.94055799086</v>
      </c>
      <c r="G90" s="14">
        <f t="shared" si="6"/>
        <v>0</v>
      </c>
      <c r="H90" s="14">
        <f t="shared" si="7"/>
        <v>1337140.2738913242</v>
      </c>
      <c r="I90" s="10"/>
      <c r="J90" s="13"/>
      <c r="K90" s="13"/>
    </row>
    <row r="91" spans="1:11" ht="12.75">
      <c r="A91" s="12">
        <f>+A90+1</f>
        <v>37681</v>
      </c>
      <c r="B91" s="13" t="s">
        <v>11</v>
      </c>
      <c r="C91" s="14"/>
      <c r="D91" s="14">
        <f t="shared" si="4"/>
        <v>1212709.333333333</v>
      </c>
      <c r="E91" s="14"/>
      <c r="F91" s="14">
        <f t="shared" si="5"/>
        <v>124430.94055799086</v>
      </c>
      <c r="G91" s="14">
        <f t="shared" si="6"/>
        <v>0</v>
      </c>
      <c r="H91" s="14">
        <f t="shared" si="7"/>
        <v>1337140.2738913242</v>
      </c>
      <c r="I91" s="10"/>
      <c r="J91" s="13"/>
      <c r="K91" s="13"/>
    </row>
    <row r="92" spans="1:11" ht="12.75">
      <c r="A92" s="13"/>
      <c r="B92" s="13" t="s">
        <v>12</v>
      </c>
      <c r="C92" s="14">
        <f>4637921/12</f>
        <v>386493.4166666667</v>
      </c>
      <c r="D92" s="14">
        <f t="shared" si="4"/>
        <v>1599202.7499999998</v>
      </c>
      <c r="E92" s="14"/>
      <c r="F92" s="14">
        <f t="shared" si="5"/>
        <v>124430.94055799086</v>
      </c>
      <c r="G92" s="14">
        <f t="shared" si="6"/>
        <v>386493.4166666667</v>
      </c>
      <c r="H92" s="14">
        <f t="shared" si="7"/>
        <v>1723633.690557991</v>
      </c>
      <c r="I92" s="10"/>
      <c r="J92" s="13"/>
      <c r="K92" s="13"/>
    </row>
    <row r="93" spans="1:11" ht="12.75">
      <c r="A93" s="13"/>
      <c r="B93" s="13" t="s">
        <v>13</v>
      </c>
      <c r="C93" s="14">
        <f>-5139009/12</f>
        <v>-428250.75</v>
      </c>
      <c r="D93" s="14">
        <f t="shared" si="4"/>
        <v>1170951.9999999998</v>
      </c>
      <c r="E93" s="14"/>
      <c r="F93" s="14">
        <f t="shared" si="5"/>
        <v>124430.94055799086</v>
      </c>
      <c r="G93" s="14">
        <f t="shared" si="6"/>
        <v>-428250.75</v>
      </c>
      <c r="H93" s="14">
        <f t="shared" si="7"/>
        <v>1295382.940557991</v>
      </c>
      <c r="I93" s="10"/>
      <c r="J93" s="13"/>
      <c r="K93" s="13"/>
    </row>
    <row r="94" spans="1:11" ht="12.75">
      <c r="A94" s="13"/>
      <c r="B94" s="13" t="s">
        <v>15</v>
      </c>
      <c r="C94" s="14"/>
      <c r="D94" s="14">
        <f t="shared" si="4"/>
        <v>1170951.9999999998</v>
      </c>
      <c r="E94" s="14">
        <f>+D91*J94*K94/365</f>
        <v>7209.806173515981</v>
      </c>
      <c r="F94" s="14">
        <f t="shared" si="5"/>
        <v>131640.74673150684</v>
      </c>
      <c r="G94" s="14">
        <f t="shared" si="6"/>
        <v>7209.806173515981</v>
      </c>
      <c r="H94" s="14">
        <f t="shared" si="7"/>
        <v>1302592.746731507</v>
      </c>
      <c r="I94" s="10"/>
      <c r="J94" s="16">
        <f>+$J$9</f>
        <v>0.07</v>
      </c>
      <c r="K94" s="17">
        <f>+A95-A91+1</f>
        <v>31</v>
      </c>
    </row>
    <row r="95" spans="1:11" ht="12.75">
      <c r="A95" s="12">
        <f>+A90+31</f>
        <v>37711</v>
      </c>
      <c r="B95" s="13" t="s">
        <v>4</v>
      </c>
      <c r="C95" s="14"/>
      <c r="D95" s="14">
        <f t="shared" si="4"/>
        <v>1170951.9999999998</v>
      </c>
      <c r="E95" s="14"/>
      <c r="F95" s="14">
        <f t="shared" si="5"/>
        <v>131640.74673150684</v>
      </c>
      <c r="G95" s="14">
        <f t="shared" si="6"/>
        <v>0</v>
      </c>
      <c r="H95" s="14">
        <f t="shared" si="7"/>
        <v>1302592.746731507</v>
      </c>
      <c r="I95" s="10"/>
      <c r="J95" s="13"/>
      <c r="K95" s="13"/>
    </row>
    <row r="96" spans="1:11" ht="12.75">
      <c r="A96" s="12">
        <f>+A95+1</f>
        <v>37712</v>
      </c>
      <c r="B96" s="13" t="s">
        <v>11</v>
      </c>
      <c r="C96" s="14"/>
      <c r="D96" s="14">
        <f t="shared" si="4"/>
        <v>1170951.9999999998</v>
      </c>
      <c r="E96" s="14"/>
      <c r="F96" s="14">
        <f t="shared" si="5"/>
        <v>131640.74673150684</v>
      </c>
      <c r="G96" s="14">
        <f t="shared" si="6"/>
        <v>0</v>
      </c>
      <c r="H96" s="14">
        <f t="shared" si="7"/>
        <v>1302592.746731507</v>
      </c>
      <c r="I96" s="10"/>
      <c r="J96" s="13"/>
      <c r="K96" s="13"/>
    </row>
    <row r="97" spans="1:11" ht="12.75">
      <c r="A97" s="13"/>
      <c r="B97" s="13" t="s">
        <v>12</v>
      </c>
      <c r="C97" s="14">
        <f>4637921/12</f>
        <v>386493.4166666667</v>
      </c>
      <c r="D97" s="14">
        <f t="shared" si="4"/>
        <v>1557445.4166666665</v>
      </c>
      <c r="E97" s="14"/>
      <c r="F97" s="14">
        <f t="shared" si="5"/>
        <v>131640.74673150684</v>
      </c>
      <c r="G97" s="14">
        <f t="shared" si="6"/>
        <v>386493.4166666667</v>
      </c>
      <c r="H97" s="14">
        <f t="shared" si="7"/>
        <v>1689086.1633981736</v>
      </c>
      <c r="I97" s="10"/>
      <c r="J97" s="13"/>
      <c r="K97" s="13"/>
    </row>
    <row r="98" spans="1:11" ht="12.75">
      <c r="A98" s="13"/>
      <c r="B98" s="13" t="s">
        <v>13</v>
      </c>
      <c r="C98" s="14">
        <f>-5139009/12</f>
        <v>-428250.75</v>
      </c>
      <c r="D98" s="14">
        <f t="shared" si="4"/>
        <v>1129194.6666666665</v>
      </c>
      <c r="E98" s="14"/>
      <c r="F98" s="14">
        <f t="shared" si="5"/>
        <v>131640.74673150684</v>
      </c>
      <c r="G98" s="14">
        <f t="shared" si="6"/>
        <v>-428250.75</v>
      </c>
      <c r="H98" s="14">
        <f t="shared" si="7"/>
        <v>1260835.4133981736</v>
      </c>
      <c r="I98" s="10"/>
      <c r="J98" s="13"/>
      <c r="K98" s="13"/>
    </row>
    <row r="99" spans="1:11" ht="12.75">
      <c r="A99" s="13"/>
      <c r="B99" s="13" t="s">
        <v>15</v>
      </c>
      <c r="C99" s="14"/>
      <c r="D99" s="14">
        <f t="shared" si="4"/>
        <v>1129194.6666666665</v>
      </c>
      <c r="E99" s="14">
        <f>+D96*J99*K99/365</f>
        <v>6736.984109589041</v>
      </c>
      <c r="F99" s="14">
        <f t="shared" si="5"/>
        <v>138377.73084109588</v>
      </c>
      <c r="G99" s="14">
        <f t="shared" si="6"/>
        <v>6736.984109589041</v>
      </c>
      <c r="H99" s="14">
        <f t="shared" si="7"/>
        <v>1267572.3975077628</v>
      </c>
      <c r="I99" s="10"/>
      <c r="J99" s="16">
        <f>+$J$9</f>
        <v>0.07</v>
      </c>
      <c r="K99" s="17">
        <f>+A100-A96+1</f>
        <v>30</v>
      </c>
    </row>
    <row r="100" spans="1:11" ht="12.75">
      <c r="A100" s="12">
        <f>+A95+30</f>
        <v>37741</v>
      </c>
      <c r="B100" s="13" t="s">
        <v>4</v>
      </c>
      <c r="C100" s="14"/>
      <c r="D100" s="14">
        <f t="shared" si="4"/>
        <v>1129194.6666666665</v>
      </c>
      <c r="E100" s="14"/>
      <c r="F100" s="14">
        <f t="shared" si="5"/>
        <v>138377.73084109588</v>
      </c>
      <c r="G100" s="14">
        <f t="shared" si="6"/>
        <v>0</v>
      </c>
      <c r="H100" s="14">
        <f t="shared" si="7"/>
        <v>1267572.3975077628</v>
      </c>
      <c r="I100" s="10"/>
      <c r="J100" s="13"/>
      <c r="K100" s="13"/>
    </row>
    <row r="101" spans="1:11" ht="12.75">
      <c r="A101" s="12">
        <f>+A100+1</f>
        <v>37742</v>
      </c>
      <c r="B101" s="13" t="s">
        <v>11</v>
      </c>
      <c r="C101" s="14"/>
      <c r="D101" s="14">
        <f t="shared" si="4"/>
        <v>1129194.6666666665</v>
      </c>
      <c r="E101" s="14"/>
      <c r="F101" s="14">
        <f t="shared" si="5"/>
        <v>138377.73084109588</v>
      </c>
      <c r="G101" s="14">
        <f t="shared" si="6"/>
        <v>0</v>
      </c>
      <c r="H101" s="14">
        <f t="shared" si="7"/>
        <v>1267572.3975077628</v>
      </c>
      <c r="I101" s="10"/>
      <c r="J101" s="13"/>
      <c r="K101" s="13"/>
    </row>
    <row r="102" spans="1:11" ht="12.75">
      <c r="A102" s="13"/>
      <c r="B102" s="13" t="s">
        <v>12</v>
      </c>
      <c r="C102" s="14">
        <f>4637921/12</f>
        <v>386493.4166666667</v>
      </c>
      <c r="D102" s="14">
        <f t="shared" si="4"/>
        <v>1515688.0833333333</v>
      </c>
      <c r="E102" s="14"/>
      <c r="F102" s="14">
        <f t="shared" si="5"/>
        <v>138377.73084109588</v>
      </c>
      <c r="G102" s="14">
        <f t="shared" si="6"/>
        <v>386493.4166666667</v>
      </c>
      <c r="H102" s="14">
        <f t="shared" si="7"/>
        <v>1654065.8141744295</v>
      </c>
      <c r="I102" s="10"/>
      <c r="J102" s="13"/>
      <c r="K102" s="13"/>
    </row>
    <row r="103" spans="1:11" ht="12.75">
      <c r="A103" s="13"/>
      <c r="B103" s="13" t="s">
        <v>13</v>
      </c>
      <c r="C103" s="14">
        <f>-5139009/12</f>
        <v>-428250.75</v>
      </c>
      <c r="D103" s="14">
        <f t="shared" si="4"/>
        <v>1087437.3333333333</v>
      </c>
      <c r="E103" s="14"/>
      <c r="F103" s="14">
        <f t="shared" si="5"/>
        <v>138377.73084109588</v>
      </c>
      <c r="G103" s="14">
        <f t="shared" si="6"/>
        <v>-428250.75</v>
      </c>
      <c r="H103" s="14">
        <f t="shared" si="7"/>
        <v>1225815.0641744295</v>
      </c>
      <c r="I103" s="10"/>
      <c r="J103" s="13"/>
      <c r="K103" s="13"/>
    </row>
    <row r="104" spans="1:11" ht="12.75">
      <c r="A104" s="13"/>
      <c r="B104" s="13" t="s">
        <v>15</v>
      </c>
      <c r="C104" s="14"/>
      <c r="D104" s="14">
        <f t="shared" si="4"/>
        <v>1087437.3333333333</v>
      </c>
      <c r="E104" s="14">
        <f>+D101*J104*K104/365</f>
        <v>6713.294319634703</v>
      </c>
      <c r="F104" s="14">
        <f t="shared" si="5"/>
        <v>145091.02516073058</v>
      </c>
      <c r="G104" s="14">
        <f t="shared" si="6"/>
        <v>6713.294319634703</v>
      </c>
      <c r="H104" s="14">
        <f t="shared" si="7"/>
        <v>1232528.3584940643</v>
      </c>
      <c r="I104" s="10"/>
      <c r="J104" s="16">
        <f>+$J$9</f>
        <v>0.07</v>
      </c>
      <c r="K104" s="17">
        <f>+A105-A101+1</f>
        <v>31</v>
      </c>
    </row>
    <row r="105" spans="1:11" ht="12.75">
      <c r="A105" s="12">
        <f>+A100+31</f>
        <v>37772</v>
      </c>
      <c r="B105" s="13" t="s">
        <v>4</v>
      </c>
      <c r="C105" s="14"/>
      <c r="D105" s="14">
        <f t="shared" si="4"/>
        <v>1087437.3333333333</v>
      </c>
      <c r="E105" s="14"/>
      <c r="F105" s="14">
        <f t="shared" si="5"/>
        <v>145091.02516073058</v>
      </c>
      <c r="G105" s="14">
        <f t="shared" si="6"/>
        <v>0</v>
      </c>
      <c r="H105" s="14">
        <f t="shared" si="7"/>
        <v>1232528.3584940643</v>
      </c>
      <c r="I105" s="10"/>
      <c r="J105" s="13"/>
      <c r="K105" s="13"/>
    </row>
    <row r="106" spans="1:11" ht="12.75">
      <c r="A106" s="12">
        <f>+A105+1</f>
        <v>37773</v>
      </c>
      <c r="B106" s="13" t="s">
        <v>11</v>
      </c>
      <c r="C106" s="14"/>
      <c r="D106" s="14">
        <f t="shared" si="4"/>
        <v>1087437.3333333333</v>
      </c>
      <c r="E106" s="14"/>
      <c r="F106" s="14">
        <f t="shared" si="5"/>
        <v>145091.02516073058</v>
      </c>
      <c r="G106" s="14">
        <f t="shared" si="6"/>
        <v>0</v>
      </c>
      <c r="H106" s="14">
        <f t="shared" si="7"/>
        <v>1232528.3584940643</v>
      </c>
      <c r="I106" s="10"/>
      <c r="J106" s="13"/>
      <c r="K106" s="13"/>
    </row>
    <row r="107" spans="1:11" ht="12.75">
      <c r="A107" s="13"/>
      <c r="B107" s="13" t="s">
        <v>12</v>
      </c>
      <c r="C107" s="14">
        <f>4637921/12</f>
        <v>386493.4166666667</v>
      </c>
      <c r="D107" s="14">
        <f t="shared" si="4"/>
        <v>1473930.75</v>
      </c>
      <c r="E107" s="14"/>
      <c r="F107" s="14">
        <f t="shared" si="5"/>
        <v>145091.02516073058</v>
      </c>
      <c r="G107" s="14">
        <f t="shared" si="6"/>
        <v>386493.4166666667</v>
      </c>
      <c r="H107" s="14">
        <f t="shared" si="7"/>
        <v>1619021.775160731</v>
      </c>
      <c r="I107" s="10"/>
      <c r="J107" s="13"/>
      <c r="K107" s="13"/>
    </row>
    <row r="108" spans="1:11" ht="12.75">
      <c r="A108" s="13"/>
      <c r="B108" s="13" t="s">
        <v>13</v>
      </c>
      <c r="C108" s="14">
        <f>-5139009/12</f>
        <v>-428250.75</v>
      </c>
      <c r="D108" s="14">
        <f t="shared" si="4"/>
        <v>1045680</v>
      </c>
      <c r="E108" s="14"/>
      <c r="F108" s="14">
        <f t="shared" si="5"/>
        <v>145091.02516073058</v>
      </c>
      <c r="G108" s="14">
        <f t="shared" si="6"/>
        <v>-428250.75</v>
      </c>
      <c r="H108" s="14">
        <f t="shared" si="7"/>
        <v>1190771.025160731</v>
      </c>
      <c r="I108" s="10"/>
      <c r="J108" s="13"/>
      <c r="K108" s="13"/>
    </row>
    <row r="109" spans="1:11" ht="12.75">
      <c r="A109" s="13"/>
      <c r="B109" s="13" t="s">
        <v>15</v>
      </c>
      <c r="C109" s="14">
        <v>86860</v>
      </c>
      <c r="D109" s="14">
        <f t="shared" si="4"/>
        <v>1132540</v>
      </c>
      <c r="E109" s="14">
        <f>+D106*J109*K109/365</f>
        <v>6256.488767123289</v>
      </c>
      <c r="F109" s="14">
        <f t="shared" si="5"/>
        <v>151347.51392785387</v>
      </c>
      <c r="G109" s="14">
        <f t="shared" si="6"/>
        <v>93116.48876712329</v>
      </c>
      <c r="H109" s="14">
        <f t="shared" si="7"/>
        <v>1283887.5139278544</v>
      </c>
      <c r="I109" s="10"/>
      <c r="J109" s="16">
        <f>+$J$9</f>
        <v>0.07</v>
      </c>
      <c r="K109" s="17">
        <f>+A110-A106+1</f>
        <v>30</v>
      </c>
    </row>
    <row r="110" spans="1:11" ht="12.75">
      <c r="A110" s="12">
        <f>+A105+30</f>
        <v>37802</v>
      </c>
      <c r="B110" s="13" t="s">
        <v>4</v>
      </c>
      <c r="C110" s="14"/>
      <c r="D110" s="14">
        <f t="shared" si="4"/>
        <v>1132540</v>
      </c>
      <c r="E110" s="14"/>
      <c r="F110" s="14">
        <f t="shared" si="5"/>
        <v>151347.51392785387</v>
      </c>
      <c r="G110" s="14">
        <f t="shared" si="6"/>
        <v>0</v>
      </c>
      <c r="H110" s="14">
        <f t="shared" si="7"/>
        <v>1283887.5139278544</v>
      </c>
      <c r="I110" s="10"/>
      <c r="J110" s="13"/>
      <c r="K110" s="13"/>
    </row>
    <row r="111" spans="1:11" ht="12.75">
      <c r="A111" s="12">
        <f>+A110+1</f>
        <v>37803</v>
      </c>
      <c r="B111" s="13" t="s">
        <v>11</v>
      </c>
      <c r="C111" s="14"/>
      <c r="D111" s="14">
        <f t="shared" si="4"/>
        <v>1132540</v>
      </c>
      <c r="E111" s="14"/>
      <c r="F111" s="14">
        <f t="shared" si="5"/>
        <v>151347.51392785387</v>
      </c>
      <c r="G111" s="14">
        <f t="shared" si="6"/>
        <v>0</v>
      </c>
      <c r="H111" s="14">
        <f t="shared" si="7"/>
        <v>1283887.5139278544</v>
      </c>
      <c r="I111" s="10"/>
      <c r="J111" s="13"/>
      <c r="K111" s="13"/>
    </row>
    <row r="112" spans="1:11" ht="12.75">
      <c r="A112" s="13"/>
      <c r="B112" s="13" t="s">
        <v>12</v>
      </c>
      <c r="C112" s="14">
        <f>4637921/12</f>
        <v>386493.4166666667</v>
      </c>
      <c r="D112" s="14">
        <f t="shared" si="4"/>
        <v>1519033.4166666667</v>
      </c>
      <c r="E112" s="14"/>
      <c r="F112" s="14">
        <f t="shared" si="5"/>
        <v>151347.51392785387</v>
      </c>
      <c r="G112" s="14">
        <f t="shared" si="6"/>
        <v>386493.4166666667</v>
      </c>
      <c r="H112" s="14">
        <f t="shared" si="7"/>
        <v>1670380.930594521</v>
      </c>
      <c r="I112" s="10"/>
      <c r="J112" s="13"/>
      <c r="K112" s="13"/>
    </row>
    <row r="113" spans="1:11" ht="12.75">
      <c r="A113" s="13"/>
      <c r="B113" s="13" t="s">
        <v>13</v>
      </c>
      <c r="C113" s="14">
        <f>-5139009/12</f>
        <v>-428250.75</v>
      </c>
      <c r="D113" s="14">
        <f t="shared" si="4"/>
        <v>1090782.6666666667</v>
      </c>
      <c r="E113" s="14"/>
      <c r="F113" s="14">
        <f t="shared" si="5"/>
        <v>151347.51392785387</v>
      </c>
      <c r="G113" s="14">
        <f t="shared" si="6"/>
        <v>-428250.75</v>
      </c>
      <c r="H113" s="14">
        <f t="shared" si="7"/>
        <v>1242130.180594521</v>
      </c>
      <c r="I113" s="10"/>
      <c r="J113" s="13"/>
      <c r="K113" s="13"/>
    </row>
    <row r="114" spans="1:11" ht="12.75">
      <c r="A114" s="13"/>
      <c r="B114" s="13" t="s">
        <v>15</v>
      </c>
      <c r="C114" s="14"/>
      <c r="D114" s="14">
        <f t="shared" si="4"/>
        <v>1090782.6666666667</v>
      </c>
      <c r="E114" s="14">
        <f>+D111*J114*K114/365</f>
        <v>6733.183013698631</v>
      </c>
      <c r="F114" s="14">
        <f t="shared" si="5"/>
        <v>158080.6969415525</v>
      </c>
      <c r="G114" s="14">
        <f t="shared" si="6"/>
        <v>6733.183013698631</v>
      </c>
      <c r="H114" s="14">
        <f t="shared" si="7"/>
        <v>1248863.3636082197</v>
      </c>
      <c r="I114" s="10"/>
      <c r="J114" s="16">
        <f>+$J$9</f>
        <v>0.07</v>
      </c>
      <c r="K114" s="17">
        <f>+A115-A111+1</f>
        <v>31</v>
      </c>
    </row>
    <row r="115" spans="1:11" ht="12.75">
      <c r="A115" s="12">
        <f>+A110+31</f>
        <v>37833</v>
      </c>
      <c r="B115" s="13" t="s">
        <v>4</v>
      </c>
      <c r="C115" s="14"/>
      <c r="D115" s="14">
        <f t="shared" si="4"/>
        <v>1090782.6666666667</v>
      </c>
      <c r="E115" s="14"/>
      <c r="F115" s="14">
        <f t="shared" si="5"/>
        <v>158080.6969415525</v>
      </c>
      <c r="G115" s="14">
        <f t="shared" si="6"/>
        <v>0</v>
      </c>
      <c r="H115" s="14">
        <f t="shared" si="7"/>
        <v>1248863.3636082197</v>
      </c>
      <c r="I115" s="10"/>
      <c r="J115" s="13"/>
      <c r="K115" s="13"/>
    </row>
    <row r="116" spans="1:11" ht="12.75">
      <c r="A116" s="12">
        <f>+A115+1</f>
        <v>37834</v>
      </c>
      <c r="B116" s="13" t="s">
        <v>11</v>
      </c>
      <c r="C116" s="14"/>
      <c r="D116" s="14">
        <f t="shared" si="4"/>
        <v>1090782.6666666667</v>
      </c>
      <c r="E116" s="14"/>
      <c r="F116" s="14">
        <f t="shared" si="5"/>
        <v>158080.6969415525</v>
      </c>
      <c r="G116" s="14">
        <f t="shared" si="6"/>
        <v>0</v>
      </c>
      <c r="H116" s="14">
        <f t="shared" si="7"/>
        <v>1248863.3636082197</v>
      </c>
      <c r="I116" s="10"/>
      <c r="J116" s="13"/>
      <c r="K116" s="13"/>
    </row>
    <row r="117" spans="1:11" ht="12.75">
      <c r="A117" s="13"/>
      <c r="B117" s="13" t="s">
        <v>12</v>
      </c>
      <c r="C117" s="14">
        <f>4637921/12</f>
        <v>386493.4166666667</v>
      </c>
      <c r="D117" s="14">
        <f t="shared" si="4"/>
        <v>1477276.0833333335</v>
      </c>
      <c r="E117" s="14"/>
      <c r="F117" s="14">
        <f t="shared" si="5"/>
        <v>158080.6969415525</v>
      </c>
      <c r="G117" s="14">
        <f t="shared" si="6"/>
        <v>386493.4166666667</v>
      </c>
      <c r="H117" s="14">
        <f t="shared" si="7"/>
        <v>1635356.7802748864</v>
      </c>
      <c r="I117" s="10"/>
      <c r="J117" s="13"/>
      <c r="K117" s="13"/>
    </row>
    <row r="118" spans="1:11" ht="12.75">
      <c r="A118" s="13"/>
      <c r="B118" s="13" t="s">
        <v>13</v>
      </c>
      <c r="C118" s="14">
        <f>-5139009/12</f>
        <v>-428250.75</v>
      </c>
      <c r="D118" s="14">
        <f t="shared" si="4"/>
        <v>1049025.3333333335</v>
      </c>
      <c r="E118" s="14"/>
      <c r="F118" s="14">
        <f t="shared" si="5"/>
        <v>158080.6969415525</v>
      </c>
      <c r="G118" s="14">
        <f t="shared" si="6"/>
        <v>-428250.75</v>
      </c>
      <c r="H118" s="14">
        <f t="shared" si="7"/>
        <v>1207106.0302748864</v>
      </c>
      <c r="I118" s="10"/>
      <c r="J118" s="13"/>
      <c r="K118" s="13"/>
    </row>
    <row r="119" spans="1:11" ht="12.75">
      <c r="A119" s="13"/>
      <c r="B119" s="13" t="s">
        <v>15</v>
      </c>
      <c r="C119" s="14"/>
      <c r="D119" s="14">
        <f t="shared" si="4"/>
        <v>1049025.3333333335</v>
      </c>
      <c r="E119" s="14">
        <f>+D116*J119*K119/365</f>
        <v>6484.927086757993</v>
      </c>
      <c r="F119" s="14">
        <f t="shared" si="5"/>
        <v>164565.6240283105</v>
      </c>
      <c r="G119" s="14">
        <f t="shared" si="6"/>
        <v>6484.927086757993</v>
      </c>
      <c r="H119" s="14">
        <f t="shared" si="7"/>
        <v>1213590.9573616444</v>
      </c>
      <c r="I119" s="10"/>
      <c r="J119" s="16">
        <f>+$J$9</f>
        <v>0.07</v>
      </c>
      <c r="K119" s="17">
        <f>+A120-A116+1</f>
        <v>31</v>
      </c>
    </row>
    <row r="120" spans="1:11" ht="12.75">
      <c r="A120" s="12">
        <f>+A115+31</f>
        <v>37864</v>
      </c>
      <c r="B120" s="13" t="s">
        <v>4</v>
      </c>
      <c r="C120" s="14"/>
      <c r="D120" s="14">
        <f t="shared" si="4"/>
        <v>1049025.3333333335</v>
      </c>
      <c r="E120" s="14"/>
      <c r="F120" s="14">
        <f t="shared" si="5"/>
        <v>164565.6240283105</v>
      </c>
      <c r="G120" s="14">
        <f t="shared" si="6"/>
        <v>0</v>
      </c>
      <c r="H120" s="14">
        <f t="shared" si="7"/>
        <v>1213590.9573616444</v>
      </c>
      <c r="I120" s="10"/>
      <c r="J120" s="13"/>
      <c r="K120" s="13"/>
    </row>
    <row r="121" spans="1:11" ht="12.75">
      <c r="A121" s="12">
        <f>+A120+1</f>
        <v>37865</v>
      </c>
      <c r="B121" s="13" t="s">
        <v>11</v>
      </c>
      <c r="C121" s="14"/>
      <c r="D121" s="14">
        <f t="shared" si="4"/>
        <v>1049025.3333333335</v>
      </c>
      <c r="E121" s="14"/>
      <c r="F121" s="14">
        <f t="shared" si="5"/>
        <v>164565.6240283105</v>
      </c>
      <c r="G121" s="14">
        <f t="shared" si="6"/>
        <v>0</v>
      </c>
      <c r="H121" s="14">
        <f t="shared" si="7"/>
        <v>1213590.9573616444</v>
      </c>
      <c r="I121" s="10"/>
      <c r="J121" s="13"/>
      <c r="K121" s="13"/>
    </row>
    <row r="122" spans="1:11" ht="12.75">
      <c r="A122" s="13"/>
      <c r="B122" s="13" t="s">
        <v>12</v>
      </c>
      <c r="C122" s="14">
        <f>4637921/12</f>
        <v>386493.4166666667</v>
      </c>
      <c r="D122" s="14">
        <f t="shared" si="4"/>
        <v>1435518.7500000002</v>
      </c>
      <c r="E122" s="14"/>
      <c r="F122" s="14">
        <f t="shared" si="5"/>
        <v>164565.6240283105</v>
      </c>
      <c r="G122" s="14">
        <f t="shared" si="6"/>
        <v>386493.4166666667</v>
      </c>
      <c r="H122" s="14">
        <f t="shared" si="7"/>
        <v>1600084.374028311</v>
      </c>
      <c r="I122" s="10"/>
      <c r="J122" s="13"/>
      <c r="K122" s="13"/>
    </row>
    <row r="123" spans="1:11" ht="12.75">
      <c r="A123" s="13"/>
      <c r="B123" s="13" t="s">
        <v>13</v>
      </c>
      <c r="C123" s="14">
        <f>-5139009/12</f>
        <v>-428250.75</v>
      </c>
      <c r="D123" s="14">
        <f t="shared" si="4"/>
        <v>1007268.0000000002</v>
      </c>
      <c r="E123" s="14"/>
      <c r="F123" s="14">
        <f t="shared" si="5"/>
        <v>164565.6240283105</v>
      </c>
      <c r="G123" s="14">
        <f t="shared" si="6"/>
        <v>-428250.75</v>
      </c>
      <c r="H123" s="14">
        <f t="shared" si="7"/>
        <v>1171833.624028311</v>
      </c>
      <c r="I123" s="10"/>
      <c r="J123" s="13"/>
      <c r="K123" s="13"/>
    </row>
    <row r="124" spans="1:11" ht="12.75">
      <c r="A124" s="13"/>
      <c r="B124" s="13" t="s">
        <v>15</v>
      </c>
      <c r="C124" s="14"/>
      <c r="D124" s="14">
        <f t="shared" si="4"/>
        <v>1007268.0000000002</v>
      </c>
      <c r="E124" s="14">
        <f>+D121*J124*K124/365</f>
        <v>6035.4882191780825</v>
      </c>
      <c r="F124" s="14">
        <f t="shared" si="5"/>
        <v>170601.11224748858</v>
      </c>
      <c r="G124" s="14">
        <f t="shared" si="6"/>
        <v>6035.4882191780825</v>
      </c>
      <c r="H124" s="14">
        <f t="shared" si="7"/>
        <v>1177869.1122474892</v>
      </c>
      <c r="I124" s="10"/>
      <c r="J124" s="16">
        <f>+$J$9</f>
        <v>0.07</v>
      </c>
      <c r="K124" s="17">
        <f>+A125-A121+1</f>
        <v>30</v>
      </c>
    </row>
    <row r="125" spans="1:11" ht="12.75">
      <c r="A125" s="12">
        <f>+A120+30</f>
        <v>37894</v>
      </c>
      <c r="B125" s="13" t="s">
        <v>4</v>
      </c>
      <c r="C125" s="14"/>
      <c r="D125" s="14">
        <f t="shared" si="4"/>
        <v>1007268.0000000002</v>
      </c>
      <c r="E125" s="14"/>
      <c r="F125" s="14">
        <f t="shared" si="5"/>
        <v>170601.11224748858</v>
      </c>
      <c r="G125" s="14">
        <f t="shared" si="6"/>
        <v>0</v>
      </c>
      <c r="H125" s="14">
        <f t="shared" si="7"/>
        <v>1177869.1122474892</v>
      </c>
      <c r="I125" s="10"/>
      <c r="J125" s="13"/>
      <c r="K125" s="13"/>
    </row>
    <row r="126" spans="1:11" ht="12.75">
      <c r="A126" s="12">
        <f>+A125+1</f>
        <v>37895</v>
      </c>
      <c r="B126" s="13" t="s">
        <v>11</v>
      </c>
      <c r="C126" s="14"/>
      <c r="D126" s="14">
        <f t="shared" si="4"/>
        <v>1007268.0000000002</v>
      </c>
      <c r="E126" s="14"/>
      <c r="F126" s="14">
        <f t="shared" si="5"/>
        <v>170601.11224748858</v>
      </c>
      <c r="G126" s="14">
        <f t="shared" si="6"/>
        <v>0</v>
      </c>
      <c r="H126" s="14">
        <f t="shared" si="7"/>
        <v>1177869.1122474892</v>
      </c>
      <c r="I126" s="10"/>
      <c r="J126" s="13"/>
      <c r="K126" s="13"/>
    </row>
    <row r="127" spans="1:11" ht="12.75">
      <c r="A127" s="13"/>
      <c r="B127" s="13" t="s">
        <v>12</v>
      </c>
      <c r="C127" s="14">
        <f>4637921/12</f>
        <v>386493.4166666667</v>
      </c>
      <c r="D127" s="14">
        <f t="shared" si="4"/>
        <v>1393761.416666667</v>
      </c>
      <c r="E127" s="14"/>
      <c r="F127" s="14">
        <f t="shared" si="5"/>
        <v>170601.11224748858</v>
      </c>
      <c r="G127" s="14">
        <f t="shared" si="6"/>
        <v>386493.4166666667</v>
      </c>
      <c r="H127" s="14">
        <f t="shared" si="7"/>
        <v>1564362.528914156</v>
      </c>
      <c r="I127" s="10"/>
      <c r="J127" s="13"/>
      <c r="K127" s="13"/>
    </row>
    <row r="128" spans="1:11" ht="12.75">
      <c r="A128" s="13"/>
      <c r="B128" s="13" t="s">
        <v>13</v>
      </c>
      <c r="C128" s="14">
        <f>-5139009/12</f>
        <v>-428250.75</v>
      </c>
      <c r="D128" s="14">
        <f t="shared" si="4"/>
        <v>965510.666666667</v>
      </c>
      <c r="E128" s="14"/>
      <c r="F128" s="14">
        <f t="shared" si="5"/>
        <v>170601.11224748858</v>
      </c>
      <c r="G128" s="14">
        <f t="shared" si="6"/>
        <v>-428250.75</v>
      </c>
      <c r="H128" s="14">
        <f t="shared" si="7"/>
        <v>1136111.778914156</v>
      </c>
      <c r="I128" s="10"/>
      <c r="J128" s="13"/>
      <c r="K128" s="13"/>
    </row>
    <row r="129" spans="1:11" ht="12.75">
      <c r="A129" s="13"/>
      <c r="B129" s="13" t="s">
        <v>15</v>
      </c>
      <c r="C129" s="14"/>
      <c r="D129" s="14">
        <f t="shared" si="4"/>
        <v>965510.666666667</v>
      </c>
      <c r="E129" s="14">
        <f>+D126*J129*K129/365</f>
        <v>5988.415232876714</v>
      </c>
      <c r="F129" s="14">
        <f t="shared" si="5"/>
        <v>176589.5274803653</v>
      </c>
      <c r="G129" s="14">
        <f t="shared" si="6"/>
        <v>5988.415232876714</v>
      </c>
      <c r="H129" s="14">
        <f t="shared" si="7"/>
        <v>1142100.1941470327</v>
      </c>
      <c r="I129" s="10"/>
      <c r="J129" s="16">
        <f>+$J$9</f>
        <v>0.07</v>
      </c>
      <c r="K129" s="17">
        <f>+A130-A126+1</f>
        <v>31</v>
      </c>
    </row>
    <row r="130" spans="1:11" ht="12.75">
      <c r="A130" s="12">
        <f>+A125+31</f>
        <v>37925</v>
      </c>
      <c r="B130" s="13" t="s">
        <v>4</v>
      </c>
      <c r="C130" s="14"/>
      <c r="D130" s="14">
        <f t="shared" si="4"/>
        <v>965510.666666667</v>
      </c>
      <c r="E130" s="14"/>
      <c r="F130" s="14">
        <f t="shared" si="5"/>
        <v>176589.5274803653</v>
      </c>
      <c r="G130" s="14">
        <f t="shared" si="6"/>
        <v>0</v>
      </c>
      <c r="H130" s="14">
        <f t="shared" si="7"/>
        <v>1142100.1941470327</v>
      </c>
      <c r="I130" s="10"/>
      <c r="J130" s="13"/>
      <c r="K130" s="13"/>
    </row>
    <row r="131" spans="1:11" ht="12.75">
      <c r="A131" s="12">
        <f>+A130+1</f>
        <v>37926</v>
      </c>
      <c r="B131" s="13" t="s">
        <v>11</v>
      </c>
      <c r="C131" s="14"/>
      <c r="D131" s="14">
        <f t="shared" si="4"/>
        <v>965510.666666667</v>
      </c>
      <c r="E131" s="14"/>
      <c r="F131" s="14">
        <f t="shared" si="5"/>
        <v>176589.5274803653</v>
      </c>
      <c r="G131" s="14">
        <f t="shared" si="6"/>
        <v>0</v>
      </c>
      <c r="H131" s="14">
        <f t="shared" si="7"/>
        <v>1142100.1941470327</v>
      </c>
      <c r="I131" s="10"/>
      <c r="J131" s="13"/>
      <c r="K131" s="13"/>
    </row>
    <row r="132" spans="1:11" ht="12.75">
      <c r="A132" s="13"/>
      <c r="B132" s="13" t="s">
        <v>12</v>
      </c>
      <c r="C132" s="14">
        <f>4637921/12</f>
        <v>386493.4166666667</v>
      </c>
      <c r="D132" s="14">
        <f t="shared" si="4"/>
        <v>1352004.0833333337</v>
      </c>
      <c r="E132" s="14"/>
      <c r="F132" s="14">
        <f t="shared" si="5"/>
        <v>176589.5274803653</v>
      </c>
      <c r="G132" s="14">
        <f t="shared" si="6"/>
        <v>386493.4166666667</v>
      </c>
      <c r="H132" s="14">
        <f t="shared" si="7"/>
        <v>1528593.6108136994</v>
      </c>
      <c r="I132" s="10"/>
      <c r="J132" s="13"/>
      <c r="K132" s="13"/>
    </row>
    <row r="133" spans="1:11" ht="12.75">
      <c r="A133" s="13"/>
      <c r="B133" s="13" t="s">
        <v>13</v>
      </c>
      <c r="C133" s="14">
        <f>-5139009/12</f>
        <v>-428250.75</v>
      </c>
      <c r="D133" s="14">
        <f t="shared" si="4"/>
        <v>923753.3333333337</v>
      </c>
      <c r="E133" s="14"/>
      <c r="F133" s="14">
        <f t="shared" si="5"/>
        <v>176589.5274803653</v>
      </c>
      <c r="G133" s="14">
        <f t="shared" si="6"/>
        <v>-428250.75</v>
      </c>
      <c r="H133" s="14">
        <f t="shared" si="7"/>
        <v>1100342.8608136994</v>
      </c>
      <c r="I133" s="10"/>
      <c r="J133" s="13"/>
      <c r="K133" s="13"/>
    </row>
    <row r="134" spans="1:11" ht="12.75">
      <c r="A134" s="13"/>
      <c r="B134" s="13" t="s">
        <v>15</v>
      </c>
      <c r="C134" s="14"/>
      <c r="D134" s="14">
        <f t="shared" si="4"/>
        <v>923753.3333333337</v>
      </c>
      <c r="E134" s="14">
        <f>+D131*J134*K134/365</f>
        <v>5554.99287671233</v>
      </c>
      <c r="F134" s="14">
        <f t="shared" si="5"/>
        <v>182144.52035707762</v>
      </c>
      <c r="G134" s="14">
        <f t="shared" si="6"/>
        <v>5554.99287671233</v>
      </c>
      <c r="H134" s="14">
        <f t="shared" si="7"/>
        <v>1105897.8536904117</v>
      </c>
      <c r="I134" s="10"/>
      <c r="J134" s="16">
        <f>+$J$9</f>
        <v>0.07</v>
      </c>
      <c r="K134" s="17">
        <f>+A135-A131+1</f>
        <v>30</v>
      </c>
    </row>
    <row r="135" spans="1:11" ht="12.75">
      <c r="A135" s="12">
        <f>+A130+30</f>
        <v>37955</v>
      </c>
      <c r="B135" s="13" t="s">
        <v>4</v>
      </c>
      <c r="C135" s="14"/>
      <c r="D135" s="14">
        <f t="shared" si="4"/>
        <v>923753.3333333337</v>
      </c>
      <c r="E135" s="14"/>
      <c r="F135" s="14">
        <f t="shared" si="5"/>
        <v>182144.52035707762</v>
      </c>
      <c r="G135" s="14">
        <f t="shared" si="6"/>
        <v>0</v>
      </c>
      <c r="H135" s="14">
        <f t="shared" si="7"/>
        <v>1105897.8536904117</v>
      </c>
      <c r="I135" s="10"/>
      <c r="J135" s="13"/>
      <c r="K135" s="13"/>
    </row>
    <row r="136" spans="1:11" ht="12.75">
      <c r="A136" s="12">
        <f>+A135+1</f>
        <v>37956</v>
      </c>
      <c r="B136" s="13" t="s">
        <v>11</v>
      </c>
      <c r="C136" s="14"/>
      <c r="D136" s="14">
        <f aca="true" t="shared" si="8" ref="D136:D165">+D135+C136</f>
        <v>923753.3333333337</v>
      </c>
      <c r="E136" s="14"/>
      <c r="F136" s="14">
        <f aca="true" t="shared" si="9" ref="F136:F165">+F135+E136</f>
        <v>182144.52035707762</v>
      </c>
      <c r="G136" s="14">
        <f aca="true" t="shared" si="10" ref="G136:G165">+C136+E136</f>
        <v>0</v>
      </c>
      <c r="H136" s="14">
        <f aca="true" t="shared" si="11" ref="H136:H165">+H135+G136</f>
        <v>1105897.8536904117</v>
      </c>
      <c r="I136" s="10"/>
      <c r="J136" s="13"/>
      <c r="K136" s="13"/>
    </row>
    <row r="137" spans="1:11" ht="12.75">
      <c r="A137" s="13"/>
      <c r="B137" s="13" t="s">
        <v>12</v>
      </c>
      <c r="C137" s="14">
        <f>4637921/12</f>
        <v>386493.4166666667</v>
      </c>
      <c r="D137" s="14">
        <f t="shared" si="8"/>
        <v>1310246.7500000005</v>
      </c>
      <c r="E137" s="14"/>
      <c r="F137" s="14">
        <f t="shared" si="9"/>
        <v>182144.52035707762</v>
      </c>
      <c r="G137" s="14">
        <f t="shared" si="10"/>
        <v>386493.4166666667</v>
      </c>
      <c r="H137" s="14">
        <f t="shared" si="11"/>
        <v>1492391.2703570784</v>
      </c>
      <c r="I137" s="10"/>
      <c r="J137" s="13"/>
      <c r="K137" s="13"/>
    </row>
    <row r="138" spans="1:11" ht="12.75">
      <c r="A138" s="13"/>
      <c r="B138" s="13" t="s">
        <v>13</v>
      </c>
      <c r="C138" s="14">
        <f>-5139009/12</f>
        <v>-428250.75</v>
      </c>
      <c r="D138" s="14">
        <f t="shared" si="8"/>
        <v>881996.0000000005</v>
      </c>
      <c r="E138" s="14"/>
      <c r="F138" s="14">
        <f t="shared" si="9"/>
        <v>182144.52035707762</v>
      </c>
      <c r="G138" s="14">
        <f t="shared" si="10"/>
        <v>-428250.75</v>
      </c>
      <c r="H138" s="14">
        <f t="shared" si="11"/>
        <v>1064140.5203570784</v>
      </c>
      <c r="I138" s="10"/>
      <c r="J138" s="13"/>
      <c r="K138" s="13"/>
    </row>
    <row r="139" spans="1:11" ht="12.75">
      <c r="A139" s="13"/>
      <c r="B139" s="13" t="s">
        <v>15</v>
      </c>
      <c r="C139" s="14"/>
      <c r="D139" s="14">
        <f t="shared" si="8"/>
        <v>881996.0000000005</v>
      </c>
      <c r="E139" s="14">
        <f>+D136*J139*K139/365</f>
        <v>5491.9033789954365</v>
      </c>
      <c r="F139" s="14">
        <f t="shared" si="9"/>
        <v>187636.42373607305</v>
      </c>
      <c r="G139" s="14">
        <f t="shared" si="10"/>
        <v>5491.9033789954365</v>
      </c>
      <c r="H139" s="14">
        <f t="shared" si="11"/>
        <v>1069632.4237360738</v>
      </c>
      <c r="I139" s="10"/>
      <c r="J139" s="16">
        <f>+$J$9</f>
        <v>0.07</v>
      </c>
      <c r="K139" s="17">
        <f>+A140-A136+1</f>
        <v>31</v>
      </c>
    </row>
    <row r="140" spans="1:11" ht="12.75">
      <c r="A140" s="12">
        <f>+A135+31</f>
        <v>37986</v>
      </c>
      <c r="B140" s="13" t="s">
        <v>4</v>
      </c>
      <c r="C140" s="14"/>
      <c r="D140" s="14">
        <f t="shared" si="8"/>
        <v>881996.0000000005</v>
      </c>
      <c r="E140" s="14"/>
      <c r="F140" s="14">
        <f t="shared" si="9"/>
        <v>187636.42373607305</v>
      </c>
      <c r="G140" s="14">
        <f t="shared" si="10"/>
        <v>0</v>
      </c>
      <c r="H140" s="14">
        <f t="shared" si="11"/>
        <v>1069632.4237360738</v>
      </c>
      <c r="I140" s="10"/>
      <c r="J140" s="13"/>
      <c r="K140" s="13"/>
    </row>
    <row r="141" spans="1:11" ht="12.75">
      <c r="A141" s="12">
        <f>+A140+1</f>
        <v>37987</v>
      </c>
      <c r="B141" s="13" t="s">
        <v>11</v>
      </c>
      <c r="C141" s="14"/>
      <c r="D141" s="14">
        <f t="shared" si="8"/>
        <v>881996.0000000005</v>
      </c>
      <c r="E141" s="14"/>
      <c r="F141" s="14">
        <f t="shared" si="9"/>
        <v>187636.42373607305</v>
      </c>
      <c r="G141" s="14">
        <f t="shared" si="10"/>
        <v>0</v>
      </c>
      <c r="H141" s="14">
        <f t="shared" si="11"/>
        <v>1069632.4237360738</v>
      </c>
      <c r="I141" s="10"/>
      <c r="J141" s="13"/>
      <c r="K141" s="13"/>
    </row>
    <row r="142" spans="1:11" ht="12.75">
      <c r="A142" s="13"/>
      <c r="B142" s="13" t="s">
        <v>12</v>
      </c>
      <c r="C142" s="14">
        <f>4637921/12</f>
        <v>386493.4166666667</v>
      </c>
      <c r="D142" s="14">
        <f t="shared" si="8"/>
        <v>1268489.4166666672</v>
      </c>
      <c r="E142" s="14"/>
      <c r="F142" s="14">
        <f t="shared" si="9"/>
        <v>187636.42373607305</v>
      </c>
      <c r="G142" s="14">
        <f t="shared" si="10"/>
        <v>386493.4166666667</v>
      </c>
      <c r="H142" s="14">
        <f t="shared" si="11"/>
        <v>1456125.8404027405</v>
      </c>
      <c r="I142" s="10"/>
      <c r="J142" s="13"/>
      <c r="K142" s="13"/>
    </row>
    <row r="143" spans="1:11" ht="12.75">
      <c r="A143" s="13"/>
      <c r="B143" s="13" t="s">
        <v>13</v>
      </c>
      <c r="C143" s="14">
        <f>-2479745/5</f>
        <v>-495949</v>
      </c>
      <c r="D143" s="14">
        <f t="shared" si="8"/>
        <v>772540.4166666672</v>
      </c>
      <c r="E143" s="14"/>
      <c r="F143" s="14">
        <f t="shared" si="9"/>
        <v>187636.42373607305</v>
      </c>
      <c r="G143" s="14">
        <f t="shared" si="10"/>
        <v>-495949</v>
      </c>
      <c r="H143" s="14">
        <f t="shared" si="11"/>
        <v>960176.8404027405</v>
      </c>
      <c r="I143" s="10"/>
      <c r="J143" s="13"/>
      <c r="K143" s="13"/>
    </row>
    <row r="144" spans="1:11" ht="12.75">
      <c r="A144" s="13"/>
      <c r="B144" s="13" t="s">
        <v>15</v>
      </c>
      <c r="C144" s="14"/>
      <c r="D144" s="14">
        <f t="shared" si="8"/>
        <v>772540.4166666672</v>
      </c>
      <c r="E144" s="14">
        <f>+D141*J144*K144/365</f>
        <v>5243.647452054798</v>
      </c>
      <c r="F144" s="14">
        <f t="shared" si="9"/>
        <v>192880.07118812785</v>
      </c>
      <c r="G144" s="14">
        <f t="shared" si="10"/>
        <v>5243.647452054798</v>
      </c>
      <c r="H144" s="14">
        <f t="shared" si="11"/>
        <v>965420.4878547953</v>
      </c>
      <c r="I144" s="10"/>
      <c r="J144" s="16">
        <f>+$J$9</f>
        <v>0.07</v>
      </c>
      <c r="K144" s="17">
        <f>+A145-A141+1</f>
        <v>31</v>
      </c>
    </row>
    <row r="145" spans="1:11" ht="12.75">
      <c r="A145" s="12">
        <f>+A140+31</f>
        <v>38017</v>
      </c>
      <c r="B145" s="13" t="s">
        <v>4</v>
      </c>
      <c r="C145" s="14"/>
      <c r="D145" s="14">
        <f t="shared" si="8"/>
        <v>772540.4166666672</v>
      </c>
      <c r="E145" s="14"/>
      <c r="F145" s="14">
        <f t="shared" si="9"/>
        <v>192880.07118812785</v>
      </c>
      <c r="G145" s="14">
        <f t="shared" si="10"/>
        <v>0</v>
      </c>
      <c r="H145" s="14">
        <f t="shared" si="11"/>
        <v>965420.4878547953</v>
      </c>
      <c r="I145" s="10"/>
      <c r="J145" s="13"/>
      <c r="K145" s="13"/>
    </row>
    <row r="146" spans="1:11" ht="12.75">
      <c r="A146" s="12">
        <f>+A145+1</f>
        <v>38018</v>
      </c>
      <c r="B146" s="13" t="s">
        <v>11</v>
      </c>
      <c r="C146" s="14"/>
      <c r="D146" s="14">
        <f t="shared" si="8"/>
        <v>772540.4166666672</v>
      </c>
      <c r="E146" s="14"/>
      <c r="F146" s="14">
        <f t="shared" si="9"/>
        <v>192880.07118812785</v>
      </c>
      <c r="G146" s="14">
        <f t="shared" si="10"/>
        <v>0</v>
      </c>
      <c r="H146" s="14">
        <f t="shared" si="11"/>
        <v>965420.4878547953</v>
      </c>
      <c r="I146" s="10"/>
      <c r="J146" s="13"/>
      <c r="K146" s="13"/>
    </row>
    <row r="147" spans="1:11" ht="12.75">
      <c r="A147" s="13"/>
      <c r="B147" s="13" t="s">
        <v>12</v>
      </c>
      <c r="C147" s="14">
        <f>4637921/12</f>
        <v>386493.4166666667</v>
      </c>
      <c r="D147" s="14">
        <f t="shared" si="8"/>
        <v>1159033.833333334</v>
      </c>
      <c r="E147" s="14"/>
      <c r="F147" s="14">
        <f t="shared" si="9"/>
        <v>192880.07118812785</v>
      </c>
      <c r="G147" s="14">
        <f t="shared" si="10"/>
        <v>386493.4166666667</v>
      </c>
      <c r="H147" s="14">
        <f t="shared" si="11"/>
        <v>1351913.904521462</v>
      </c>
      <c r="I147" s="10"/>
      <c r="J147" s="13"/>
      <c r="K147" s="13"/>
    </row>
    <row r="148" spans="1:11" ht="12.75">
      <c r="A148" s="13"/>
      <c r="B148" s="13" t="s">
        <v>13</v>
      </c>
      <c r="C148" s="14">
        <f>-2479745/5</f>
        <v>-495949</v>
      </c>
      <c r="D148" s="14">
        <f t="shared" si="8"/>
        <v>663084.833333334</v>
      </c>
      <c r="E148" s="14"/>
      <c r="F148" s="14">
        <f t="shared" si="9"/>
        <v>192880.07118812785</v>
      </c>
      <c r="G148" s="14">
        <f t="shared" si="10"/>
        <v>-495949</v>
      </c>
      <c r="H148" s="14">
        <f t="shared" si="11"/>
        <v>855964.904521462</v>
      </c>
      <c r="I148" s="10"/>
      <c r="J148" s="13"/>
      <c r="K148" s="13"/>
    </row>
    <row r="149" spans="1:11" ht="12.75">
      <c r="A149" s="13"/>
      <c r="B149" s="13" t="s">
        <v>15</v>
      </c>
      <c r="C149" s="14"/>
      <c r="D149" s="14">
        <f t="shared" si="8"/>
        <v>663084.833333334</v>
      </c>
      <c r="E149" s="14">
        <f>+D146*J149*K149/365</f>
        <v>4296.594646118725</v>
      </c>
      <c r="F149" s="14">
        <f t="shared" si="9"/>
        <v>197176.66583424658</v>
      </c>
      <c r="G149" s="14">
        <f t="shared" si="10"/>
        <v>4296.594646118725</v>
      </c>
      <c r="H149" s="14">
        <f t="shared" si="11"/>
        <v>860261.4991675807</v>
      </c>
      <c r="I149" s="10"/>
      <c r="J149" s="16">
        <f>+$J$9</f>
        <v>0.07</v>
      </c>
      <c r="K149" s="17">
        <f>+A150-A146+1</f>
        <v>29</v>
      </c>
    </row>
    <row r="150" spans="1:11" ht="12.75">
      <c r="A150" s="12">
        <f>+A145+29</f>
        <v>38046</v>
      </c>
      <c r="B150" s="13" t="s">
        <v>4</v>
      </c>
      <c r="C150" s="14"/>
      <c r="D150" s="14">
        <f t="shared" si="8"/>
        <v>663084.833333334</v>
      </c>
      <c r="E150" s="14"/>
      <c r="F150" s="14">
        <f t="shared" si="9"/>
        <v>197176.66583424658</v>
      </c>
      <c r="G150" s="14">
        <f t="shared" si="10"/>
        <v>0</v>
      </c>
      <c r="H150" s="14">
        <f t="shared" si="11"/>
        <v>860261.4991675807</v>
      </c>
      <c r="I150" s="10"/>
      <c r="J150" s="13"/>
      <c r="K150" s="13"/>
    </row>
    <row r="151" spans="1:11" ht="12.75">
      <c r="A151" s="12">
        <f>+A150+1</f>
        <v>38047</v>
      </c>
      <c r="B151" s="13" t="s">
        <v>11</v>
      </c>
      <c r="C151" s="14"/>
      <c r="D151" s="14">
        <f t="shared" si="8"/>
        <v>663084.833333334</v>
      </c>
      <c r="E151" s="14"/>
      <c r="F151" s="14">
        <f t="shared" si="9"/>
        <v>197176.66583424658</v>
      </c>
      <c r="G151" s="14">
        <f t="shared" si="10"/>
        <v>0</v>
      </c>
      <c r="H151" s="14">
        <f t="shared" si="11"/>
        <v>860261.4991675807</v>
      </c>
      <c r="I151" s="10"/>
      <c r="J151" s="13"/>
      <c r="K151" s="13"/>
    </row>
    <row r="152" spans="1:11" ht="12.75">
      <c r="A152" s="13"/>
      <c r="B152" s="13" t="s">
        <v>12</v>
      </c>
      <c r="C152" s="14">
        <f>4637921/12</f>
        <v>386493.4166666667</v>
      </c>
      <c r="D152" s="14">
        <f t="shared" si="8"/>
        <v>1049578.2500000007</v>
      </c>
      <c r="E152" s="14"/>
      <c r="F152" s="14">
        <f t="shared" si="9"/>
        <v>197176.66583424658</v>
      </c>
      <c r="G152" s="14">
        <f t="shared" si="10"/>
        <v>386493.4166666667</v>
      </c>
      <c r="H152" s="14">
        <f t="shared" si="11"/>
        <v>1246754.9158342474</v>
      </c>
      <c r="I152" s="10"/>
      <c r="J152" s="13"/>
      <c r="K152" s="13"/>
    </row>
    <row r="153" spans="1:11" ht="12.75">
      <c r="A153" s="13"/>
      <c r="B153" s="13" t="s">
        <v>13</v>
      </c>
      <c r="C153" s="14">
        <f>-2479745/5</f>
        <v>-495949</v>
      </c>
      <c r="D153" s="14">
        <f t="shared" si="8"/>
        <v>553629.2500000007</v>
      </c>
      <c r="E153" s="14"/>
      <c r="F153" s="14">
        <f t="shared" si="9"/>
        <v>197176.66583424658</v>
      </c>
      <c r="G153" s="14">
        <f t="shared" si="10"/>
        <v>-495949</v>
      </c>
      <c r="H153" s="14">
        <f t="shared" si="11"/>
        <v>750805.9158342474</v>
      </c>
      <c r="I153" s="10"/>
      <c r="J153" s="13"/>
      <c r="K153" s="13"/>
    </row>
    <row r="154" spans="1:11" ht="12.75">
      <c r="A154" s="13"/>
      <c r="B154" s="13" t="s">
        <v>15</v>
      </c>
      <c r="C154" s="14"/>
      <c r="D154" s="14">
        <f t="shared" si="8"/>
        <v>553629.2500000007</v>
      </c>
      <c r="E154" s="14">
        <f>+D151*J154*K154/365</f>
        <v>3942.17558447489</v>
      </c>
      <c r="F154" s="14">
        <f t="shared" si="9"/>
        <v>201118.84141872148</v>
      </c>
      <c r="G154" s="14">
        <f t="shared" si="10"/>
        <v>3942.17558447489</v>
      </c>
      <c r="H154" s="14">
        <f t="shared" si="11"/>
        <v>754748.0914187223</v>
      </c>
      <c r="I154" s="10"/>
      <c r="J154" s="16">
        <f>+$J$9</f>
        <v>0.07</v>
      </c>
      <c r="K154" s="17">
        <f>+A155-A151+1</f>
        <v>31</v>
      </c>
    </row>
    <row r="155" spans="1:11" ht="12.75">
      <c r="A155" s="12">
        <f>+A150+31</f>
        <v>38077</v>
      </c>
      <c r="B155" s="13" t="s">
        <v>4</v>
      </c>
      <c r="C155" s="14"/>
      <c r="D155" s="14">
        <f t="shared" si="8"/>
        <v>553629.2500000007</v>
      </c>
      <c r="E155" s="14"/>
      <c r="F155" s="14">
        <f t="shared" si="9"/>
        <v>201118.84141872148</v>
      </c>
      <c r="G155" s="14">
        <f t="shared" si="10"/>
        <v>0</v>
      </c>
      <c r="H155" s="14">
        <f t="shared" si="11"/>
        <v>754748.0914187223</v>
      </c>
      <c r="I155" s="10"/>
      <c r="J155" s="13"/>
      <c r="K155" s="13"/>
    </row>
    <row r="156" spans="1:11" ht="12.75">
      <c r="A156" s="12">
        <f>+A155+1</f>
        <v>38078</v>
      </c>
      <c r="B156" s="13" t="s">
        <v>11</v>
      </c>
      <c r="C156" s="14"/>
      <c r="D156" s="14">
        <f t="shared" si="8"/>
        <v>553629.2500000007</v>
      </c>
      <c r="E156" s="14"/>
      <c r="F156" s="14">
        <f t="shared" si="9"/>
        <v>201118.84141872148</v>
      </c>
      <c r="G156" s="14">
        <f t="shared" si="10"/>
        <v>0</v>
      </c>
      <c r="H156" s="14">
        <f t="shared" si="11"/>
        <v>754748.0914187223</v>
      </c>
      <c r="I156" s="10"/>
      <c r="J156" s="13"/>
      <c r="K156" s="13"/>
    </row>
    <row r="157" spans="1:11" ht="12.75">
      <c r="A157" s="13"/>
      <c r="B157" s="13" t="s">
        <v>12</v>
      </c>
      <c r="C157" s="15">
        <f>3523792/12</f>
        <v>293649.3333333333</v>
      </c>
      <c r="D157" s="14">
        <f t="shared" si="8"/>
        <v>847278.583333334</v>
      </c>
      <c r="E157" s="14"/>
      <c r="F157" s="14">
        <f t="shared" si="9"/>
        <v>201118.84141872148</v>
      </c>
      <c r="G157" s="14">
        <f t="shared" si="10"/>
        <v>293649.3333333333</v>
      </c>
      <c r="H157" s="14">
        <f t="shared" si="11"/>
        <v>1048397.4247520557</v>
      </c>
      <c r="I157" s="10"/>
      <c r="J157" s="13"/>
      <c r="K157" s="13"/>
    </row>
    <row r="158" spans="1:11" ht="12.75">
      <c r="A158" s="13"/>
      <c r="B158" s="13" t="s">
        <v>13</v>
      </c>
      <c r="C158" s="14">
        <f>-2479745/5</f>
        <v>-495949</v>
      </c>
      <c r="D158" s="14">
        <f t="shared" si="8"/>
        <v>351329.58333333395</v>
      </c>
      <c r="E158" s="14"/>
      <c r="F158" s="14">
        <f t="shared" si="9"/>
        <v>201118.84141872148</v>
      </c>
      <c r="G158" s="14">
        <f t="shared" si="10"/>
        <v>-495949</v>
      </c>
      <c r="H158" s="14">
        <f t="shared" si="11"/>
        <v>552448.4247520557</v>
      </c>
      <c r="I158" s="10"/>
      <c r="J158" s="13"/>
      <c r="K158" s="13"/>
    </row>
    <row r="159" spans="1:11" ht="12.75">
      <c r="A159" s="13"/>
      <c r="B159" s="13" t="s">
        <v>15</v>
      </c>
      <c r="C159" s="14"/>
      <c r="D159" s="14">
        <f t="shared" si="8"/>
        <v>351329.58333333395</v>
      </c>
      <c r="E159" s="14">
        <f>+D156*J159*K159/365</f>
        <v>3185.264178082196</v>
      </c>
      <c r="F159" s="14">
        <f t="shared" si="9"/>
        <v>204304.10559680368</v>
      </c>
      <c r="G159" s="14">
        <f t="shared" si="10"/>
        <v>3185.264178082196</v>
      </c>
      <c r="H159" s="14">
        <f t="shared" si="11"/>
        <v>555633.6889301379</v>
      </c>
      <c r="I159" s="10"/>
      <c r="J159" s="16">
        <f>+$J$9</f>
        <v>0.07</v>
      </c>
      <c r="K159" s="17">
        <f>+A160-A156+1</f>
        <v>30</v>
      </c>
    </row>
    <row r="160" spans="1:11" ht="12.75">
      <c r="A160" s="12">
        <f>+A155+30</f>
        <v>38107</v>
      </c>
      <c r="B160" s="13" t="s">
        <v>4</v>
      </c>
      <c r="C160" s="14"/>
      <c r="D160" s="14">
        <f t="shared" si="8"/>
        <v>351329.58333333395</v>
      </c>
      <c r="E160" s="14"/>
      <c r="F160" s="14">
        <f t="shared" si="9"/>
        <v>204304.10559680368</v>
      </c>
      <c r="G160" s="14">
        <f t="shared" si="10"/>
        <v>0</v>
      </c>
      <c r="H160" s="14">
        <f t="shared" si="11"/>
        <v>555633.6889301379</v>
      </c>
      <c r="I160" s="10"/>
      <c r="J160" s="13"/>
      <c r="K160" s="13"/>
    </row>
    <row r="161" spans="1:11" ht="12.75">
      <c r="A161" s="12">
        <f>+A160+1</f>
        <v>38108</v>
      </c>
      <c r="B161" s="13" t="s">
        <v>11</v>
      </c>
      <c r="C161" s="14"/>
      <c r="D161" s="14">
        <f t="shared" si="8"/>
        <v>351329.58333333395</v>
      </c>
      <c r="E161" s="14"/>
      <c r="F161" s="14">
        <f t="shared" si="9"/>
        <v>204304.10559680368</v>
      </c>
      <c r="G161" s="14">
        <f t="shared" si="10"/>
        <v>0</v>
      </c>
      <c r="H161" s="14">
        <f t="shared" si="11"/>
        <v>555633.6889301379</v>
      </c>
      <c r="I161" s="10"/>
      <c r="J161" s="13"/>
      <c r="K161" s="13"/>
    </row>
    <row r="162" spans="1:11" ht="12.75">
      <c r="A162" s="13"/>
      <c r="B162" s="13" t="s">
        <v>12</v>
      </c>
      <c r="C162" s="15">
        <f>3523792/12</f>
        <v>293649.3333333333</v>
      </c>
      <c r="D162" s="14">
        <f t="shared" si="8"/>
        <v>644978.9166666672</v>
      </c>
      <c r="E162" s="14"/>
      <c r="F162" s="14">
        <f t="shared" si="9"/>
        <v>204304.10559680368</v>
      </c>
      <c r="G162" s="14">
        <f t="shared" si="10"/>
        <v>293649.3333333333</v>
      </c>
      <c r="H162" s="14">
        <f t="shared" si="11"/>
        <v>849283.0222634713</v>
      </c>
      <c r="I162" s="10"/>
      <c r="J162" s="13"/>
      <c r="K162" s="13"/>
    </row>
    <row r="163" spans="1:11" ht="12.75">
      <c r="A163" s="13"/>
      <c r="B163" s="13" t="s">
        <v>13</v>
      </c>
      <c r="C163" s="14">
        <f>-2479745/5</f>
        <v>-495949</v>
      </c>
      <c r="D163" s="14">
        <f t="shared" si="8"/>
        <v>149029.9166666672</v>
      </c>
      <c r="E163" s="14"/>
      <c r="F163" s="14">
        <f t="shared" si="9"/>
        <v>204304.10559680368</v>
      </c>
      <c r="G163" s="14">
        <f t="shared" si="10"/>
        <v>-495949</v>
      </c>
      <c r="H163" s="14">
        <f t="shared" si="11"/>
        <v>353334.02226347127</v>
      </c>
      <c r="I163" s="10"/>
      <c r="J163" s="13"/>
      <c r="K163" s="13"/>
    </row>
    <row r="164" spans="1:11" ht="12.75">
      <c r="A164" s="13"/>
      <c r="B164" s="13" t="s">
        <v>15</v>
      </c>
      <c r="C164" s="14"/>
      <c r="D164" s="14">
        <f t="shared" si="8"/>
        <v>149029.9166666672</v>
      </c>
      <c r="E164" s="14">
        <f>+D161*J164*K164/365</f>
        <v>2088.7265639269444</v>
      </c>
      <c r="F164" s="14">
        <f t="shared" si="9"/>
        <v>206392.8321607306</v>
      </c>
      <c r="G164" s="14">
        <f t="shared" si="10"/>
        <v>2088.7265639269444</v>
      </c>
      <c r="H164" s="14">
        <f t="shared" si="11"/>
        <v>355422.74882739823</v>
      </c>
      <c r="I164" s="10"/>
      <c r="J164" s="16">
        <f>+$J$9</f>
        <v>0.07</v>
      </c>
      <c r="K164" s="17">
        <f>+A165-A161+1</f>
        <v>31</v>
      </c>
    </row>
    <row r="165" spans="1:11" ht="12.75">
      <c r="A165" s="12">
        <f>+A160+31</f>
        <v>38138</v>
      </c>
      <c r="B165" s="13" t="s">
        <v>4</v>
      </c>
      <c r="C165" s="14"/>
      <c r="D165" s="14">
        <f t="shared" si="8"/>
        <v>149029.9166666672</v>
      </c>
      <c r="E165" s="14"/>
      <c r="F165" s="14">
        <f t="shared" si="9"/>
        <v>206392.8321607306</v>
      </c>
      <c r="G165" s="14">
        <f t="shared" si="10"/>
        <v>0</v>
      </c>
      <c r="H165" s="14">
        <f t="shared" si="11"/>
        <v>355422.74882739823</v>
      </c>
      <c r="I165" s="10"/>
      <c r="J165" s="13"/>
      <c r="K165" s="13"/>
    </row>
    <row r="166" spans="1:1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10" t="s">
        <v>20</v>
      </c>
      <c r="B168" s="10"/>
      <c r="C168" s="22" t="s">
        <v>21</v>
      </c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10">
        <v>2001</v>
      </c>
      <c r="B169" s="23">
        <v>1114129</v>
      </c>
      <c r="C169" s="23">
        <f>+B169/3</f>
        <v>371376.3333333333</v>
      </c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10">
        <v>2002</v>
      </c>
      <c r="B170" s="23">
        <v>3523792</v>
      </c>
      <c r="C170" s="23">
        <f>+B170/12</f>
        <v>293649.3333333333</v>
      </c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10">
        <v>2003</v>
      </c>
      <c r="B171" s="23">
        <f>SUM(B169:B170)</f>
        <v>4637921</v>
      </c>
      <c r="C171" s="23">
        <f>+B171/12</f>
        <v>386493.4166666667</v>
      </c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10">
        <v>2004</v>
      </c>
      <c r="B172" s="23">
        <f>+B170</f>
        <v>3523792</v>
      </c>
      <c r="C172" s="23">
        <f>+B172/12</f>
        <v>293649.3333333333</v>
      </c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10">
        <v>2005</v>
      </c>
      <c r="B173" s="23">
        <v>3632042</v>
      </c>
      <c r="C173" s="23">
        <f>+B173/12</f>
        <v>302670.1666666667</v>
      </c>
      <c r="D173" s="10"/>
      <c r="E173" s="10"/>
      <c r="F173" s="10"/>
      <c r="G173" s="10"/>
      <c r="H173" s="10"/>
      <c r="I173" s="10"/>
      <c r="J173" s="10"/>
      <c r="K173" s="10"/>
    </row>
  </sheetData>
  <mergeCells count="4">
    <mergeCell ref="C4:D4"/>
    <mergeCell ref="E4:F4"/>
    <mergeCell ref="G4:H4"/>
    <mergeCell ref="J4:J5"/>
  </mergeCells>
  <printOptions/>
  <pageMargins left="0.8" right="0.34" top="1" bottom="0.4" header="0.44" footer="0.13"/>
  <pageSetup fitToHeight="4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workbookViewId="0" topLeftCell="C4">
      <pane ySplit="2" topLeftCell="BM6" activePane="bottomLeft" state="frozen"/>
      <selection pane="topLeft" activeCell="A4" sqref="A4"/>
      <selection pane="bottomLeft" activeCell="M4" sqref="M1:AE16384"/>
    </sheetView>
  </sheetViews>
  <sheetFormatPr defaultColWidth="9.140625" defaultRowHeight="12.75"/>
  <cols>
    <col min="1" max="1" width="12.421875" style="0" customWidth="1"/>
    <col min="2" max="2" width="15.421875" style="0" bestFit="1" customWidth="1"/>
    <col min="3" max="3" width="11.8515625" style="0" bestFit="1" customWidth="1"/>
    <col min="4" max="4" width="12.28125" style="0" bestFit="1" customWidth="1"/>
    <col min="5" max="5" width="9.421875" style="0" bestFit="1" customWidth="1"/>
    <col min="6" max="6" width="11.28125" style="0" bestFit="1" customWidth="1"/>
    <col min="7" max="7" width="11.8515625" style="0" bestFit="1" customWidth="1"/>
    <col min="8" max="8" width="12.28125" style="0" bestFit="1" customWidth="1"/>
    <col min="9" max="9" width="0.9921875" style="0" customWidth="1"/>
    <col min="10" max="10" width="7.57421875" style="0" customWidth="1"/>
    <col min="11" max="11" width="5.28125" style="0" bestFit="1" customWidth="1"/>
    <col min="12" max="12" width="0.9921875" style="0" customWidth="1"/>
  </cols>
  <sheetData>
    <row r="1" ht="12.75">
      <c r="A1" s="1" t="s">
        <v>0</v>
      </c>
    </row>
    <row r="2" ht="12.75">
      <c r="A2" s="1" t="s">
        <v>1</v>
      </c>
    </row>
    <row r="4" spans="1:11" ht="12.75">
      <c r="A4" s="9" t="s">
        <v>19</v>
      </c>
      <c r="B4" s="10"/>
      <c r="C4" s="24" t="s">
        <v>5</v>
      </c>
      <c r="D4" s="25"/>
      <c r="E4" s="26" t="s">
        <v>7</v>
      </c>
      <c r="F4" s="26"/>
      <c r="G4" s="26" t="s">
        <v>6</v>
      </c>
      <c r="H4" s="26"/>
      <c r="I4" s="10"/>
      <c r="J4" s="27" t="s">
        <v>10</v>
      </c>
      <c r="K4" s="10"/>
    </row>
    <row r="5" spans="1:11" ht="12.75">
      <c r="A5" s="11" t="s">
        <v>2</v>
      </c>
      <c r="B5" s="11" t="s">
        <v>9</v>
      </c>
      <c r="C5" s="4" t="s">
        <v>3</v>
      </c>
      <c r="D5" s="4" t="s">
        <v>6</v>
      </c>
      <c r="E5" s="4" t="s">
        <v>3</v>
      </c>
      <c r="F5" s="4" t="s">
        <v>6</v>
      </c>
      <c r="G5" s="4" t="s">
        <v>3</v>
      </c>
      <c r="H5" s="4" t="s">
        <v>6</v>
      </c>
      <c r="I5" s="10"/>
      <c r="J5" s="28"/>
      <c r="K5" s="4" t="s">
        <v>8</v>
      </c>
    </row>
    <row r="6" spans="1:11" ht="12.75">
      <c r="A6" s="12">
        <v>37165</v>
      </c>
      <c r="B6" s="13" t="s">
        <v>11</v>
      </c>
      <c r="C6" s="14"/>
      <c r="D6" s="14">
        <v>0</v>
      </c>
      <c r="E6" s="14"/>
      <c r="F6" s="14">
        <v>0</v>
      </c>
      <c r="G6" s="14"/>
      <c r="H6" s="14">
        <f>+D6+F6</f>
        <v>0</v>
      </c>
      <c r="I6" s="10"/>
      <c r="J6" s="13"/>
      <c r="K6" s="13"/>
    </row>
    <row r="7" spans="1:11" ht="12.75">
      <c r="A7" s="13"/>
      <c r="B7" s="13" t="s">
        <v>12</v>
      </c>
      <c r="C7" s="14">
        <f>+$C$169</f>
        <v>671431.6666666666</v>
      </c>
      <c r="D7" s="14">
        <f>+D6+C7</f>
        <v>671431.6666666666</v>
      </c>
      <c r="E7" s="14"/>
      <c r="F7" s="14">
        <f>+F6+E7</f>
        <v>0</v>
      </c>
      <c r="G7" s="14">
        <f>+C7+E7</f>
        <v>671431.6666666666</v>
      </c>
      <c r="H7" s="14">
        <f>+H6+G7</f>
        <v>671431.6666666666</v>
      </c>
      <c r="I7" s="10"/>
      <c r="J7" s="13"/>
      <c r="K7" s="13"/>
    </row>
    <row r="8" spans="1:11" ht="12.75">
      <c r="A8" s="13"/>
      <c r="B8" s="13" t="s">
        <v>13</v>
      </c>
      <c r="C8" s="14"/>
      <c r="D8" s="14">
        <f aca="true" t="shared" si="0" ref="D8:D71">+D7+C8</f>
        <v>671431.6666666666</v>
      </c>
      <c r="E8" s="14"/>
      <c r="F8" s="14">
        <f aca="true" t="shared" si="1" ref="F8:F71">+F7+E8</f>
        <v>0</v>
      </c>
      <c r="G8" s="14">
        <f aca="true" t="shared" si="2" ref="G8:G71">+C8+E8</f>
        <v>0</v>
      </c>
      <c r="H8" s="14">
        <f aca="true" t="shared" si="3" ref="H8:H71">+H7+G8</f>
        <v>671431.6666666666</v>
      </c>
      <c r="I8" s="10"/>
      <c r="J8" s="13"/>
      <c r="K8" s="13"/>
    </row>
    <row r="9" spans="1:11" ht="12.75">
      <c r="A9" s="13"/>
      <c r="B9" s="13" t="s">
        <v>15</v>
      </c>
      <c r="C9" s="14"/>
      <c r="D9" s="14">
        <f t="shared" si="0"/>
        <v>671431.6666666666</v>
      </c>
      <c r="E9" s="14">
        <f>+D6*J9*K9/365</f>
        <v>0</v>
      </c>
      <c r="F9" s="14">
        <f t="shared" si="1"/>
        <v>0</v>
      </c>
      <c r="G9" s="14">
        <f t="shared" si="2"/>
        <v>0</v>
      </c>
      <c r="H9" s="14">
        <f t="shared" si="3"/>
        <v>671431.6666666666</v>
      </c>
      <c r="I9" s="10"/>
      <c r="J9" s="16">
        <v>0.07</v>
      </c>
      <c r="K9" s="17">
        <f>+A10-A6+1</f>
        <v>31</v>
      </c>
    </row>
    <row r="10" spans="1:11" ht="12.75">
      <c r="A10" s="12">
        <f>+A6+30</f>
        <v>37195</v>
      </c>
      <c r="B10" s="13" t="s">
        <v>4</v>
      </c>
      <c r="C10" s="14"/>
      <c r="D10" s="14">
        <f t="shared" si="0"/>
        <v>671431.6666666666</v>
      </c>
      <c r="E10" s="14"/>
      <c r="F10" s="14">
        <f t="shared" si="1"/>
        <v>0</v>
      </c>
      <c r="G10" s="14">
        <f t="shared" si="2"/>
        <v>0</v>
      </c>
      <c r="H10" s="14">
        <f t="shared" si="3"/>
        <v>671431.6666666666</v>
      </c>
      <c r="I10" s="10"/>
      <c r="J10" s="13"/>
      <c r="K10" s="13"/>
    </row>
    <row r="11" spans="1:11" ht="12.75">
      <c r="A11" s="12">
        <f>+A10+1</f>
        <v>37196</v>
      </c>
      <c r="B11" s="13" t="s">
        <v>11</v>
      </c>
      <c r="C11" s="14"/>
      <c r="D11" s="14">
        <f t="shared" si="0"/>
        <v>671431.6666666666</v>
      </c>
      <c r="E11" s="14"/>
      <c r="F11" s="14">
        <f t="shared" si="1"/>
        <v>0</v>
      </c>
      <c r="G11" s="14">
        <f t="shared" si="2"/>
        <v>0</v>
      </c>
      <c r="H11" s="14">
        <f t="shared" si="3"/>
        <v>671431.6666666666</v>
      </c>
      <c r="I11" s="10"/>
      <c r="J11" s="13"/>
      <c r="K11" s="13"/>
    </row>
    <row r="12" spans="1:11" ht="12.75">
      <c r="A12" s="13"/>
      <c r="B12" s="13" t="s">
        <v>12</v>
      </c>
      <c r="C12" s="14">
        <f>+$C$169</f>
        <v>671431.6666666666</v>
      </c>
      <c r="D12" s="14">
        <f t="shared" si="0"/>
        <v>1342863.3333333333</v>
      </c>
      <c r="E12" s="14"/>
      <c r="F12" s="14">
        <f t="shared" si="1"/>
        <v>0</v>
      </c>
      <c r="G12" s="14">
        <f t="shared" si="2"/>
        <v>671431.6666666666</v>
      </c>
      <c r="H12" s="14">
        <f t="shared" si="3"/>
        <v>1342863.3333333333</v>
      </c>
      <c r="I12" s="10"/>
      <c r="J12" s="13"/>
      <c r="K12" s="13"/>
    </row>
    <row r="13" spans="1:11" ht="12.75">
      <c r="A13" s="13"/>
      <c r="B13" s="13" t="s">
        <v>13</v>
      </c>
      <c r="C13" s="14"/>
      <c r="D13" s="14">
        <f t="shared" si="0"/>
        <v>1342863.3333333333</v>
      </c>
      <c r="E13" s="14"/>
      <c r="F13" s="14">
        <f t="shared" si="1"/>
        <v>0</v>
      </c>
      <c r="G13" s="14">
        <f t="shared" si="2"/>
        <v>0</v>
      </c>
      <c r="H13" s="14">
        <f t="shared" si="3"/>
        <v>1342863.3333333333</v>
      </c>
      <c r="I13" s="10"/>
      <c r="J13" s="13"/>
      <c r="K13" s="13"/>
    </row>
    <row r="14" spans="1:11" ht="12.75">
      <c r="A14" s="13"/>
      <c r="B14" s="13" t="s">
        <v>15</v>
      </c>
      <c r="C14" s="14"/>
      <c r="D14" s="14">
        <f t="shared" si="0"/>
        <v>1342863.3333333333</v>
      </c>
      <c r="E14" s="14">
        <f>+D11*J14*K14/365</f>
        <v>3863.031506849315</v>
      </c>
      <c r="F14" s="14">
        <f t="shared" si="1"/>
        <v>3863.031506849315</v>
      </c>
      <c r="G14" s="14">
        <f t="shared" si="2"/>
        <v>3863.031506849315</v>
      </c>
      <c r="H14" s="14">
        <f t="shared" si="3"/>
        <v>1346726.3648401825</v>
      </c>
      <c r="I14" s="10"/>
      <c r="J14" s="16">
        <f>+$J$9</f>
        <v>0.07</v>
      </c>
      <c r="K14" s="17">
        <f>+A15-A11+1</f>
        <v>30</v>
      </c>
    </row>
    <row r="15" spans="1:11" ht="12.75">
      <c r="A15" s="12">
        <f>+A10+30</f>
        <v>37225</v>
      </c>
      <c r="B15" s="13" t="s">
        <v>4</v>
      </c>
      <c r="C15" s="14"/>
      <c r="D15" s="14">
        <f t="shared" si="0"/>
        <v>1342863.3333333333</v>
      </c>
      <c r="E15" s="14"/>
      <c r="F15" s="14">
        <f t="shared" si="1"/>
        <v>3863.031506849315</v>
      </c>
      <c r="G15" s="14">
        <f t="shared" si="2"/>
        <v>0</v>
      </c>
      <c r="H15" s="14">
        <f t="shared" si="3"/>
        <v>1346726.3648401825</v>
      </c>
      <c r="I15" s="10"/>
      <c r="J15" s="13"/>
      <c r="K15" s="13"/>
    </row>
    <row r="16" spans="1:11" ht="12.75">
      <c r="A16" s="12">
        <f>+A15+1</f>
        <v>37226</v>
      </c>
      <c r="B16" s="13" t="s">
        <v>11</v>
      </c>
      <c r="C16" s="14"/>
      <c r="D16" s="14">
        <f t="shared" si="0"/>
        <v>1342863.3333333333</v>
      </c>
      <c r="E16" s="14"/>
      <c r="F16" s="14">
        <f t="shared" si="1"/>
        <v>3863.031506849315</v>
      </c>
      <c r="G16" s="14">
        <f t="shared" si="2"/>
        <v>0</v>
      </c>
      <c r="H16" s="14">
        <f t="shared" si="3"/>
        <v>1346726.3648401825</v>
      </c>
      <c r="I16" s="10"/>
      <c r="J16" s="13"/>
      <c r="K16" s="13"/>
    </row>
    <row r="17" spans="1:11" ht="12.75">
      <c r="A17" s="13"/>
      <c r="B17" s="13" t="s">
        <v>12</v>
      </c>
      <c r="C17" s="14">
        <f>+$C$169</f>
        <v>671431.6666666666</v>
      </c>
      <c r="D17" s="14">
        <f t="shared" si="0"/>
        <v>2014295</v>
      </c>
      <c r="E17" s="14"/>
      <c r="F17" s="14">
        <f t="shared" si="1"/>
        <v>3863.031506849315</v>
      </c>
      <c r="G17" s="14">
        <f t="shared" si="2"/>
        <v>671431.6666666666</v>
      </c>
      <c r="H17" s="14">
        <f t="shared" si="3"/>
        <v>2018158.031506849</v>
      </c>
      <c r="I17" s="10"/>
      <c r="J17" s="13"/>
      <c r="K17" s="13"/>
    </row>
    <row r="18" spans="1:11" ht="12.75">
      <c r="A18" s="13"/>
      <c r="B18" s="13" t="s">
        <v>13</v>
      </c>
      <c r="C18" s="14"/>
      <c r="D18" s="14">
        <f t="shared" si="0"/>
        <v>2014295</v>
      </c>
      <c r="E18" s="14"/>
      <c r="F18" s="14">
        <f t="shared" si="1"/>
        <v>3863.031506849315</v>
      </c>
      <c r="G18" s="14">
        <f t="shared" si="2"/>
        <v>0</v>
      </c>
      <c r="H18" s="14">
        <f t="shared" si="3"/>
        <v>2018158.031506849</v>
      </c>
      <c r="I18" s="10"/>
      <c r="J18" s="13"/>
      <c r="K18" s="13"/>
    </row>
    <row r="19" spans="1:11" ht="12.75">
      <c r="A19" s="13"/>
      <c r="B19" s="13" t="s">
        <v>15</v>
      </c>
      <c r="C19" s="14"/>
      <c r="D19" s="14">
        <f t="shared" si="0"/>
        <v>2014295</v>
      </c>
      <c r="E19" s="14">
        <f>+D16*J19*K19/365</f>
        <v>7983.598447488585</v>
      </c>
      <c r="F19" s="14">
        <f t="shared" si="1"/>
        <v>11846.629954337901</v>
      </c>
      <c r="G19" s="14">
        <f t="shared" si="2"/>
        <v>7983.598447488585</v>
      </c>
      <c r="H19" s="14">
        <f t="shared" si="3"/>
        <v>2026141.6299543376</v>
      </c>
      <c r="I19" s="10"/>
      <c r="J19" s="16">
        <f>+$J$9</f>
        <v>0.07</v>
      </c>
      <c r="K19" s="17">
        <f>+A20-A16+1</f>
        <v>31</v>
      </c>
    </row>
    <row r="20" spans="1:11" ht="12.75">
      <c r="A20" s="12">
        <f>+A15+31</f>
        <v>37256</v>
      </c>
      <c r="B20" s="13" t="s">
        <v>4</v>
      </c>
      <c r="C20" s="14"/>
      <c r="D20" s="14">
        <f t="shared" si="0"/>
        <v>2014295</v>
      </c>
      <c r="E20" s="14"/>
      <c r="F20" s="14">
        <f t="shared" si="1"/>
        <v>11846.629954337901</v>
      </c>
      <c r="G20" s="14">
        <f t="shared" si="2"/>
        <v>0</v>
      </c>
      <c r="H20" s="14">
        <f t="shared" si="3"/>
        <v>2026141.6299543376</v>
      </c>
      <c r="I20" s="10"/>
      <c r="J20" s="13"/>
      <c r="K20" s="13"/>
    </row>
    <row r="21" spans="1:11" ht="12.75">
      <c r="A21" s="12">
        <f>+A20+1</f>
        <v>37257</v>
      </c>
      <c r="B21" s="13" t="s">
        <v>11</v>
      </c>
      <c r="C21" s="14"/>
      <c r="D21" s="14">
        <f t="shared" si="0"/>
        <v>2014295</v>
      </c>
      <c r="E21" s="14"/>
      <c r="F21" s="14">
        <f t="shared" si="1"/>
        <v>11846.629954337901</v>
      </c>
      <c r="G21" s="14">
        <f t="shared" si="2"/>
        <v>0</v>
      </c>
      <c r="H21" s="14">
        <f t="shared" si="3"/>
        <v>2026141.6299543376</v>
      </c>
      <c r="I21" s="10"/>
      <c r="J21" s="13"/>
      <c r="K21" s="13"/>
    </row>
    <row r="22" spans="1:11" ht="12.75">
      <c r="A22" s="13"/>
      <c r="B22" s="13" t="s">
        <v>12</v>
      </c>
      <c r="C22" s="14">
        <f>+$C$170</f>
        <v>477506.6666666667</v>
      </c>
      <c r="D22" s="14">
        <f t="shared" si="0"/>
        <v>2491801.6666666665</v>
      </c>
      <c r="E22" s="14"/>
      <c r="F22" s="14">
        <f t="shared" si="1"/>
        <v>11846.629954337901</v>
      </c>
      <c r="G22" s="14">
        <f t="shared" si="2"/>
        <v>477506.6666666667</v>
      </c>
      <c r="H22" s="14">
        <f t="shared" si="3"/>
        <v>2503648.296621004</v>
      </c>
      <c r="I22" s="10"/>
      <c r="J22" s="13"/>
      <c r="K22" s="13"/>
    </row>
    <row r="23" spans="1:11" ht="12.75">
      <c r="A23" s="13"/>
      <c r="B23" s="13" t="s">
        <v>13</v>
      </c>
      <c r="C23" s="14"/>
      <c r="D23" s="14">
        <f t="shared" si="0"/>
        <v>2491801.6666666665</v>
      </c>
      <c r="E23" s="14"/>
      <c r="F23" s="14">
        <f t="shared" si="1"/>
        <v>11846.629954337901</v>
      </c>
      <c r="G23" s="14">
        <f t="shared" si="2"/>
        <v>0</v>
      </c>
      <c r="H23" s="14">
        <f t="shared" si="3"/>
        <v>2503648.296621004</v>
      </c>
      <c r="I23" s="10"/>
      <c r="J23" s="13"/>
      <c r="K23" s="13"/>
    </row>
    <row r="24" spans="1:11" ht="12.75">
      <c r="A24" s="13"/>
      <c r="B24" s="13" t="s">
        <v>15</v>
      </c>
      <c r="C24" s="14"/>
      <c r="D24" s="14">
        <f t="shared" si="0"/>
        <v>2491801.6666666665</v>
      </c>
      <c r="E24" s="14">
        <f>+D21*J24*K24/365</f>
        <v>11975.397671232879</v>
      </c>
      <c r="F24" s="14">
        <f t="shared" si="1"/>
        <v>23822.02762557078</v>
      </c>
      <c r="G24" s="14">
        <f t="shared" si="2"/>
        <v>11975.397671232879</v>
      </c>
      <c r="H24" s="14">
        <f t="shared" si="3"/>
        <v>2515623.694292237</v>
      </c>
      <c r="I24" s="10"/>
      <c r="J24" s="16">
        <f>+$J$9</f>
        <v>0.07</v>
      </c>
      <c r="K24" s="17">
        <f>+A25-A21+1</f>
        <v>31</v>
      </c>
    </row>
    <row r="25" spans="1:11" ht="12.75">
      <c r="A25" s="12">
        <f>+A20+31</f>
        <v>37287</v>
      </c>
      <c r="B25" s="13" t="s">
        <v>4</v>
      </c>
      <c r="C25" s="14"/>
      <c r="D25" s="14">
        <f t="shared" si="0"/>
        <v>2491801.6666666665</v>
      </c>
      <c r="E25" s="14"/>
      <c r="F25" s="14">
        <f t="shared" si="1"/>
        <v>23822.02762557078</v>
      </c>
      <c r="G25" s="14">
        <f t="shared" si="2"/>
        <v>0</v>
      </c>
      <c r="H25" s="14">
        <f t="shared" si="3"/>
        <v>2515623.694292237</v>
      </c>
      <c r="I25" s="10"/>
      <c r="J25" s="13"/>
      <c r="K25" s="13"/>
    </row>
    <row r="26" spans="1:11" ht="12.75">
      <c r="A26" s="12">
        <f>+A25+1</f>
        <v>37288</v>
      </c>
      <c r="B26" s="13" t="s">
        <v>11</v>
      </c>
      <c r="C26" s="14"/>
      <c r="D26" s="14">
        <f t="shared" si="0"/>
        <v>2491801.6666666665</v>
      </c>
      <c r="E26" s="14"/>
      <c r="F26" s="14">
        <f t="shared" si="1"/>
        <v>23822.02762557078</v>
      </c>
      <c r="G26" s="14">
        <f t="shared" si="2"/>
        <v>0</v>
      </c>
      <c r="H26" s="14">
        <f t="shared" si="3"/>
        <v>2515623.694292237</v>
      </c>
      <c r="I26" s="10"/>
      <c r="J26" s="13"/>
      <c r="K26" s="13"/>
    </row>
    <row r="27" spans="1:11" ht="12.75">
      <c r="A27" s="13"/>
      <c r="B27" s="13" t="s">
        <v>12</v>
      </c>
      <c r="C27" s="14">
        <f>+$C$170</f>
        <v>477506.6666666667</v>
      </c>
      <c r="D27" s="14">
        <f t="shared" si="0"/>
        <v>2969308.333333333</v>
      </c>
      <c r="E27" s="14"/>
      <c r="F27" s="14">
        <f t="shared" si="1"/>
        <v>23822.02762557078</v>
      </c>
      <c r="G27" s="14">
        <f t="shared" si="2"/>
        <v>477506.6666666667</v>
      </c>
      <c r="H27" s="14">
        <f t="shared" si="3"/>
        <v>2993130.3609589036</v>
      </c>
      <c r="I27" s="10"/>
      <c r="J27" s="13"/>
      <c r="K27" s="13"/>
    </row>
    <row r="28" spans="1:11" ht="12.75">
      <c r="A28" s="13"/>
      <c r="B28" s="13" t="s">
        <v>13</v>
      </c>
      <c r="C28" s="14"/>
      <c r="D28" s="14">
        <f t="shared" si="0"/>
        <v>2969308.333333333</v>
      </c>
      <c r="E28" s="14"/>
      <c r="F28" s="14">
        <f t="shared" si="1"/>
        <v>23822.02762557078</v>
      </c>
      <c r="G28" s="14">
        <f t="shared" si="2"/>
        <v>0</v>
      </c>
      <c r="H28" s="14">
        <f t="shared" si="3"/>
        <v>2993130.3609589036</v>
      </c>
      <c r="I28" s="10"/>
      <c r="J28" s="13"/>
      <c r="K28" s="13"/>
    </row>
    <row r="29" spans="1:11" ht="12.75">
      <c r="A29" s="13"/>
      <c r="B29" s="13" t="s">
        <v>15</v>
      </c>
      <c r="C29" s="14"/>
      <c r="D29" s="14">
        <f t="shared" si="0"/>
        <v>2969308.333333333</v>
      </c>
      <c r="E29" s="14">
        <f>+D26*J29*K29/365</f>
        <v>13380.633607305936</v>
      </c>
      <c r="F29" s="14">
        <f t="shared" si="1"/>
        <v>37202.661232876715</v>
      </c>
      <c r="G29" s="14">
        <f t="shared" si="2"/>
        <v>13380.633607305936</v>
      </c>
      <c r="H29" s="14">
        <f t="shared" si="3"/>
        <v>3006510.9945662096</v>
      </c>
      <c r="I29" s="10"/>
      <c r="J29" s="16">
        <f>+$J$9</f>
        <v>0.07</v>
      </c>
      <c r="K29" s="17">
        <f>+A30-A26+1</f>
        <v>28</v>
      </c>
    </row>
    <row r="30" spans="1:11" ht="12.75">
      <c r="A30" s="12">
        <f>+A25+28</f>
        <v>37315</v>
      </c>
      <c r="B30" s="13" t="s">
        <v>4</v>
      </c>
      <c r="C30" s="14"/>
      <c r="D30" s="14">
        <f t="shared" si="0"/>
        <v>2969308.333333333</v>
      </c>
      <c r="E30" s="14"/>
      <c r="F30" s="14">
        <f t="shared" si="1"/>
        <v>37202.661232876715</v>
      </c>
      <c r="G30" s="14">
        <f t="shared" si="2"/>
        <v>0</v>
      </c>
      <c r="H30" s="14">
        <f t="shared" si="3"/>
        <v>3006510.9945662096</v>
      </c>
      <c r="I30" s="10"/>
      <c r="J30" s="13"/>
      <c r="K30" s="13"/>
    </row>
    <row r="31" spans="1:11" ht="12.75">
      <c r="A31" s="12">
        <f>+A30+1</f>
        <v>37316</v>
      </c>
      <c r="B31" s="13" t="s">
        <v>11</v>
      </c>
      <c r="C31" s="14"/>
      <c r="D31" s="14">
        <f t="shared" si="0"/>
        <v>2969308.333333333</v>
      </c>
      <c r="E31" s="14"/>
      <c r="F31" s="14">
        <f t="shared" si="1"/>
        <v>37202.661232876715</v>
      </c>
      <c r="G31" s="14">
        <f t="shared" si="2"/>
        <v>0</v>
      </c>
      <c r="H31" s="14">
        <f t="shared" si="3"/>
        <v>3006510.9945662096</v>
      </c>
      <c r="I31" s="10"/>
      <c r="J31" s="13"/>
      <c r="K31" s="13"/>
    </row>
    <row r="32" spans="1:11" ht="12.75">
      <c r="A32" s="13"/>
      <c r="B32" s="13" t="s">
        <v>12</v>
      </c>
      <c r="C32" s="14">
        <f>+$C$170</f>
        <v>477506.6666666667</v>
      </c>
      <c r="D32" s="14">
        <f t="shared" si="0"/>
        <v>3446814.9999999995</v>
      </c>
      <c r="E32" s="14"/>
      <c r="F32" s="14">
        <f t="shared" si="1"/>
        <v>37202.661232876715</v>
      </c>
      <c r="G32" s="14">
        <f t="shared" si="2"/>
        <v>477506.6666666667</v>
      </c>
      <c r="H32" s="14">
        <f t="shared" si="3"/>
        <v>3484017.661232876</v>
      </c>
      <c r="I32" s="10"/>
      <c r="J32" s="13"/>
      <c r="K32" s="13"/>
    </row>
    <row r="33" spans="1:11" ht="12.75">
      <c r="A33" s="13"/>
      <c r="B33" s="13" t="s">
        <v>13</v>
      </c>
      <c r="C33" s="14">
        <f>-7783054/10</f>
        <v>-778305.4</v>
      </c>
      <c r="D33" s="14">
        <f t="shared" si="0"/>
        <v>2668509.5999999996</v>
      </c>
      <c r="E33" s="14"/>
      <c r="F33" s="14">
        <f t="shared" si="1"/>
        <v>37202.661232876715</v>
      </c>
      <c r="G33" s="14">
        <f t="shared" si="2"/>
        <v>-778305.4</v>
      </c>
      <c r="H33" s="14">
        <f t="shared" si="3"/>
        <v>2705712.261232876</v>
      </c>
      <c r="I33" s="10"/>
      <c r="J33" s="13"/>
      <c r="K33" s="13"/>
    </row>
    <row r="34" spans="1:11" ht="12.75">
      <c r="A34" s="13"/>
      <c r="B34" s="13" t="s">
        <v>15</v>
      </c>
      <c r="C34" s="14"/>
      <c r="D34" s="14">
        <f t="shared" si="0"/>
        <v>2668509.5999999996</v>
      </c>
      <c r="E34" s="14">
        <f>+D31*J34*K34/365</f>
        <v>17653.148173515983</v>
      </c>
      <c r="F34" s="14">
        <f t="shared" si="1"/>
        <v>54855.8094063927</v>
      </c>
      <c r="G34" s="14">
        <f t="shared" si="2"/>
        <v>17653.148173515983</v>
      </c>
      <c r="H34" s="14">
        <f t="shared" si="3"/>
        <v>2723365.4094063924</v>
      </c>
      <c r="I34" s="10"/>
      <c r="J34" s="16">
        <f>+$J$9</f>
        <v>0.07</v>
      </c>
      <c r="K34" s="17">
        <f>+A35-A31+1</f>
        <v>31</v>
      </c>
    </row>
    <row r="35" spans="1:11" ht="12.75">
      <c r="A35" s="12">
        <f>+A30+31</f>
        <v>37346</v>
      </c>
      <c r="B35" s="13" t="s">
        <v>4</v>
      </c>
      <c r="C35" s="14"/>
      <c r="D35" s="14">
        <f t="shared" si="0"/>
        <v>2668509.5999999996</v>
      </c>
      <c r="E35" s="14"/>
      <c r="F35" s="14">
        <f t="shared" si="1"/>
        <v>54855.8094063927</v>
      </c>
      <c r="G35" s="14">
        <f t="shared" si="2"/>
        <v>0</v>
      </c>
      <c r="H35" s="14">
        <f t="shared" si="3"/>
        <v>2723365.4094063924</v>
      </c>
      <c r="I35" s="10"/>
      <c r="J35" s="13"/>
      <c r="K35" s="13"/>
    </row>
    <row r="36" spans="1:11" ht="12.75">
      <c r="A36" s="12">
        <f>+A35+1</f>
        <v>37347</v>
      </c>
      <c r="B36" s="13" t="s">
        <v>11</v>
      </c>
      <c r="C36" s="14"/>
      <c r="D36" s="14">
        <f t="shared" si="0"/>
        <v>2668509.5999999996</v>
      </c>
      <c r="E36" s="14"/>
      <c r="F36" s="14">
        <f t="shared" si="1"/>
        <v>54855.8094063927</v>
      </c>
      <c r="G36" s="14">
        <f t="shared" si="2"/>
        <v>0</v>
      </c>
      <c r="H36" s="14">
        <f t="shared" si="3"/>
        <v>2723365.4094063924</v>
      </c>
      <c r="I36" s="10"/>
      <c r="J36" s="13"/>
      <c r="K36" s="13"/>
    </row>
    <row r="37" spans="1:11" ht="12.75">
      <c r="A37" s="13"/>
      <c r="B37" s="13" t="s">
        <v>12</v>
      </c>
      <c r="C37" s="14">
        <f>+$C$170</f>
        <v>477506.6666666667</v>
      </c>
      <c r="D37" s="14">
        <f t="shared" si="0"/>
        <v>3146016.266666666</v>
      </c>
      <c r="E37" s="14"/>
      <c r="F37" s="14">
        <f t="shared" si="1"/>
        <v>54855.8094063927</v>
      </c>
      <c r="G37" s="14">
        <f t="shared" si="2"/>
        <v>477506.6666666667</v>
      </c>
      <c r="H37" s="14">
        <f t="shared" si="3"/>
        <v>3200872.076073059</v>
      </c>
      <c r="I37" s="10"/>
      <c r="J37" s="13"/>
      <c r="K37" s="13"/>
    </row>
    <row r="38" spans="1:11" ht="12.75">
      <c r="A38" s="13"/>
      <c r="B38" s="13" t="s">
        <v>13</v>
      </c>
      <c r="C38" s="14">
        <f>-7783054/10</f>
        <v>-778305.4</v>
      </c>
      <c r="D38" s="14">
        <f t="shared" si="0"/>
        <v>2367710.866666666</v>
      </c>
      <c r="E38" s="14"/>
      <c r="F38" s="14">
        <f t="shared" si="1"/>
        <v>54855.8094063927</v>
      </c>
      <c r="G38" s="14">
        <f t="shared" si="2"/>
        <v>-778305.4</v>
      </c>
      <c r="H38" s="14">
        <f t="shared" si="3"/>
        <v>2422566.676073059</v>
      </c>
      <c r="I38" s="10"/>
      <c r="J38" s="13"/>
      <c r="K38" s="13"/>
    </row>
    <row r="39" spans="1:11" ht="12.75">
      <c r="A39" s="13"/>
      <c r="B39" s="13" t="s">
        <v>15</v>
      </c>
      <c r="C39" s="14"/>
      <c r="D39" s="14">
        <f t="shared" si="0"/>
        <v>2367710.866666666</v>
      </c>
      <c r="E39" s="14">
        <f>+D36*J39*K39/365</f>
        <v>15353.06893150685</v>
      </c>
      <c r="F39" s="14">
        <f t="shared" si="1"/>
        <v>70208.87833789954</v>
      </c>
      <c r="G39" s="14">
        <f t="shared" si="2"/>
        <v>15353.06893150685</v>
      </c>
      <c r="H39" s="14">
        <f t="shared" si="3"/>
        <v>2437919.745004566</v>
      </c>
      <c r="I39" s="10"/>
      <c r="J39" s="16">
        <f>+$J$9</f>
        <v>0.07</v>
      </c>
      <c r="K39" s="17">
        <f>+A40-A36+1</f>
        <v>30</v>
      </c>
    </row>
    <row r="40" spans="1:11" ht="12.75">
      <c r="A40" s="12">
        <f>+A35+30</f>
        <v>37376</v>
      </c>
      <c r="B40" s="13" t="s">
        <v>4</v>
      </c>
      <c r="C40" s="14"/>
      <c r="D40" s="14">
        <f t="shared" si="0"/>
        <v>2367710.866666666</v>
      </c>
      <c r="E40" s="14"/>
      <c r="F40" s="14">
        <f t="shared" si="1"/>
        <v>70208.87833789954</v>
      </c>
      <c r="G40" s="14">
        <f t="shared" si="2"/>
        <v>0</v>
      </c>
      <c r="H40" s="14">
        <f t="shared" si="3"/>
        <v>2437919.745004566</v>
      </c>
      <c r="I40" s="10"/>
      <c r="J40" s="13"/>
      <c r="K40" s="13"/>
    </row>
    <row r="41" spans="1:11" ht="12.75">
      <c r="A41" s="12">
        <f>+A40+1</f>
        <v>37377</v>
      </c>
      <c r="B41" s="13" t="s">
        <v>11</v>
      </c>
      <c r="C41" s="14"/>
      <c r="D41" s="14">
        <f t="shared" si="0"/>
        <v>2367710.866666666</v>
      </c>
      <c r="E41" s="14"/>
      <c r="F41" s="14">
        <f t="shared" si="1"/>
        <v>70208.87833789954</v>
      </c>
      <c r="G41" s="14">
        <f t="shared" si="2"/>
        <v>0</v>
      </c>
      <c r="H41" s="14">
        <f t="shared" si="3"/>
        <v>2437919.745004566</v>
      </c>
      <c r="I41" s="10"/>
      <c r="J41" s="13"/>
      <c r="K41" s="13"/>
    </row>
    <row r="42" spans="1:11" ht="12.75">
      <c r="A42" s="13"/>
      <c r="B42" s="13" t="s">
        <v>12</v>
      </c>
      <c r="C42" s="14">
        <f>+$C$170</f>
        <v>477506.6666666667</v>
      </c>
      <c r="D42" s="14">
        <f t="shared" si="0"/>
        <v>2845217.5333333327</v>
      </c>
      <c r="E42" s="14"/>
      <c r="F42" s="14">
        <f t="shared" si="1"/>
        <v>70208.87833789954</v>
      </c>
      <c r="G42" s="14">
        <f t="shared" si="2"/>
        <v>477506.6666666667</v>
      </c>
      <c r="H42" s="14">
        <f t="shared" si="3"/>
        <v>2915426.4116712324</v>
      </c>
      <c r="I42" s="10"/>
      <c r="J42" s="13"/>
      <c r="K42" s="13"/>
    </row>
    <row r="43" spans="1:11" ht="12.75">
      <c r="A43" s="13"/>
      <c r="B43" s="13" t="s">
        <v>13</v>
      </c>
      <c r="C43" s="14">
        <f>-7783054/10</f>
        <v>-778305.4</v>
      </c>
      <c r="D43" s="14">
        <f t="shared" si="0"/>
        <v>2066912.1333333328</v>
      </c>
      <c r="E43" s="14"/>
      <c r="F43" s="14">
        <f t="shared" si="1"/>
        <v>70208.87833789954</v>
      </c>
      <c r="G43" s="14">
        <f t="shared" si="2"/>
        <v>-778305.4</v>
      </c>
      <c r="H43" s="14">
        <f t="shared" si="3"/>
        <v>2137121.0116712325</v>
      </c>
      <c r="I43" s="10"/>
      <c r="J43" s="13"/>
      <c r="K43" s="13"/>
    </row>
    <row r="44" spans="1:11" ht="12.75">
      <c r="A44" s="13"/>
      <c r="B44" s="13" t="s">
        <v>15</v>
      </c>
      <c r="C44" s="14"/>
      <c r="D44" s="14">
        <f t="shared" si="0"/>
        <v>2066912.1333333328</v>
      </c>
      <c r="E44" s="14">
        <f>+D41*J44*K44/365</f>
        <v>14076.527618264838</v>
      </c>
      <c r="F44" s="14">
        <f t="shared" si="1"/>
        <v>84285.40595616438</v>
      </c>
      <c r="G44" s="14">
        <f t="shared" si="2"/>
        <v>14076.527618264838</v>
      </c>
      <c r="H44" s="14">
        <f t="shared" si="3"/>
        <v>2151197.5392894973</v>
      </c>
      <c r="I44" s="10"/>
      <c r="J44" s="16">
        <f>+$J$9</f>
        <v>0.07</v>
      </c>
      <c r="K44" s="17">
        <f>+A45-A41+1</f>
        <v>31</v>
      </c>
    </row>
    <row r="45" spans="1:11" ht="12.75">
      <c r="A45" s="12">
        <f>+A40+31</f>
        <v>37407</v>
      </c>
      <c r="B45" s="13" t="s">
        <v>4</v>
      </c>
      <c r="C45" s="14"/>
      <c r="D45" s="14">
        <f t="shared" si="0"/>
        <v>2066912.1333333328</v>
      </c>
      <c r="E45" s="14"/>
      <c r="F45" s="14">
        <f t="shared" si="1"/>
        <v>84285.40595616438</v>
      </c>
      <c r="G45" s="14">
        <f t="shared" si="2"/>
        <v>0</v>
      </c>
      <c r="H45" s="14">
        <f t="shared" si="3"/>
        <v>2151197.5392894973</v>
      </c>
      <c r="I45" s="10"/>
      <c r="J45" s="13"/>
      <c r="K45" s="13"/>
    </row>
    <row r="46" spans="1:11" ht="12.75">
      <c r="A46" s="12">
        <f>+A45+1</f>
        <v>37408</v>
      </c>
      <c r="B46" s="13" t="s">
        <v>11</v>
      </c>
      <c r="C46" s="14"/>
      <c r="D46" s="14">
        <f t="shared" si="0"/>
        <v>2066912.1333333328</v>
      </c>
      <c r="E46" s="14"/>
      <c r="F46" s="14">
        <f t="shared" si="1"/>
        <v>84285.40595616438</v>
      </c>
      <c r="G46" s="14">
        <f t="shared" si="2"/>
        <v>0</v>
      </c>
      <c r="H46" s="14">
        <f t="shared" si="3"/>
        <v>2151197.5392894973</v>
      </c>
      <c r="I46" s="10"/>
      <c r="J46" s="13"/>
      <c r="K46" s="13"/>
    </row>
    <row r="47" spans="1:11" ht="12.75">
      <c r="A47" s="13"/>
      <c r="B47" s="13" t="s">
        <v>12</v>
      </c>
      <c r="C47" s="14">
        <f>+$C$170</f>
        <v>477506.6666666667</v>
      </c>
      <c r="D47" s="14">
        <f t="shared" si="0"/>
        <v>2544418.7999999993</v>
      </c>
      <c r="E47" s="14"/>
      <c r="F47" s="14">
        <f t="shared" si="1"/>
        <v>84285.40595616438</v>
      </c>
      <c r="G47" s="14">
        <f t="shared" si="2"/>
        <v>477506.6666666667</v>
      </c>
      <c r="H47" s="14">
        <f t="shared" si="3"/>
        <v>2628704.205956164</v>
      </c>
      <c r="I47" s="10"/>
      <c r="J47" s="13"/>
      <c r="K47" s="13"/>
    </row>
    <row r="48" spans="1:11" ht="12.75">
      <c r="A48" s="13"/>
      <c r="B48" s="13" t="s">
        <v>13</v>
      </c>
      <c r="C48" s="14">
        <f>-7783054/10</f>
        <v>-778305.4</v>
      </c>
      <c r="D48" s="14">
        <f t="shared" si="0"/>
        <v>1766113.3999999994</v>
      </c>
      <c r="E48" s="14"/>
      <c r="F48" s="14">
        <f t="shared" si="1"/>
        <v>84285.40595616438</v>
      </c>
      <c r="G48" s="14">
        <f t="shared" si="2"/>
        <v>-778305.4</v>
      </c>
      <c r="H48" s="14">
        <f t="shared" si="3"/>
        <v>1850398.805956164</v>
      </c>
      <c r="I48" s="10"/>
      <c r="J48" s="13"/>
      <c r="K48" s="13"/>
    </row>
    <row r="49" spans="1:11" ht="12.75">
      <c r="A49" s="13"/>
      <c r="B49" s="13" t="s">
        <v>15</v>
      </c>
      <c r="C49" s="14">
        <v>85681</v>
      </c>
      <c r="D49" s="14">
        <f t="shared" si="0"/>
        <v>1851794.3999999994</v>
      </c>
      <c r="E49" s="14">
        <f>+D46*J49*K49/365</f>
        <v>11891.823232876712</v>
      </c>
      <c r="F49" s="14">
        <f t="shared" si="1"/>
        <v>96177.2291890411</v>
      </c>
      <c r="G49" s="14">
        <f t="shared" si="2"/>
        <v>97572.82323287672</v>
      </c>
      <c r="H49" s="14">
        <f t="shared" si="3"/>
        <v>1947971.6291890405</v>
      </c>
      <c r="I49" s="10"/>
      <c r="J49" s="16">
        <f>+$J$9</f>
        <v>0.07</v>
      </c>
      <c r="K49" s="17">
        <f>+A50-A46+1</f>
        <v>30</v>
      </c>
    </row>
    <row r="50" spans="1:11" ht="12.75">
      <c r="A50" s="12">
        <f>+A45+30</f>
        <v>37437</v>
      </c>
      <c r="B50" s="13" t="s">
        <v>4</v>
      </c>
      <c r="C50" s="14"/>
      <c r="D50" s="14">
        <f t="shared" si="0"/>
        <v>1851794.3999999994</v>
      </c>
      <c r="E50" s="14"/>
      <c r="F50" s="14">
        <f t="shared" si="1"/>
        <v>96177.2291890411</v>
      </c>
      <c r="G50" s="14">
        <f t="shared" si="2"/>
        <v>0</v>
      </c>
      <c r="H50" s="14">
        <f t="shared" si="3"/>
        <v>1947971.6291890405</v>
      </c>
      <c r="I50" s="10"/>
      <c r="J50" s="13"/>
      <c r="K50" s="13"/>
    </row>
    <row r="51" spans="1:11" ht="12.75">
      <c r="A51" s="12">
        <f>+A50+1</f>
        <v>37438</v>
      </c>
      <c r="B51" s="13" t="s">
        <v>11</v>
      </c>
      <c r="C51" s="14"/>
      <c r="D51" s="14">
        <f t="shared" si="0"/>
        <v>1851794.3999999994</v>
      </c>
      <c r="E51" s="14"/>
      <c r="F51" s="14">
        <f t="shared" si="1"/>
        <v>96177.2291890411</v>
      </c>
      <c r="G51" s="14">
        <f t="shared" si="2"/>
        <v>0</v>
      </c>
      <c r="H51" s="14">
        <f t="shared" si="3"/>
        <v>1947971.6291890405</v>
      </c>
      <c r="I51" s="10"/>
      <c r="J51" s="13"/>
      <c r="K51" s="13"/>
    </row>
    <row r="52" spans="1:11" ht="12.75">
      <c r="A52" s="13"/>
      <c r="B52" s="13" t="s">
        <v>12</v>
      </c>
      <c r="C52" s="14">
        <f>+$C$170</f>
        <v>477506.6666666667</v>
      </c>
      <c r="D52" s="14">
        <f t="shared" si="0"/>
        <v>2329301.066666666</v>
      </c>
      <c r="E52" s="14"/>
      <c r="F52" s="14">
        <f t="shared" si="1"/>
        <v>96177.2291890411</v>
      </c>
      <c r="G52" s="14">
        <f t="shared" si="2"/>
        <v>477506.6666666667</v>
      </c>
      <c r="H52" s="14">
        <f t="shared" si="3"/>
        <v>2425478.295855707</v>
      </c>
      <c r="I52" s="10"/>
      <c r="J52" s="13"/>
      <c r="K52" s="13"/>
    </row>
    <row r="53" spans="1:11" ht="12.75">
      <c r="A53" s="13"/>
      <c r="B53" s="13" t="s">
        <v>13</v>
      </c>
      <c r="C53" s="14">
        <f>-7783054/10</f>
        <v>-778305.4</v>
      </c>
      <c r="D53" s="14">
        <f t="shared" si="0"/>
        <v>1550995.666666666</v>
      </c>
      <c r="E53" s="14"/>
      <c r="F53" s="14">
        <f t="shared" si="1"/>
        <v>96177.2291890411</v>
      </c>
      <c r="G53" s="14">
        <f t="shared" si="2"/>
        <v>-778305.4</v>
      </c>
      <c r="H53" s="14">
        <f t="shared" si="3"/>
        <v>1647172.8958557071</v>
      </c>
      <c r="I53" s="10"/>
      <c r="J53" s="13"/>
      <c r="K53" s="13"/>
    </row>
    <row r="54" spans="1:11" ht="12.75">
      <c r="A54" s="13"/>
      <c r="B54" s="13" t="s">
        <v>15</v>
      </c>
      <c r="C54" s="14"/>
      <c r="D54" s="14">
        <f t="shared" si="0"/>
        <v>1550995.666666666</v>
      </c>
      <c r="E54" s="14">
        <f>+D51*J54*K54/365</f>
        <v>11009.298213698628</v>
      </c>
      <c r="F54" s="14">
        <f t="shared" si="1"/>
        <v>107186.52740273972</v>
      </c>
      <c r="G54" s="14">
        <f t="shared" si="2"/>
        <v>11009.298213698628</v>
      </c>
      <c r="H54" s="14">
        <f t="shared" si="3"/>
        <v>1658182.1940694058</v>
      </c>
      <c r="I54" s="10"/>
      <c r="J54" s="16">
        <f>+$J$9</f>
        <v>0.07</v>
      </c>
      <c r="K54" s="17">
        <f>+A55-A51+1</f>
        <v>31</v>
      </c>
    </row>
    <row r="55" spans="1:11" ht="12.75">
      <c r="A55" s="12">
        <f>+A50+31</f>
        <v>37468</v>
      </c>
      <c r="B55" s="13" t="s">
        <v>4</v>
      </c>
      <c r="C55" s="14"/>
      <c r="D55" s="14">
        <f t="shared" si="0"/>
        <v>1550995.666666666</v>
      </c>
      <c r="E55" s="14"/>
      <c r="F55" s="14">
        <f t="shared" si="1"/>
        <v>107186.52740273972</v>
      </c>
      <c r="G55" s="14">
        <f t="shared" si="2"/>
        <v>0</v>
      </c>
      <c r="H55" s="14">
        <f t="shared" si="3"/>
        <v>1658182.1940694058</v>
      </c>
      <c r="I55" s="10"/>
      <c r="J55" s="13"/>
      <c r="K55" s="13"/>
    </row>
    <row r="56" spans="1:11" ht="12.75">
      <c r="A56" s="12">
        <f>+A55+1</f>
        <v>37469</v>
      </c>
      <c r="B56" s="13" t="s">
        <v>11</v>
      </c>
      <c r="C56" s="14"/>
      <c r="D56" s="14">
        <f t="shared" si="0"/>
        <v>1550995.666666666</v>
      </c>
      <c r="E56" s="14"/>
      <c r="F56" s="14">
        <f t="shared" si="1"/>
        <v>107186.52740273972</v>
      </c>
      <c r="G56" s="14">
        <f t="shared" si="2"/>
        <v>0</v>
      </c>
      <c r="H56" s="14">
        <f t="shared" si="3"/>
        <v>1658182.1940694058</v>
      </c>
      <c r="I56" s="10"/>
      <c r="J56" s="13"/>
      <c r="K56" s="13"/>
    </row>
    <row r="57" spans="1:11" ht="12.75">
      <c r="A57" s="13"/>
      <c r="B57" s="13" t="s">
        <v>12</v>
      </c>
      <c r="C57" s="14">
        <f>+$C$170</f>
        <v>477506.6666666667</v>
      </c>
      <c r="D57" s="14">
        <f t="shared" si="0"/>
        <v>2028502.3333333328</v>
      </c>
      <c r="E57" s="14"/>
      <c r="F57" s="14">
        <f t="shared" si="1"/>
        <v>107186.52740273972</v>
      </c>
      <c r="G57" s="14">
        <f t="shared" si="2"/>
        <v>477506.6666666667</v>
      </c>
      <c r="H57" s="14">
        <f t="shared" si="3"/>
        <v>2135688.8607360725</v>
      </c>
      <c r="I57" s="10"/>
      <c r="J57" s="13"/>
      <c r="K57" s="13"/>
    </row>
    <row r="58" spans="1:11" ht="12.75">
      <c r="A58" s="13"/>
      <c r="B58" s="13" t="s">
        <v>13</v>
      </c>
      <c r="C58" s="14">
        <f>-7783054/10</f>
        <v>-778305.4</v>
      </c>
      <c r="D58" s="14">
        <f t="shared" si="0"/>
        <v>1250196.9333333327</v>
      </c>
      <c r="E58" s="14"/>
      <c r="F58" s="14">
        <f t="shared" si="1"/>
        <v>107186.52740273972</v>
      </c>
      <c r="G58" s="14">
        <f t="shared" si="2"/>
        <v>-778305.4</v>
      </c>
      <c r="H58" s="14">
        <f t="shared" si="3"/>
        <v>1357383.4607360726</v>
      </c>
      <c r="I58" s="10"/>
      <c r="J58" s="13"/>
      <c r="K58" s="13"/>
    </row>
    <row r="59" spans="1:11" ht="12.75">
      <c r="A59" s="13"/>
      <c r="B59" s="13" t="s">
        <v>15</v>
      </c>
      <c r="C59" s="14"/>
      <c r="D59" s="14">
        <f t="shared" si="0"/>
        <v>1250196.9333333327</v>
      </c>
      <c r="E59" s="14">
        <f>+D56*J59*K59/365</f>
        <v>9220.987936073056</v>
      </c>
      <c r="F59" s="14">
        <f t="shared" si="1"/>
        <v>116407.51533881278</v>
      </c>
      <c r="G59" s="14">
        <f t="shared" si="2"/>
        <v>9220.987936073056</v>
      </c>
      <c r="H59" s="14">
        <f t="shared" si="3"/>
        <v>1366604.4486721456</v>
      </c>
      <c r="I59" s="10"/>
      <c r="J59" s="16">
        <f>+$J$9</f>
        <v>0.07</v>
      </c>
      <c r="K59" s="17">
        <f>+A60-A56+1</f>
        <v>31</v>
      </c>
    </row>
    <row r="60" spans="1:11" ht="12.75">
      <c r="A60" s="12">
        <f>+A55+31</f>
        <v>37499</v>
      </c>
      <c r="B60" s="13" t="s">
        <v>4</v>
      </c>
      <c r="C60" s="14"/>
      <c r="D60" s="14">
        <f t="shared" si="0"/>
        <v>1250196.9333333327</v>
      </c>
      <c r="E60" s="14"/>
      <c r="F60" s="14">
        <f t="shared" si="1"/>
        <v>116407.51533881278</v>
      </c>
      <c r="G60" s="14">
        <f t="shared" si="2"/>
        <v>0</v>
      </c>
      <c r="H60" s="14">
        <f t="shared" si="3"/>
        <v>1366604.4486721456</v>
      </c>
      <c r="I60" s="10"/>
      <c r="J60" s="13"/>
      <c r="K60" s="13"/>
    </row>
    <row r="61" spans="1:11" ht="12.75">
      <c r="A61" s="12">
        <f>+A60+1</f>
        <v>37500</v>
      </c>
      <c r="B61" s="13" t="s">
        <v>11</v>
      </c>
      <c r="C61" s="14"/>
      <c r="D61" s="14">
        <f t="shared" si="0"/>
        <v>1250196.9333333327</v>
      </c>
      <c r="E61" s="14"/>
      <c r="F61" s="14">
        <f t="shared" si="1"/>
        <v>116407.51533881278</v>
      </c>
      <c r="G61" s="14">
        <f t="shared" si="2"/>
        <v>0</v>
      </c>
      <c r="H61" s="14">
        <f t="shared" si="3"/>
        <v>1366604.4486721456</v>
      </c>
      <c r="I61" s="10"/>
      <c r="J61" s="13"/>
      <c r="K61" s="13"/>
    </row>
    <row r="62" spans="1:11" ht="12.75">
      <c r="A62" s="13"/>
      <c r="B62" s="13" t="s">
        <v>12</v>
      </c>
      <c r="C62" s="14">
        <f>+$C$170</f>
        <v>477506.6666666667</v>
      </c>
      <c r="D62" s="14">
        <f t="shared" si="0"/>
        <v>1727703.5999999994</v>
      </c>
      <c r="E62" s="14"/>
      <c r="F62" s="14">
        <f t="shared" si="1"/>
        <v>116407.51533881278</v>
      </c>
      <c r="G62" s="14">
        <f t="shared" si="2"/>
        <v>477506.6666666667</v>
      </c>
      <c r="H62" s="14">
        <f t="shared" si="3"/>
        <v>1844111.1153388123</v>
      </c>
      <c r="I62" s="10"/>
      <c r="J62" s="13"/>
      <c r="K62" s="13"/>
    </row>
    <row r="63" spans="1:11" ht="12.75">
      <c r="A63" s="13"/>
      <c r="B63" s="13" t="s">
        <v>13</v>
      </c>
      <c r="C63" s="14">
        <f>-7783054/10</f>
        <v>-778305.4</v>
      </c>
      <c r="D63" s="14">
        <f t="shared" si="0"/>
        <v>949398.1999999994</v>
      </c>
      <c r="E63" s="14"/>
      <c r="F63" s="14">
        <f t="shared" si="1"/>
        <v>116407.51533881278</v>
      </c>
      <c r="G63" s="14">
        <f t="shared" si="2"/>
        <v>-778305.4</v>
      </c>
      <c r="H63" s="14">
        <f t="shared" si="3"/>
        <v>1065805.7153388122</v>
      </c>
      <c r="I63" s="10"/>
      <c r="J63" s="13"/>
      <c r="K63" s="13"/>
    </row>
    <row r="64" spans="1:11" ht="12.75">
      <c r="A64" s="13"/>
      <c r="B64" s="13" t="s">
        <v>15</v>
      </c>
      <c r="C64" s="14"/>
      <c r="D64" s="14">
        <f t="shared" si="0"/>
        <v>949398.1999999994</v>
      </c>
      <c r="E64" s="14">
        <f>+D61*J64*K64/365</f>
        <v>7192.913863013695</v>
      </c>
      <c r="F64" s="14">
        <f t="shared" si="1"/>
        <v>123600.42920182648</v>
      </c>
      <c r="G64" s="14">
        <f t="shared" si="2"/>
        <v>7192.913863013695</v>
      </c>
      <c r="H64" s="14">
        <f t="shared" si="3"/>
        <v>1072998.629201826</v>
      </c>
      <c r="I64" s="10"/>
      <c r="J64" s="16">
        <f>+$J$9</f>
        <v>0.07</v>
      </c>
      <c r="K64" s="17">
        <f>+A65-A61+1</f>
        <v>30</v>
      </c>
    </row>
    <row r="65" spans="1:11" ht="12.75">
      <c r="A65" s="12">
        <f>+A60+30</f>
        <v>37529</v>
      </c>
      <c r="B65" s="13" t="s">
        <v>4</v>
      </c>
      <c r="C65" s="14"/>
      <c r="D65" s="14">
        <f t="shared" si="0"/>
        <v>949398.1999999994</v>
      </c>
      <c r="E65" s="14"/>
      <c r="F65" s="14">
        <f t="shared" si="1"/>
        <v>123600.42920182648</v>
      </c>
      <c r="G65" s="14">
        <f t="shared" si="2"/>
        <v>0</v>
      </c>
      <c r="H65" s="14">
        <f t="shared" si="3"/>
        <v>1072998.629201826</v>
      </c>
      <c r="I65" s="10"/>
      <c r="J65" s="13"/>
      <c r="K65" s="13"/>
    </row>
    <row r="66" spans="1:11" ht="12.75">
      <c r="A66" s="12">
        <f>+A65+1</f>
        <v>37530</v>
      </c>
      <c r="B66" s="13" t="s">
        <v>11</v>
      </c>
      <c r="C66" s="14"/>
      <c r="D66" s="14">
        <f t="shared" si="0"/>
        <v>949398.1999999994</v>
      </c>
      <c r="E66" s="14"/>
      <c r="F66" s="14">
        <f t="shared" si="1"/>
        <v>123600.42920182648</v>
      </c>
      <c r="G66" s="14">
        <f t="shared" si="2"/>
        <v>0</v>
      </c>
      <c r="H66" s="14">
        <f t="shared" si="3"/>
        <v>1072998.629201826</v>
      </c>
      <c r="I66" s="10"/>
      <c r="J66" s="13"/>
      <c r="K66" s="13"/>
    </row>
    <row r="67" spans="1:11" ht="12.75">
      <c r="A67" s="13"/>
      <c r="B67" s="13" t="s">
        <v>12</v>
      </c>
      <c r="C67" s="14">
        <f>+$C$170</f>
        <v>477506.6666666667</v>
      </c>
      <c r="D67" s="14">
        <f t="shared" si="0"/>
        <v>1426904.866666666</v>
      </c>
      <c r="E67" s="14"/>
      <c r="F67" s="14">
        <f t="shared" si="1"/>
        <v>123600.42920182648</v>
      </c>
      <c r="G67" s="14">
        <f t="shared" si="2"/>
        <v>477506.6666666667</v>
      </c>
      <c r="H67" s="14">
        <f t="shared" si="3"/>
        <v>1550505.2958684927</v>
      </c>
      <c r="I67" s="10"/>
      <c r="J67" s="13"/>
      <c r="K67" s="13"/>
    </row>
    <row r="68" spans="1:11" ht="12.75">
      <c r="A68" s="13"/>
      <c r="B68" s="13" t="s">
        <v>13</v>
      </c>
      <c r="C68" s="14">
        <f>-7783054/10</f>
        <v>-778305.4</v>
      </c>
      <c r="D68" s="14">
        <f t="shared" si="0"/>
        <v>648599.466666666</v>
      </c>
      <c r="E68" s="14"/>
      <c r="F68" s="14">
        <f t="shared" si="1"/>
        <v>123600.42920182648</v>
      </c>
      <c r="G68" s="14">
        <f t="shared" si="2"/>
        <v>-778305.4</v>
      </c>
      <c r="H68" s="14">
        <f t="shared" si="3"/>
        <v>772199.8958684927</v>
      </c>
      <c r="I68" s="10"/>
      <c r="J68" s="13"/>
      <c r="K68" s="13"/>
    </row>
    <row r="69" spans="1:11" ht="12.75">
      <c r="A69" s="13"/>
      <c r="B69" s="13" t="s">
        <v>15</v>
      </c>
      <c r="C69" s="14"/>
      <c r="D69" s="14">
        <f t="shared" si="0"/>
        <v>648599.466666666</v>
      </c>
      <c r="E69" s="14">
        <f>+D66*J69*K69/365</f>
        <v>5644.367380821915</v>
      </c>
      <c r="F69" s="14">
        <f t="shared" si="1"/>
        <v>129244.7965826484</v>
      </c>
      <c r="G69" s="14">
        <f t="shared" si="2"/>
        <v>5644.367380821915</v>
      </c>
      <c r="H69" s="14">
        <f t="shared" si="3"/>
        <v>777844.2632493146</v>
      </c>
      <c r="I69" s="10"/>
      <c r="J69" s="16">
        <f>+$J$9</f>
        <v>0.07</v>
      </c>
      <c r="K69" s="17">
        <f>+A70-A66+1</f>
        <v>31</v>
      </c>
    </row>
    <row r="70" spans="1:11" ht="12.75">
      <c r="A70" s="12">
        <f>+A65+31</f>
        <v>37560</v>
      </c>
      <c r="B70" s="13" t="s">
        <v>4</v>
      </c>
      <c r="C70" s="14"/>
      <c r="D70" s="14">
        <f t="shared" si="0"/>
        <v>648599.466666666</v>
      </c>
      <c r="E70" s="14"/>
      <c r="F70" s="14">
        <f t="shared" si="1"/>
        <v>129244.7965826484</v>
      </c>
      <c r="G70" s="14">
        <f t="shared" si="2"/>
        <v>0</v>
      </c>
      <c r="H70" s="14">
        <f t="shared" si="3"/>
        <v>777844.2632493146</v>
      </c>
      <c r="I70" s="10"/>
      <c r="J70" s="13"/>
      <c r="K70" s="13"/>
    </row>
    <row r="71" spans="1:11" ht="12.75">
      <c r="A71" s="12">
        <f>+A70+1</f>
        <v>37561</v>
      </c>
      <c r="B71" s="13" t="s">
        <v>11</v>
      </c>
      <c r="C71" s="14"/>
      <c r="D71" s="14">
        <f t="shared" si="0"/>
        <v>648599.466666666</v>
      </c>
      <c r="E71" s="14"/>
      <c r="F71" s="14">
        <f t="shared" si="1"/>
        <v>129244.7965826484</v>
      </c>
      <c r="G71" s="14">
        <f t="shared" si="2"/>
        <v>0</v>
      </c>
      <c r="H71" s="14">
        <f t="shared" si="3"/>
        <v>777844.2632493146</v>
      </c>
      <c r="I71" s="10"/>
      <c r="J71" s="13"/>
      <c r="K71" s="13"/>
    </row>
    <row r="72" spans="1:11" ht="12.75">
      <c r="A72" s="13"/>
      <c r="B72" s="13" t="s">
        <v>12</v>
      </c>
      <c r="C72" s="14">
        <f>+$C$170</f>
        <v>477506.6666666667</v>
      </c>
      <c r="D72" s="14">
        <f aca="true" t="shared" si="4" ref="D72:D135">+D71+C72</f>
        <v>1126106.1333333326</v>
      </c>
      <c r="E72" s="14"/>
      <c r="F72" s="14">
        <f aca="true" t="shared" si="5" ref="F72:F135">+F71+E72</f>
        <v>129244.7965826484</v>
      </c>
      <c r="G72" s="14">
        <f aca="true" t="shared" si="6" ref="G72:G135">+C72+E72</f>
        <v>477506.6666666667</v>
      </c>
      <c r="H72" s="14">
        <f aca="true" t="shared" si="7" ref="H72:H135">+H71+G72</f>
        <v>1255350.9299159814</v>
      </c>
      <c r="I72" s="10"/>
      <c r="J72" s="13"/>
      <c r="K72" s="13"/>
    </row>
    <row r="73" spans="1:11" ht="12.75">
      <c r="A73" s="13"/>
      <c r="B73" s="13" t="s">
        <v>13</v>
      </c>
      <c r="C73" s="14">
        <f>-7783054/10</f>
        <v>-778305.4</v>
      </c>
      <c r="D73" s="14">
        <f t="shared" si="4"/>
        <v>347800.7333333326</v>
      </c>
      <c r="E73" s="14"/>
      <c r="F73" s="14">
        <f t="shared" si="5"/>
        <v>129244.7965826484</v>
      </c>
      <c r="G73" s="14">
        <f t="shared" si="6"/>
        <v>-778305.4</v>
      </c>
      <c r="H73" s="14">
        <f t="shared" si="7"/>
        <v>477045.52991598134</v>
      </c>
      <c r="I73" s="10"/>
      <c r="J73" s="13"/>
      <c r="K73" s="13"/>
    </row>
    <row r="74" spans="1:11" ht="12.75">
      <c r="A74" s="13"/>
      <c r="B74" s="13" t="s">
        <v>15</v>
      </c>
      <c r="C74" s="14"/>
      <c r="D74" s="14">
        <f t="shared" si="4"/>
        <v>347800.7333333326</v>
      </c>
      <c r="E74" s="14">
        <f>+D71*J74*K74/365</f>
        <v>3731.668164383558</v>
      </c>
      <c r="F74" s="14">
        <f t="shared" si="5"/>
        <v>132976.46474703195</v>
      </c>
      <c r="G74" s="14">
        <f t="shared" si="6"/>
        <v>3731.668164383558</v>
      </c>
      <c r="H74" s="14">
        <f t="shared" si="7"/>
        <v>480777.1980803649</v>
      </c>
      <c r="I74" s="10"/>
      <c r="J74" s="16">
        <f>+$J$9</f>
        <v>0.07</v>
      </c>
      <c r="K74" s="17">
        <f>+A75-A71+1</f>
        <v>30</v>
      </c>
    </row>
    <row r="75" spans="1:11" ht="12.75">
      <c r="A75" s="12">
        <f>+A70+30</f>
        <v>37590</v>
      </c>
      <c r="B75" s="13" t="s">
        <v>4</v>
      </c>
      <c r="C75" s="14"/>
      <c r="D75" s="14">
        <f t="shared" si="4"/>
        <v>347800.7333333326</v>
      </c>
      <c r="E75" s="14"/>
      <c r="F75" s="14">
        <f t="shared" si="5"/>
        <v>132976.46474703195</v>
      </c>
      <c r="G75" s="14">
        <f t="shared" si="6"/>
        <v>0</v>
      </c>
      <c r="H75" s="14">
        <f t="shared" si="7"/>
        <v>480777.1980803649</v>
      </c>
      <c r="I75" s="10"/>
      <c r="J75" s="13"/>
      <c r="K75" s="13"/>
    </row>
    <row r="76" spans="1:11" ht="12.75">
      <c r="A76" s="12">
        <f>+A75+1</f>
        <v>37591</v>
      </c>
      <c r="B76" s="13" t="s">
        <v>11</v>
      </c>
      <c r="C76" s="14"/>
      <c r="D76" s="14">
        <f t="shared" si="4"/>
        <v>347800.7333333326</v>
      </c>
      <c r="E76" s="14"/>
      <c r="F76" s="14">
        <f t="shared" si="5"/>
        <v>132976.46474703195</v>
      </c>
      <c r="G76" s="14">
        <f t="shared" si="6"/>
        <v>0</v>
      </c>
      <c r="H76" s="14">
        <f t="shared" si="7"/>
        <v>480777.1980803649</v>
      </c>
      <c r="I76" s="10"/>
      <c r="J76" s="13"/>
      <c r="K76" s="13"/>
    </row>
    <row r="77" spans="1:11" ht="12.75">
      <c r="A77" s="13"/>
      <c r="B77" s="13" t="s">
        <v>12</v>
      </c>
      <c r="C77" s="14">
        <f>+$C$170</f>
        <v>477506.6666666667</v>
      </c>
      <c r="D77" s="14">
        <f t="shared" si="4"/>
        <v>825307.3999999992</v>
      </c>
      <c r="E77" s="14"/>
      <c r="F77" s="14">
        <f t="shared" si="5"/>
        <v>132976.46474703195</v>
      </c>
      <c r="G77" s="14">
        <f t="shared" si="6"/>
        <v>477506.6666666667</v>
      </c>
      <c r="H77" s="14">
        <f t="shared" si="7"/>
        <v>958283.8647470316</v>
      </c>
      <c r="I77" s="10"/>
      <c r="J77" s="13"/>
      <c r="K77" s="13"/>
    </row>
    <row r="78" spans="1:11" ht="12.75">
      <c r="A78" s="13"/>
      <c r="B78" s="13" t="s">
        <v>13</v>
      </c>
      <c r="C78" s="14">
        <f>-7783054/10</f>
        <v>-778305.4</v>
      </c>
      <c r="D78" s="14">
        <f t="shared" si="4"/>
        <v>47001.999999999185</v>
      </c>
      <c r="E78" s="14"/>
      <c r="F78" s="14">
        <f t="shared" si="5"/>
        <v>132976.46474703195</v>
      </c>
      <c r="G78" s="14">
        <f t="shared" si="6"/>
        <v>-778305.4</v>
      </c>
      <c r="H78" s="14">
        <f t="shared" si="7"/>
        <v>179978.46474703157</v>
      </c>
      <c r="I78" s="10"/>
      <c r="J78" s="13"/>
      <c r="K78" s="13"/>
    </row>
    <row r="79" spans="1:11" ht="12.75">
      <c r="A79" s="13"/>
      <c r="B79" s="13" t="s">
        <v>15</v>
      </c>
      <c r="C79" s="14"/>
      <c r="D79" s="14">
        <f t="shared" si="4"/>
        <v>47001.999999999185</v>
      </c>
      <c r="E79" s="14">
        <f>+D76*J79*K79/365</f>
        <v>2067.7468255707718</v>
      </c>
      <c r="F79" s="14">
        <f t="shared" si="5"/>
        <v>135044.2115726027</v>
      </c>
      <c r="G79" s="14">
        <f t="shared" si="6"/>
        <v>2067.7468255707718</v>
      </c>
      <c r="H79" s="14">
        <f t="shared" si="7"/>
        <v>182046.21157260233</v>
      </c>
      <c r="I79" s="10"/>
      <c r="J79" s="16">
        <f>+$J$9</f>
        <v>0.07</v>
      </c>
      <c r="K79" s="17">
        <f>+A80-A76+1</f>
        <v>31</v>
      </c>
    </row>
    <row r="80" spans="1:11" ht="12.75">
      <c r="A80" s="12">
        <f>+A75+31</f>
        <v>37621</v>
      </c>
      <c r="B80" s="13" t="s">
        <v>4</v>
      </c>
      <c r="C80" s="14"/>
      <c r="D80" s="14">
        <f t="shared" si="4"/>
        <v>47001.999999999185</v>
      </c>
      <c r="E80" s="14"/>
      <c r="F80" s="14">
        <f t="shared" si="5"/>
        <v>135044.2115726027</v>
      </c>
      <c r="G80" s="14">
        <f t="shared" si="6"/>
        <v>0</v>
      </c>
      <c r="H80" s="14">
        <f t="shared" si="7"/>
        <v>182046.21157260233</v>
      </c>
      <c r="I80" s="10"/>
      <c r="J80" s="13"/>
      <c r="K80" s="13"/>
    </row>
    <row r="81" spans="1:11" ht="12.75">
      <c r="A81" s="12">
        <f>+A80+1</f>
        <v>37622</v>
      </c>
      <c r="B81" s="13" t="s">
        <v>11</v>
      </c>
      <c r="C81" s="14"/>
      <c r="D81" s="14">
        <f t="shared" si="4"/>
        <v>47001.999999999185</v>
      </c>
      <c r="E81" s="14"/>
      <c r="F81" s="14">
        <f t="shared" si="5"/>
        <v>135044.2115726027</v>
      </c>
      <c r="G81" s="14">
        <f t="shared" si="6"/>
        <v>0</v>
      </c>
      <c r="H81" s="14">
        <f t="shared" si="7"/>
        <v>182046.21157260233</v>
      </c>
      <c r="I81" s="10"/>
      <c r="J81" s="13"/>
      <c r="K81" s="13"/>
    </row>
    <row r="82" spans="1:11" ht="12.75">
      <c r="A82" s="13"/>
      <c r="B82" s="13" t="s">
        <v>12</v>
      </c>
      <c r="C82" s="14">
        <f>+$C$171</f>
        <v>645364.5833333334</v>
      </c>
      <c r="D82" s="14">
        <f t="shared" si="4"/>
        <v>692366.5833333326</v>
      </c>
      <c r="E82" s="14"/>
      <c r="F82" s="14">
        <f t="shared" si="5"/>
        <v>135044.2115726027</v>
      </c>
      <c r="G82" s="14">
        <f t="shared" si="6"/>
        <v>645364.5833333334</v>
      </c>
      <c r="H82" s="14">
        <f t="shared" si="7"/>
        <v>827410.7949059356</v>
      </c>
      <c r="I82" s="10"/>
      <c r="J82" s="13"/>
      <c r="K82" s="13"/>
    </row>
    <row r="83" spans="1:11" ht="12.75">
      <c r="A83" s="13"/>
      <c r="B83" s="13" t="s">
        <v>13</v>
      </c>
      <c r="C83" s="14">
        <f>-8934525/12</f>
        <v>-744543.75</v>
      </c>
      <c r="D83" s="14">
        <f t="shared" si="4"/>
        <v>-52177.16666666744</v>
      </c>
      <c r="E83" s="14"/>
      <c r="F83" s="14">
        <f t="shared" si="5"/>
        <v>135044.2115726027</v>
      </c>
      <c r="G83" s="14">
        <f t="shared" si="6"/>
        <v>-744543.75</v>
      </c>
      <c r="H83" s="14">
        <f t="shared" si="7"/>
        <v>82867.04490593565</v>
      </c>
      <c r="I83" s="10"/>
      <c r="J83" s="13"/>
      <c r="K83" s="13"/>
    </row>
    <row r="84" spans="1:11" ht="12.75">
      <c r="A84" s="13"/>
      <c r="B84" s="13" t="s">
        <v>15</v>
      </c>
      <c r="C84" s="14"/>
      <c r="D84" s="14">
        <f t="shared" si="4"/>
        <v>-52177.16666666744</v>
      </c>
      <c r="E84" s="14">
        <f>+D81*J84*K84/365</f>
        <v>279.4365479452007</v>
      </c>
      <c r="F84" s="14">
        <f t="shared" si="5"/>
        <v>135323.6481205479</v>
      </c>
      <c r="G84" s="14">
        <f t="shared" si="6"/>
        <v>279.4365479452007</v>
      </c>
      <c r="H84" s="14">
        <f t="shared" si="7"/>
        <v>83146.48145388084</v>
      </c>
      <c r="I84" s="10"/>
      <c r="J84" s="16">
        <f>+$J$9</f>
        <v>0.07</v>
      </c>
      <c r="K84" s="17">
        <f>+A85-A81+1</f>
        <v>31</v>
      </c>
    </row>
    <row r="85" spans="1:11" ht="12.75">
      <c r="A85" s="12">
        <f>+A80+31</f>
        <v>37652</v>
      </c>
      <c r="B85" s="13" t="s">
        <v>4</v>
      </c>
      <c r="C85" s="14"/>
      <c r="D85" s="14">
        <f t="shared" si="4"/>
        <v>-52177.16666666744</v>
      </c>
      <c r="E85" s="14"/>
      <c r="F85" s="14">
        <f t="shared" si="5"/>
        <v>135323.6481205479</v>
      </c>
      <c r="G85" s="14">
        <f t="shared" si="6"/>
        <v>0</v>
      </c>
      <c r="H85" s="14">
        <f t="shared" si="7"/>
        <v>83146.48145388084</v>
      </c>
      <c r="I85" s="10"/>
      <c r="J85" s="13"/>
      <c r="K85" s="13"/>
    </row>
    <row r="86" spans="1:11" ht="12.75">
      <c r="A86" s="12">
        <f>+A85+1</f>
        <v>37653</v>
      </c>
      <c r="B86" s="13" t="s">
        <v>11</v>
      </c>
      <c r="C86" s="14"/>
      <c r="D86" s="14">
        <f t="shared" si="4"/>
        <v>-52177.16666666744</v>
      </c>
      <c r="E86" s="14"/>
      <c r="F86" s="14">
        <f t="shared" si="5"/>
        <v>135323.6481205479</v>
      </c>
      <c r="G86" s="14">
        <f t="shared" si="6"/>
        <v>0</v>
      </c>
      <c r="H86" s="14">
        <f t="shared" si="7"/>
        <v>83146.48145388084</v>
      </c>
      <c r="I86" s="10"/>
      <c r="J86" s="13"/>
      <c r="K86" s="13"/>
    </row>
    <row r="87" spans="1:11" ht="12.75">
      <c r="A87" s="13"/>
      <c r="B87" s="13" t="s">
        <v>12</v>
      </c>
      <c r="C87" s="14">
        <f>+$C$171</f>
        <v>645364.5833333334</v>
      </c>
      <c r="D87" s="14">
        <f t="shared" si="4"/>
        <v>593187.4166666659</v>
      </c>
      <c r="E87" s="14"/>
      <c r="F87" s="14">
        <f t="shared" si="5"/>
        <v>135323.6481205479</v>
      </c>
      <c r="G87" s="14">
        <f t="shared" si="6"/>
        <v>645364.5833333334</v>
      </c>
      <c r="H87" s="14">
        <f t="shared" si="7"/>
        <v>728511.0647872142</v>
      </c>
      <c r="I87" s="10"/>
      <c r="J87" s="13"/>
      <c r="K87" s="13"/>
    </row>
    <row r="88" spans="1:11" ht="12.75">
      <c r="A88" s="13"/>
      <c r="B88" s="13" t="s">
        <v>13</v>
      </c>
      <c r="C88" s="14">
        <f>-8934525/12</f>
        <v>-744543.75</v>
      </c>
      <c r="D88" s="14">
        <f t="shared" si="4"/>
        <v>-151356.33333333407</v>
      </c>
      <c r="E88" s="14"/>
      <c r="F88" s="14">
        <f t="shared" si="5"/>
        <v>135323.6481205479</v>
      </c>
      <c r="G88" s="14">
        <f t="shared" si="6"/>
        <v>-744543.75</v>
      </c>
      <c r="H88" s="14">
        <f t="shared" si="7"/>
        <v>-16032.685212785844</v>
      </c>
      <c r="I88" s="10"/>
      <c r="J88" s="13"/>
      <c r="K88" s="13"/>
    </row>
    <row r="89" spans="1:11" ht="12.75">
      <c r="A89" s="13"/>
      <c r="B89" s="13" t="s">
        <v>15</v>
      </c>
      <c r="C89" s="14"/>
      <c r="D89" s="14">
        <f t="shared" si="4"/>
        <v>-151356.33333333407</v>
      </c>
      <c r="E89" s="14">
        <f>+D86*J89*K89/365</f>
        <v>-280.18423744292653</v>
      </c>
      <c r="F89" s="14">
        <f t="shared" si="5"/>
        <v>135043.46388310497</v>
      </c>
      <c r="G89" s="14">
        <f t="shared" si="6"/>
        <v>-280.18423744292653</v>
      </c>
      <c r="H89" s="14">
        <f t="shared" si="7"/>
        <v>-16312.86945022877</v>
      </c>
      <c r="I89" s="10"/>
      <c r="J89" s="16">
        <f>+$J$9</f>
        <v>0.07</v>
      </c>
      <c r="K89" s="17">
        <f>+A90-A86+1</f>
        <v>28</v>
      </c>
    </row>
    <row r="90" spans="1:11" ht="12.75">
      <c r="A90" s="12">
        <f>+A85+28</f>
        <v>37680</v>
      </c>
      <c r="B90" s="13" t="s">
        <v>4</v>
      </c>
      <c r="C90" s="14"/>
      <c r="D90" s="14">
        <f t="shared" si="4"/>
        <v>-151356.33333333407</v>
      </c>
      <c r="E90" s="14"/>
      <c r="F90" s="14">
        <f t="shared" si="5"/>
        <v>135043.46388310497</v>
      </c>
      <c r="G90" s="14">
        <f t="shared" si="6"/>
        <v>0</v>
      </c>
      <c r="H90" s="14">
        <f t="shared" si="7"/>
        <v>-16312.86945022877</v>
      </c>
      <c r="I90" s="10"/>
      <c r="J90" s="13"/>
      <c r="K90" s="13"/>
    </row>
    <row r="91" spans="1:11" ht="12.75">
      <c r="A91" s="12">
        <f>+A90+1</f>
        <v>37681</v>
      </c>
      <c r="B91" s="13" t="s">
        <v>11</v>
      </c>
      <c r="C91" s="14"/>
      <c r="D91" s="14">
        <f t="shared" si="4"/>
        <v>-151356.33333333407</v>
      </c>
      <c r="E91" s="14"/>
      <c r="F91" s="14">
        <f t="shared" si="5"/>
        <v>135043.46388310497</v>
      </c>
      <c r="G91" s="14">
        <f t="shared" si="6"/>
        <v>0</v>
      </c>
      <c r="H91" s="14">
        <f t="shared" si="7"/>
        <v>-16312.86945022877</v>
      </c>
      <c r="I91" s="10"/>
      <c r="J91" s="13"/>
      <c r="K91" s="13"/>
    </row>
    <row r="92" spans="1:11" ht="12.75">
      <c r="A92" s="13"/>
      <c r="B92" s="13" t="s">
        <v>12</v>
      </c>
      <c r="C92" s="14">
        <f>+$C$171</f>
        <v>645364.5833333334</v>
      </c>
      <c r="D92" s="14">
        <f t="shared" si="4"/>
        <v>494008.2499999993</v>
      </c>
      <c r="E92" s="14"/>
      <c r="F92" s="14">
        <f t="shared" si="5"/>
        <v>135043.46388310497</v>
      </c>
      <c r="G92" s="14">
        <f t="shared" si="6"/>
        <v>645364.5833333334</v>
      </c>
      <c r="H92" s="14">
        <f t="shared" si="7"/>
        <v>629051.7138831046</v>
      </c>
      <c r="I92" s="10"/>
      <c r="J92" s="13"/>
      <c r="K92" s="13"/>
    </row>
    <row r="93" spans="1:11" ht="12.75">
      <c r="A93" s="13"/>
      <c r="B93" s="13" t="s">
        <v>13</v>
      </c>
      <c r="C93" s="14">
        <f>-8934525/12</f>
        <v>-744543.75</v>
      </c>
      <c r="D93" s="14">
        <f t="shared" si="4"/>
        <v>-250535.5000000007</v>
      </c>
      <c r="E93" s="14"/>
      <c r="F93" s="14">
        <f t="shared" si="5"/>
        <v>135043.46388310497</v>
      </c>
      <c r="G93" s="14">
        <f t="shared" si="6"/>
        <v>-744543.75</v>
      </c>
      <c r="H93" s="14">
        <f t="shared" si="7"/>
        <v>-115492.03611689538</v>
      </c>
      <c r="I93" s="10"/>
      <c r="J93" s="13"/>
      <c r="K93" s="13"/>
    </row>
    <row r="94" spans="1:11" ht="12.75">
      <c r="A94" s="13"/>
      <c r="B94" s="13" t="s">
        <v>15</v>
      </c>
      <c r="C94" s="14"/>
      <c r="D94" s="14">
        <f t="shared" si="4"/>
        <v>-250535.5000000007</v>
      </c>
      <c r="E94" s="14">
        <f>+D91*J94*K94/365</f>
        <v>-899.8445022831095</v>
      </c>
      <c r="F94" s="14">
        <f t="shared" si="5"/>
        <v>134143.61938082185</v>
      </c>
      <c r="G94" s="14">
        <f t="shared" si="6"/>
        <v>-899.8445022831095</v>
      </c>
      <c r="H94" s="14">
        <f t="shared" si="7"/>
        <v>-116391.8806191785</v>
      </c>
      <c r="I94" s="10"/>
      <c r="J94" s="16">
        <f>+$J$9</f>
        <v>0.07</v>
      </c>
      <c r="K94" s="17">
        <f>+A95-A91+1</f>
        <v>31</v>
      </c>
    </row>
    <row r="95" spans="1:11" ht="12.75">
      <c r="A95" s="12">
        <f>+A90+31</f>
        <v>37711</v>
      </c>
      <c r="B95" s="13" t="s">
        <v>4</v>
      </c>
      <c r="C95" s="14"/>
      <c r="D95" s="14">
        <f t="shared" si="4"/>
        <v>-250535.5000000007</v>
      </c>
      <c r="E95" s="14"/>
      <c r="F95" s="14">
        <f t="shared" si="5"/>
        <v>134143.61938082185</v>
      </c>
      <c r="G95" s="14">
        <f t="shared" si="6"/>
        <v>0</v>
      </c>
      <c r="H95" s="14">
        <f t="shared" si="7"/>
        <v>-116391.8806191785</v>
      </c>
      <c r="I95" s="10"/>
      <c r="J95" s="13"/>
      <c r="K95" s="13"/>
    </row>
    <row r="96" spans="1:11" ht="12.75">
      <c r="A96" s="12">
        <f>+A95+1</f>
        <v>37712</v>
      </c>
      <c r="B96" s="13" t="s">
        <v>11</v>
      </c>
      <c r="C96" s="14"/>
      <c r="D96" s="14">
        <f t="shared" si="4"/>
        <v>-250535.5000000007</v>
      </c>
      <c r="E96" s="14"/>
      <c r="F96" s="14">
        <f t="shared" si="5"/>
        <v>134143.61938082185</v>
      </c>
      <c r="G96" s="14">
        <f t="shared" si="6"/>
        <v>0</v>
      </c>
      <c r="H96" s="14">
        <f t="shared" si="7"/>
        <v>-116391.8806191785</v>
      </c>
      <c r="I96" s="10"/>
      <c r="J96" s="13"/>
      <c r="K96" s="13"/>
    </row>
    <row r="97" spans="1:11" ht="12.75">
      <c r="A97" s="13"/>
      <c r="B97" s="13" t="s">
        <v>12</v>
      </c>
      <c r="C97" s="14">
        <f>+$C$171</f>
        <v>645364.5833333334</v>
      </c>
      <c r="D97" s="14">
        <f t="shared" si="4"/>
        <v>394829.0833333327</v>
      </c>
      <c r="E97" s="14"/>
      <c r="F97" s="14">
        <f t="shared" si="5"/>
        <v>134143.61938082185</v>
      </c>
      <c r="G97" s="14">
        <f t="shared" si="6"/>
        <v>645364.5833333334</v>
      </c>
      <c r="H97" s="14">
        <f t="shared" si="7"/>
        <v>528972.7027141548</v>
      </c>
      <c r="I97" s="10"/>
      <c r="J97" s="13"/>
      <c r="K97" s="13"/>
    </row>
    <row r="98" spans="1:11" ht="12.75">
      <c r="A98" s="13"/>
      <c r="B98" s="13" t="s">
        <v>13</v>
      </c>
      <c r="C98" s="14">
        <f>-8934525/12</f>
        <v>-744543.75</v>
      </c>
      <c r="D98" s="14">
        <f t="shared" si="4"/>
        <v>-349714.6666666673</v>
      </c>
      <c r="E98" s="14"/>
      <c r="F98" s="14">
        <f t="shared" si="5"/>
        <v>134143.61938082185</v>
      </c>
      <c r="G98" s="14">
        <f t="shared" si="6"/>
        <v>-744543.75</v>
      </c>
      <c r="H98" s="14">
        <f t="shared" si="7"/>
        <v>-215571.04728584515</v>
      </c>
      <c r="I98" s="10"/>
      <c r="J98" s="13"/>
      <c r="K98" s="13"/>
    </row>
    <row r="99" spans="1:11" ht="12.75">
      <c r="A99" s="13"/>
      <c r="B99" s="13" t="s">
        <v>15</v>
      </c>
      <c r="C99" s="14"/>
      <c r="D99" s="14">
        <f t="shared" si="4"/>
        <v>-349714.6666666673</v>
      </c>
      <c r="E99" s="14">
        <f>+D96*J99*K99/365</f>
        <v>-1441.4371232876756</v>
      </c>
      <c r="F99" s="14">
        <f t="shared" si="5"/>
        <v>132702.18225753418</v>
      </c>
      <c r="G99" s="14">
        <f t="shared" si="6"/>
        <v>-1441.4371232876756</v>
      </c>
      <c r="H99" s="14">
        <f t="shared" si="7"/>
        <v>-217012.48440913283</v>
      </c>
      <c r="I99" s="10"/>
      <c r="J99" s="16">
        <f>+$J$9</f>
        <v>0.07</v>
      </c>
      <c r="K99" s="17">
        <f>+A100-A96+1</f>
        <v>30</v>
      </c>
    </row>
    <row r="100" spans="1:11" ht="12.75">
      <c r="A100" s="12">
        <f>+A95+30</f>
        <v>37741</v>
      </c>
      <c r="B100" s="13" t="s">
        <v>4</v>
      </c>
      <c r="C100" s="14"/>
      <c r="D100" s="14">
        <f t="shared" si="4"/>
        <v>-349714.6666666673</v>
      </c>
      <c r="E100" s="14"/>
      <c r="F100" s="14">
        <f t="shared" si="5"/>
        <v>132702.18225753418</v>
      </c>
      <c r="G100" s="14">
        <f t="shared" si="6"/>
        <v>0</v>
      </c>
      <c r="H100" s="14">
        <f t="shared" si="7"/>
        <v>-217012.48440913283</v>
      </c>
      <c r="I100" s="10"/>
      <c r="J100" s="13"/>
      <c r="K100" s="13"/>
    </row>
    <row r="101" spans="1:11" ht="12.75">
      <c r="A101" s="12">
        <f>+A100+1</f>
        <v>37742</v>
      </c>
      <c r="B101" s="13" t="s">
        <v>11</v>
      </c>
      <c r="C101" s="14"/>
      <c r="D101" s="14">
        <f t="shared" si="4"/>
        <v>-349714.6666666673</v>
      </c>
      <c r="E101" s="14"/>
      <c r="F101" s="14">
        <f t="shared" si="5"/>
        <v>132702.18225753418</v>
      </c>
      <c r="G101" s="14">
        <f t="shared" si="6"/>
        <v>0</v>
      </c>
      <c r="H101" s="14">
        <f t="shared" si="7"/>
        <v>-217012.48440913283</v>
      </c>
      <c r="I101" s="10"/>
      <c r="J101" s="13"/>
      <c r="K101" s="13"/>
    </row>
    <row r="102" spans="1:11" ht="12.75">
      <c r="A102" s="13"/>
      <c r="B102" s="13" t="s">
        <v>12</v>
      </c>
      <c r="C102" s="14">
        <f>+$C$171</f>
        <v>645364.5833333334</v>
      </c>
      <c r="D102" s="14">
        <f t="shared" si="4"/>
        <v>295649.91666666605</v>
      </c>
      <c r="E102" s="14"/>
      <c r="F102" s="14">
        <f t="shared" si="5"/>
        <v>132702.18225753418</v>
      </c>
      <c r="G102" s="14">
        <f t="shared" si="6"/>
        <v>645364.5833333334</v>
      </c>
      <c r="H102" s="14">
        <f t="shared" si="7"/>
        <v>428352.0989242005</v>
      </c>
      <c r="I102" s="10"/>
      <c r="J102" s="13"/>
      <c r="K102" s="13"/>
    </row>
    <row r="103" spans="1:11" ht="12.75">
      <c r="A103" s="13"/>
      <c r="B103" s="13" t="s">
        <v>13</v>
      </c>
      <c r="C103" s="14">
        <f>-8934525/12</f>
        <v>-744543.75</v>
      </c>
      <c r="D103" s="14">
        <f t="shared" si="4"/>
        <v>-448893.83333333395</v>
      </c>
      <c r="E103" s="14"/>
      <c r="F103" s="14">
        <f t="shared" si="5"/>
        <v>132702.18225753418</v>
      </c>
      <c r="G103" s="14">
        <f t="shared" si="6"/>
        <v>-744543.75</v>
      </c>
      <c r="H103" s="14">
        <f t="shared" si="7"/>
        <v>-316191.6510757995</v>
      </c>
      <c r="I103" s="10"/>
      <c r="J103" s="13"/>
      <c r="K103" s="13"/>
    </row>
    <row r="104" spans="1:11" ht="12.75">
      <c r="A104" s="13"/>
      <c r="B104" s="13" t="s">
        <v>15</v>
      </c>
      <c r="C104" s="14"/>
      <c r="D104" s="14">
        <f t="shared" si="4"/>
        <v>-448893.83333333395</v>
      </c>
      <c r="E104" s="14">
        <f>+D101*J104*K104/365</f>
        <v>-2079.1255525114198</v>
      </c>
      <c r="F104" s="14">
        <f t="shared" si="5"/>
        <v>130623.05670502275</v>
      </c>
      <c r="G104" s="14">
        <f t="shared" si="6"/>
        <v>-2079.1255525114198</v>
      </c>
      <c r="H104" s="14">
        <f t="shared" si="7"/>
        <v>-318270.7766283109</v>
      </c>
      <c r="I104" s="10"/>
      <c r="J104" s="16">
        <f>+$J$9</f>
        <v>0.07</v>
      </c>
      <c r="K104" s="17">
        <f>+A105-A101+1</f>
        <v>31</v>
      </c>
    </row>
    <row r="105" spans="1:11" ht="12.75">
      <c r="A105" s="12">
        <f>+A100+31</f>
        <v>37772</v>
      </c>
      <c r="B105" s="13" t="s">
        <v>4</v>
      </c>
      <c r="C105" s="14"/>
      <c r="D105" s="14">
        <f t="shared" si="4"/>
        <v>-448893.83333333395</v>
      </c>
      <c r="E105" s="14"/>
      <c r="F105" s="14">
        <f t="shared" si="5"/>
        <v>130623.05670502275</v>
      </c>
      <c r="G105" s="14">
        <f t="shared" si="6"/>
        <v>0</v>
      </c>
      <c r="H105" s="14">
        <f t="shared" si="7"/>
        <v>-318270.7766283109</v>
      </c>
      <c r="I105" s="10"/>
      <c r="J105" s="13"/>
      <c r="K105" s="13"/>
    </row>
    <row r="106" spans="1:11" ht="12.75">
      <c r="A106" s="12">
        <f>+A105+1</f>
        <v>37773</v>
      </c>
      <c r="B106" s="13" t="s">
        <v>11</v>
      </c>
      <c r="C106" s="14"/>
      <c r="D106" s="14">
        <f t="shared" si="4"/>
        <v>-448893.83333333395</v>
      </c>
      <c r="E106" s="14"/>
      <c r="F106" s="14">
        <f t="shared" si="5"/>
        <v>130623.05670502275</v>
      </c>
      <c r="G106" s="14">
        <f t="shared" si="6"/>
        <v>0</v>
      </c>
      <c r="H106" s="14">
        <f t="shared" si="7"/>
        <v>-318270.7766283109</v>
      </c>
      <c r="I106" s="10"/>
      <c r="J106" s="13"/>
      <c r="K106" s="13"/>
    </row>
    <row r="107" spans="1:11" ht="12.75">
      <c r="A107" s="13"/>
      <c r="B107" s="13" t="s">
        <v>12</v>
      </c>
      <c r="C107" s="14">
        <f>+$C$171</f>
        <v>645364.5833333334</v>
      </c>
      <c r="D107" s="14">
        <f t="shared" si="4"/>
        <v>196470.74999999942</v>
      </c>
      <c r="E107" s="14"/>
      <c r="F107" s="14">
        <f t="shared" si="5"/>
        <v>130623.05670502275</v>
      </c>
      <c r="G107" s="14">
        <f t="shared" si="6"/>
        <v>645364.5833333334</v>
      </c>
      <c r="H107" s="14">
        <f t="shared" si="7"/>
        <v>327093.80670502246</v>
      </c>
      <c r="I107" s="10"/>
      <c r="J107" s="13"/>
      <c r="K107" s="13"/>
    </row>
    <row r="108" spans="1:11" ht="12.75">
      <c r="A108" s="13"/>
      <c r="B108" s="13" t="s">
        <v>13</v>
      </c>
      <c r="C108" s="14">
        <f>-8934525/12</f>
        <v>-744543.75</v>
      </c>
      <c r="D108" s="14">
        <f t="shared" si="4"/>
        <v>-548073.0000000006</v>
      </c>
      <c r="E108" s="14"/>
      <c r="F108" s="14">
        <f t="shared" si="5"/>
        <v>130623.05670502275</v>
      </c>
      <c r="G108" s="14">
        <f t="shared" si="6"/>
        <v>-744543.75</v>
      </c>
      <c r="H108" s="14">
        <f t="shared" si="7"/>
        <v>-417449.94329497754</v>
      </c>
      <c r="I108" s="10"/>
      <c r="J108" s="13"/>
      <c r="K108" s="13"/>
    </row>
    <row r="109" spans="1:11" ht="12.75">
      <c r="A109" s="13"/>
      <c r="B109" s="13" t="s">
        <v>15</v>
      </c>
      <c r="C109" s="14">
        <v>465912</v>
      </c>
      <c r="D109" s="14">
        <f t="shared" si="4"/>
        <v>-82161.00000000058</v>
      </c>
      <c r="E109" s="14">
        <f>+D106*J109*K109/365</f>
        <v>-2582.6768493150726</v>
      </c>
      <c r="F109" s="14">
        <f t="shared" si="5"/>
        <v>128040.37985570768</v>
      </c>
      <c r="G109" s="14">
        <f t="shared" si="6"/>
        <v>463329.32315068494</v>
      </c>
      <c r="H109" s="14">
        <f t="shared" si="7"/>
        <v>45879.379855707404</v>
      </c>
      <c r="I109" s="10"/>
      <c r="J109" s="16">
        <f>+$J$9</f>
        <v>0.07</v>
      </c>
      <c r="K109" s="17">
        <f>+A110-A106+1</f>
        <v>30</v>
      </c>
    </row>
    <row r="110" spans="1:11" ht="12.75">
      <c r="A110" s="12">
        <f>+A105+30</f>
        <v>37802</v>
      </c>
      <c r="B110" s="13" t="s">
        <v>4</v>
      </c>
      <c r="C110" s="14"/>
      <c r="D110" s="14">
        <f t="shared" si="4"/>
        <v>-82161.00000000058</v>
      </c>
      <c r="E110" s="14"/>
      <c r="F110" s="14">
        <f t="shared" si="5"/>
        <v>128040.37985570768</v>
      </c>
      <c r="G110" s="14">
        <f t="shared" si="6"/>
        <v>0</v>
      </c>
      <c r="H110" s="14">
        <f t="shared" si="7"/>
        <v>45879.379855707404</v>
      </c>
      <c r="I110" s="10"/>
      <c r="J110" s="13"/>
      <c r="K110" s="13"/>
    </row>
    <row r="111" spans="1:11" ht="12.75">
      <c r="A111" s="12">
        <f>+A110+1</f>
        <v>37803</v>
      </c>
      <c r="B111" s="13" t="s">
        <v>11</v>
      </c>
      <c r="C111" s="14"/>
      <c r="D111" s="14">
        <f t="shared" si="4"/>
        <v>-82161.00000000058</v>
      </c>
      <c r="E111" s="14"/>
      <c r="F111" s="14">
        <f t="shared" si="5"/>
        <v>128040.37985570768</v>
      </c>
      <c r="G111" s="14">
        <f t="shared" si="6"/>
        <v>0</v>
      </c>
      <c r="H111" s="14">
        <f t="shared" si="7"/>
        <v>45879.379855707404</v>
      </c>
      <c r="I111" s="10"/>
      <c r="J111" s="13"/>
      <c r="K111" s="13"/>
    </row>
    <row r="112" spans="1:11" ht="12.75">
      <c r="A112" s="13"/>
      <c r="B112" s="13" t="s">
        <v>12</v>
      </c>
      <c r="C112" s="14">
        <f>+$C$171</f>
        <v>645364.5833333334</v>
      </c>
      <c r="D112" s="14">
        <f t="shared" si="4"/>
        <v>563203.5833333328</v>
      </c>
      <c r="E112" s="14"/>
      <c r="F112" s="14">
        <f t="shared" si="5"/>
        <v>128040.37985570768</v>
      </c>
      <c r="G112" s="14">
        <f t="shared" si="6"/>
        <v>645364.5833333334</v>
      </c>
      <c r="H112" s="14">
        <f t="shared" si="7"/>
        <v>691243.9631890408</v>
      </c>
      <c r="I112" s="10"/>
      <c r="J112" s="13"/>
      <c r="K112" s="13"/>
    </row>
    <row r="113" spans="1:11" ht="12.75">
      <c r="A113" s="13"/>
      <c r="B113" s="13" t="s">
        <v>13</v>
      </c>
      <c r="C113" s="14">
        <f>-8934525/12</f>
        <v>-744543.75</v>
      </c>
      <c r="D113" s="14">
        <f t="shared" si="4"/>
        <v>-181340.1666666672</v>
      </c>
      <c r="E113" s="14"/>
      <c r="F113" s="14">
        <f t="shared" si="5"/>
        <v>128040.37985570768</v>
      </c>
      <c r="G113" s="14">
        <f t="shared" si="6"/>
        <v>-744543.75</v>
      </c>
      <c r="H113" s="14">
        <f t="shared" si="7"/>
        <v>-53299.786810959224</v>
      </c>
      <c r="I113" s="10"/>
      <c r="J113" s="13"/>
      <c r="K113" s="13"/>
    </row>
    <row r="114" spans="1:11" ht="12.75">
      <c r="A114" s="13"/>
      <c r="B114" s="13" t="s">
        <v>15</v>
      </c>
      <c r="C114" s="14"/>
      <c r="D114" s="14">
        <f t="shared" si="4"/>
        <v>-181340.1666666672</v>
      </c>
      <c r="E114" s="14">
        <f>+D111*J114*K114/365</f>
        <v>-488.46402739726375</v>
      </c>
      <c r="F114" s="14">
        <f t="shared" si="5"/>
        <v>127551.91582831042</v>
      </c>
      <c r="G114" s="14">
        <f t="shared" si="6"/>
        <v>-488.46402739726375</v>
      </c>
      <c r="H114" s="14">
        <f t="shared" si="7"/>
        <v>-53788.250838356485</v>
      </c>
      <c r="I114" s="10"/>
      <c r="J114" s="16">
        <f>+$J$9</f>
        <v>0.07</v>
      </c>
      <c r="K114" s="17">
        <f>+A115-A111+1</f>
        <v>31</v>
      </c>
    </row>
    <row r="115" spans="1:11" ht="12.75">
      <c r="A115" s="12">
        <f>+A110+31</f>
        <v>37833</v>
      </c>
      <c r="B115" s="13" t="s">
        <v>4</v>
      </c>
      <c r="C115" s="14"/>
      <c r="D115" s="14">
        <f t="shared" si="4"/>
        <v>-181340.1666666672</v>
      </c>
      <c r="E115" s="14"/>
      <c r="F115" s="14">
        <f t="shared" si="5"/>
        <v>127551.91582831042</v>
      </c>
      <c r="G115" s="14">
        <f t="shared" si="6"/>
        <v>0</v>
      </c>
      <c r="H115" s="14">
        <f t="shared" si="7"/>
        <v>-53788.250838356485</v>
      </c>
      <c r="I115" s="10"/>
      <c r="J115" s="13"/>
      <c r="K115" s="13"/>
    </row>
    <row r="116" spans="1:11" ht="12.75">
      <c r="A116" s="12">
        <f>+A115+1</f>
        <v>37834</v>
      </c>
      <c r="B116" s="13" t="s">
        <v>11</v>
      </c>
      <c r="C116" s="14"/>
      <c r="D116" s="14">
        <f t="shared" si="4"/>
        <v>-181340.1666666672</v>
      </c>
      <c r="E116" s="14"/>
      <c r="F116" s="14">
        <f t="shared" si="5"/>
        <v>127551.91582831042</v>
      </c>
      <c r="G116" s="14">
        <f t="shared" si="6"/>
        <v>0</v>
      </c>
      <c r="H116" s="14">
        <f t="shared" si="7"/>
        <v>-53788.250838356485</v>
      </c>
      <c r="I116" s="10"/>
      <c r="J116" s="13"/>
      <c r="K116" s="13"/>
    </row>
    <row r="117" spans="1:11" ht="12.75">
      <c r="A117" s="13"/>
      <c r="B117" s="13" t="s">
        <v>12</v>
      </c>
      <c r="C117" s="14">
        <f>+$C$171</f>
        <v>645364.5833333334</v>
      </c>
      <c r="D117" s="14">
        <f t="shared" si="4"/>
        <v>464024.41666666616</v>
      </c>
      <c r="E117" s="14"/>
      <c r="F117" s="14">
        <f t="shared" si="5"/>
        <v>127551.91582831042</v>
      </c>
      <c r="G117" s="14">
        <f t="shared" si="6"/>
        <v>645364.5833333334</v>
      </c>
      <c r="H117" s="14">
        <f t="shared" si="7"/>
        <v>591576.3324949769</v>
      </c>
      <c r="I117" s="10"/>
      <c r="J117" s="13"/>
      <c r="K117" s="13"/>
    </row>
    <row r="118" spans="1:11" ht="12.75">
      <c r="A118" s="13"/>
      <c r="B118" s="13" t="s">
        <v>13</v>
      </c>
      <c r="C118" s="14">
        <f>-8934525/12</f>
        <v>-744543.75</v>
      </c>
      <c r="D118" s="14">
        <f t="shared" si="4"/>
        <v>-280519.33333333384</v>
      </c>
      <c r="E118" s="14"/>
      <c r="F118" s="14">
        <f t="shared" si="5"/>
        <v>127551.91582831042</v>
      </c>
      <c r="G118" s="14">
        <f t="shared" si="6"/>
        <v>-744543.75</v>
      </c>
      <c r="H118" s="14">
        <f t="shared" si="7"/>
        <v>-152967.41750502307</v>
      </c>
      <c r="I118" s="10"/>
      <c r="J118" s="13"/>
      <c r="K118" s="13"/>
    </row>
    <row r="119" spans="1:11" ht="12.75">
      <c r="A119" s="13"/>
      <c r="B119" s="13" t="s">
        <v>15</v>
      </c>
      <c r="C119" s="14"/>
      <c r="D119" s="14">
        <f t="shared" si="4"/>
        <v>-280519.33333333384</v>
      </c>
      <c r="E119" s="14">
        <f>+D116*J119*K119/365</f>
        <v>-1078.104552511419</v>
      </c>
      <c r="F119" s="14">
        <f t="shared" si="5"/>
        <v>126473.811275799</v>
      </c>
      <c r="G119" s="14">
        <f t="shared" si="6"/>
        <v>-1078.104552511419</v>
      </c>
      <c r="H119" s="14">
        <f t="shared" si="7"/>
        <v>-154045.5220575345</v>
      </c>
      <c r="I119" s="10"/>
      <c r="J119" s="16">
        <f>+$J$9</f>
        <v>0.07</v>
      </c>
      <c r="K119" s="17">
        <f>+A120-A116+1</f>
        <v>31</v>
      </c>
    </row>
    <row r="120" spans="1:11" ht="12.75">
      <c r="A120" s="12">
        <f>+A115+31</f>
        <v>37864</v>
      </c>
      <c r="B120" s="13" t="s">
        <v>4</v>
      </c>
      <c r="C120" s="14"/>
      <c r="D120" s="14">
        <f t="shared" si="4"/>
        <v>-280519.33333333384</v>
      </c>
      <c r="E120" s="14"/>
      <c r="F120" s="14">
        <f t="shared" si="5"/>
        <v>126473.811275799</v>
      </c>
      <c r="G120" s="14">
        <f t="shared" si="6"/>
        <v>0</v>
      </c>
      <c r="H120" s="14">
        <f t="shared" si="7"/>
        <v>-154045.5220575345</v>
      </c>
      <c r="I120" s="10"/>
      <c r="J120" s="13"/>
      <c r="K120" s="13"/>
    </row>
    <row r="121" spans="1:11" ht="12.75">
      <c r="A121" s="12">
        <f>+A120+1</f>
        <v>37865</v>
      </c>
      <c r="B121" s="13" t="s">
        <v>11</v>
      </c>
      <c r="C121" s="14"/>
      <c r="D121" s="14">
        <f t="shared" si="4"/>
        <v>-280519.33333333384</v>
      </c>
      <c r="E121" s="14"/>
      <c r="F121" s="14">
        <f t="shared" si="5"/>
        <v>126473.811275799</v>
      </c>
      <c r="G121" s="14">
        <f t="shared" si="6"/>
        <v>0</v>
      </c>
      <c r="H121" s="14">
        <f t="shared" si="7"/>
        <v>-154045.5220575345</v>
      </c>
      <c r="I121" s="10"/>
      <c r="J121" s="13"/>
      <c r="K121" s="13"/>
    </row>
    <row r="122" spans="1:11" ht="12.75">
      <c r="A122" s="13"/>
      <c r="B122" s="13" t="s">
        <v>12</v>
      </c>
      <c r="C122" s="14">
        <f>+$C$171</f>
        <v>645364.5833333334</v>
      </c>
      <c r="D122" s="14">
        <f t="shared" si="4"/>
        <v>364845.24999999953</v>
      </c>
      <c r="E122" s="14"/>
      <c r="F122" s="14">
        <f t="shared" si="5"/>
        <v>126473.811275799</v>
      </c>
      <c r="G122" s="14">
        <f t="shared" si="6"/>
        <v>645364.5833333334</v>
      </c>
      <c r="H122" s="14">
        <f t="shared" si="7"/>
        <v>491319.0612757989</v>
      </c>
      <c r="I122" s="10"/>
      <c r="J122" s="13"/>
      <c r="K122" s="13"/>
    </row>
    <row r="123" spans="1:11" ht="12.75">
      <c r="A123" s="13"/>
      <c r="B123" s="13" t="s">
        <v>13</v>
      </c>
      <c r="C123" s="14">
        <f>-8934525/12</f>
        <v>-744543.75</v>
      </c>
      <c r="D123" s="14">
        <f t="shared" si="4"/>
        <v>-379698.50000000047</v>
      </c>
      <c r="E123" s="14"/>
      <c r="F123" s="14">
        <f t="shared" si="5"/>
        <v>126473.811275799</v>
      </c>
      <c r="G123" s="14">
        <f t="shared" si="6"/>
        <v>-744543.75</v>
      </c>
      <c r="H123" s="14">
        <f t="shared" si="7"/>
        <v>-253224.6887242011</v>
      </c>
      <c r="I123" s="10"/>
      <c r="J123" s="13"/>
      <c r="K123" s="13"/>
    </row>
    <row r="124" spans="1:11" ht="12.75">
      <c r="A124" s="13"/>
      <c r="B124" s="13" t="s">
        <v>15</v>
      </c>
      <c r="C124" s="14"/>
      <c r="D124" s="14">
        <f t="shared" si="4"/>
        <v>-379698.50000000047</v>
      </c>
      <c r="E124" s="14">
        <f>+D121*J124*K124/365</f>
        <v>-1613.9468493150714</v>
      </c>
      <c r="F124" s="14">
        <f t="shared" si="5"/>
        <v>124859.86442648392</v>
      </c>
      <c r="G124" s="14">
        <f t="shared" si="6"/>
        <v>-1613.9468493150714</v>
      </c>
      <c r="H124" s="14">
        <f t="shared" si="7"/>
        <v>-254838.6355735162</v>
      </c>
      <c r="I124" s="10"/>
      <c r="J124" s="16">
        <f>+$J$9</f>
        <v>0.07</v>
      </c>
      <c r="K124" s="17">
        <f>+A125-A121+1</f>
        <v>30</v>
      </c>
    </row>
    <row r="125" spans="1:11" ht="12.75">
      <c r="A125" s="12">
        <f>+A120+30</f>
        <v>37894</v>
      </c>
      <c r="B125" s="13" t="s">
        <v>4</v>
      </c>
      <c r="C125" s="14"/>
      <c r="D125" s="14">
        <f t="shared" si="4"/>
        <v>-379698.50000000047</v>
      </c>
      <c r="E125" s="14"/>
      <c r="F125" s="14">
        <f t="shared" si="5"/>
        <v>124859.86442648392</v>
      </c>
      <c r="G125" s="14">
        <f t="shared" si="6"/>
        <v>0</v>
      </c>
      <c r="H125" s="14">
        <f t="shared" si="7"/>
        <v>-254838.6355735162</v>
      </c>
      <c r="I125" s="10"/>
      <c r="J125" s="13"/>
      <c r="K125" s="13"/>
    </row>
    <row r="126" spans="1:11" ht="12.75">
      <c r="A126" s="12">
        <f>+A125+1</f>
        <v>37895</v>
      </c>
      <c r="B126" s="13" t="s">
        <v>11</v>
      </c>
      <c r="C126" s="14"/>
      <c r="D126" s="14">
        <f t="shared" si="4"/>
        <v>-379698.50000000047</v>
      </c>
      <c r="E126" s="14"/>
      <c r="F126" s="14">
        <f t="shared" si="5"/>
        <v>124859.86442648392</v>
      </c>
      <c r="G126" s="14">
        <f t="shared" si="6"/>
        <v>0</v>
      </c>
      <c r="H126" s="14">
        <f t="shared" si="7"/>
        <v>-254838.6355735162</v>
      </c>
      <c r="I126" s="10"/>
      <c r="J126" s="13"/>
      <c r="K126" s="13"/>
    </row>
    <row r="127" spans="1:11" ht="12.75">
      <c r="A127" s="13"/>
      <c r="B127" s="13" t="s">
        <v>12</v>
      </c>
      <c r="C127" s="14">
        <f>+$C$171</f>
        <v>645364.5833333334</v>
      </c>
      <c r="D127" s="14">
        <f t="shared" si="4"/>
        <v>265666.0833333329</v>
      </c>
      <c r="E127" s="14"/>
      <c r="F127" s="14">
        <f t="shared" si="5"/>
        <v>124859.86442648392</v>
      </c>
      <c r="G127" s="14">
        <f t="shared" si="6"/>
        <v>645364.5833333334</v>
      </c>
      <c r="H127" s="14">
        <f t="shared" si="7"/>
        <v>390525.9477598172</v>
      </c>
      <c r="I127" s="10"/>
      <c r="J127" s="13"/>
      <c r="K127" s="13"/>
    </row>
    <row r="128" spans="1:11" ht="12.75">
      <c r="A128" s="13"/>
      <c r="B128" s="13" t="s">
        <v>13</v>
      </c>
      <c r="C128" s="14">
        <f>-8934525/12</f>
        <v>-744543.75</v>
      </c>
      <c r="D128" s="14">
        <f t="shared" si="4"/>
        <v>-478877.6666666671</v>
      </c>
      <c r="E128" s="14"/>
      <c r="F128" s="14">
        <f t="shared" si="5"/>
        <v>124859.86442648392</v>
      </c>
      <c r="G128" s="14">
        <f t="shared" si="6"/>
        <v>-744543.75</v>
      </c>
      <c r="H128" s="14">
        <f t="shared" si="7"/>
        <v>-354017.8022401828</v>
      </c>
      <c r="I128" s="10"/>
      <c r="J128" s="13"/>
      <c r="K128" s="13"/>
    </row>
    <row r="129" spans="1:11" ht="12.75">
      <c r="A129" s="13"/>
      <c r="B129" s="13" t="s">
        <v>15</v>
      </c>
      <c r="C129" s="14"/>
      <c r="D129" s="14">
        <f t="shared" si="4"/>
        <v>-478877.6666666671</v>
      </c>
      <c r="E129" s="14">
        <f>+D126*J129*K129/365</f>
        <v>-2257.385602739729</v>
      </c>
      <c r="F129" s="14">
        <f t="shared" si="5"/>
        <v>122602.4788237442</v>
      </c>
      <c r="G129" s="14">
        <f t="shared" si="6"/>
        <v>-2257.385602739729</v>
      </c>
      <c r="H129" s="14">
        <f t="shared" si="7"/>
        <v>-356275.1878429226</v>
      </c>
      <c r="I129" s="10"/>
      <c r="J129" s="16">
        <f>+$J$9</f>
        <v>0.07</v>
      </c>
      <c r="K129" s="17">
        <f>+A130-A126+1</f>
        <v>31</v>
      </c>
    </row>
    <row r="130" spans="1:11" ht="12.75">
      <c r="A130" s="12">
        <f>+A125+31</f>
        <v>37925</v>
      </c>
      <c r="B130" s="13" t="s">
        <v>4</v>
      </c>
      <c r="C130" s="14"/>
      <c r="D130" s="14">
        <f t="shared" si="4"/>
        <v>-478877.6666666671</v>
      </c>
      <c r="E130" s="14"/>
      <c r="F130" s="14">
        <f t="shared" si="5"/>
        <v>122602.4788237442</v>
      </c>
      <c r="G130" s="14">
        <f t="shared" si="6"/>
        <v>0</v>
      </c>
      <c r="H130" s="14">
        <f t="shared" si="7"/>
        <v>-356275.1878429226</v>
      </c>
      <c r="I130" s="10"/>
      <c r="J130" s="13"/>
      <c r="K130" s="13"/>
    </row>
    <row r="131" spans="1:11" ht="12.75">
      <c r="A131" s="12">
        <f>+A130+1</f>
        <v>37926</v>
      </c>
      <c r="B131" s="13" t="s">
        <v>11</v>
      </c>
      <c r="C131" s="14"/>
      <c r="D131" s="14">
        <f t="shared" si="4"/>
        <v>-478877.6666666671</v>
      </c>
      <c r="E131" s="14"/>
      <c r="F131" s="14">
        <f t="shared" si="5"/>
        <v>122602.4788237442</v>
      </c>
      <c r="G131" s="14">
        <f t="shared" si="6"/>
        <v>0</v>
      </c>
      <c r="H131" s="14">
        <f t="shared" si="7"/>
        <v>-356275.1878429226</v>
      </c>
      <c r="I131" s="10"/>
      <c r="J131" s="13"/>
      <c r="K131" s="13"/>
    </row>
    <row r="132" spans="1:11" ht="12.75">
      <c r="A132" s="13"/>
      <c r="B132" s="13" t="s">
        <v>12</v>
      </c>
      <c r="C132" s="14">
        <f>+$C$171</f>
        <v>645364.5833333334</v>
      </c>
      <c r="D132" s="14">
        <f t="shared" si="4"/>
        <v>166486.91666666628</v>
      </c>
      <c r="E132" s="14"/>
      <c r="F132" s="14">
        <f t="shared" si="5"/>
        <v>122602.4788237442</v>
      </c>
      <c r="G132" s="14">
        <f t="shared" si="6"/>
        <v>645364.5833333334</v>
      </c>
      <c r="H132" s="14">
        <f t="shared" si="7"/>
        <v>289089.3954904108</v>
      </c>
      <c r="I132" s="10"/>
      <c r="J132" s="13"/>
      <c r="K132" s="13"/>
    </row>
    <row r="133" spans="1:11" ht="12.75">
      <c r="A133" s="13"/>
      <c r="B133" s="13" t="s">
        <v>13</v>
      </c>
      <c r="C133" s="14">
        <f>-8934525/12</f>
        <v>-744543.75</v>
      </c>
      <c r="D133" s="14">
        <f t="shared" si="4"/>
        <v>-578056.8333333337</v>
      </c>
      <c r="E133" s="14"/>
      <c r="F133" s="14">
        <f t="shared" si="5"/>
        <v>122602.4788237442</v>
      </c>
      <c r="G133" s="14">
        <f t="shared" si="6"/>
        <v>-744543.75</v>
      </c>
      <c r="H133" s="14">
        <f t="shared" si="7"/>
        <v>-455454.3545095892</v>
      </c>
      <c r="I133" s="10"/>
      <c r="J133" s="13"/>
      <c r="K133" s="13"/>
    </row>
    <row r="134" spans="1:11" ht="12.75">
      <c r="A134" s="13"/>
      <c r="B134" s="13" t="s">
        <v>15</v>
      </c>
      <c r="C134" s="14"/>
      <c r="D134" s="14">
        <f t="shared" si="4"/>
        <v>-578056.8333333337</v>
      </c>
      <c r="E134" s="14">
        <f>+D131*J134*K134/365</f>
        <v>-2755.186575342468</v>
      </c>
      <c r="F134" s="14">
        <f t="shared" si="5"/>
        <v>119847.29224840173</v>
      </c>
      <c r="G134" s="14">
        <f t="shared" si="6"/>
        <v>-2755.186575342468</v>
      </c>
      <c r="H134" s="14">
        <f t="shared" si="7"/>
        <v>-458209.5410849317</v>
      </c>
      <c r="I134" s="10"/>
      <c r="J134" s="16">
        <f>+$J$9</f>
        <v>0.07</v>
      </c>
      <c r="K134" s="17">
        <f>+A135-A131+1</f>
        <v>30</v>
      </c>
    </row>
    <row r="135" spans="1:11" ht="12.75">
      <c r="A135" s="12">
        <f>+A130+30</f>
        <v>37955</v>
      </c>
      <c r="B135" s="13" t="s">
        <v>4</v>
      </c>
      <c r="C135" s="14"/>
      <c r="D135" s="14">
        <f t="shared" si="4"/>
        <v>-578056.8333333337</v>
      </c>
      <c r="E135" s="14"/>
      <c r="F135" s="14">
        <f t="shared" si="5"/>
        <v>119847.29224840173</v>
      </c>
      <c r="G135" s="14">
        <f t="shared" si="6"/>
        <v>0</v>
      </c>
      <c r="H135" s="14">
        <f t="shared" si="7"/>
        <v>-458209.5410849317</v>
      </c>
      <c r="I135" s="10"/>
      <c r="J135" s="13"/>
      <c r="K135" s="13"/>
    </row>
    <row r="136" spans="1:11" ht="12.75">
      <c r="A136" s="12">
        <f>+A135+1</f>
        <v>37956</v>
      </c>
      <c r="B136" s="13" t="s">
        <v>11</v>
      </c>
      <c r="C136" s="14"/>
      <c r="D136" s="14">
        <f aca="true" t="shared" si="8" ref="D136:D165">+D135+C136</f>
        <v>-578056.8333333337</v>
      </c>
      <c r="E136" s="14"/>
      <c r="F136" s="14">
        <f aca="true" t="shared" si="9" ref="F136:F165">+F135+E136</f>
        <v>119847.29224840173</v>
      </c>
      <c r="G136" s="14">
        <f aca="true" t="shared" si="10" ref="G136:G165">+C136+E136</f>
        <v>0</v>
      </c>
      <c r="H136" s="14">
        <f aca="true" t="shared" si="11" ref="H136:H165">+H135+G136</f>
        <v>-458209.5410849317</v>
      </c>
      <c r="I136" s="10"/>
      <c r="J136" s="13"/>
      <c r="K136" s="13"/>
    </row>
    <row r="137" spans="1:11" ht="12.75">
      <c r="A137" s="13"/>
      <c r="B137" s="13" t="s">
        <v>12</v>
      </c>
      <c r="C137" s="14">
        <f>+$C$171</f>
        <v>645364.5833333334</v>
      </c>
      <c r="D137" s="14">
        <f t="shared" si="8"/>
        <v>67307.74999999965</v>
      </c>
      <c r="E137" s="14"/>
      <c r="F137" s="14">
        <f t="shared" si="9"/>
        <v>119847.29224840173</v>
      </c>
      <c r="G137" s="14">
        <f t="shared" si="10"/>
        <v>645364.5833333334</v>
      </c>
      <c r="H137" s="14">
        <f t="shared" si="11"/>
        <v>187155.04224840167</v>
      </c>
      <c r="I137" s="10"/>
      <c r="J137" s="13"/>
      <c r="K137" s="13"/>
    </row>
    <row r="138" spans="1:11" ht="12.75">
      <c r="A138" s="13"/>
      <c r="B138" s="13" t="s">
        <v>13</v>
      </c>
      <c r="C138" s="14">
        <f>-8934525/12</f>
        <v>-744543.75</v>
      </c>
      <c r="D138" s="14">
        <f t="shared" si="8"/>
        <v>-677236.0000000003</v>
      </c>
      <c r="E138" s="14"/>
      <c r="F138" s="14">
        <f t="shared" si="9"/>
        <v>119847.29224840173</v>
      </c>
      <c r="G138" s="14">
        <f t="shared" si="10"/>
        <v>-744543.75</v>
      </c>
      <c r="H138" s="14">
        <f t="shared" si="11"/>
        <v>-557388.7077515983</v>
      </c>
      <c r="I138" s="10"/>
      <c r="J138" s="13"/>
      <c r="K138" s="13"/>
    </row>
    <row r="139" spans="1:11" ht="12.75">
      <c r="A139" s="13"/>
      <c r="B139" s="13" t="s">
        <v>15</v>
      </c>
      <c r="C139" s="14"/>
      <c r="D139" s="14">
        <f t="shared" si="8"/>
        <v>-677236.0000000003</v>
      </c>
      <c r="E139" s="14">
        <f>+D136*J139*K139/365</f>
        <v>-3436.666652968039</v>
      </c>
      <c r="F139" s="14">
        <f t="shared" si="9"/>
        <v>116410.6255954337</v>
      </c>
      <c r="G139" s="14">
        <f t="shared" si="10"/>
        <v>-3436.666652968039</v>
      </c>
      <c r="H139" s="14">
        <f t="shared" si="11"/>
        <v>-560825.3744045664</v>
      </c>
      <c r="I139" s="10"/>
      <c r="J139" s="16">
        <f>+$J$9</f>
        <v>0.07</v>
      </c>
      <c r="K139" s="17">
        <f>+A140-A136+1</f>
        <v>31</v>
      </c>
    </row>
    <row r="140" spans="1:11" ht="12.75">
      <c r="A140" s="12">
        <f>+A135+31</f>
        <v>37986</v>
      </c>
      <c r="B140" s="13" t="s">
        <v>4</v>
      </c>
      <c r="C140" s="14"/>
      <c r="D140" s="14">
        <f t="shared" si="8"/>
        <v>-677236.0000000003</v>
      </c>
      <c r="E140" s="14"/>
      <c r="F140" s="14">
        <f t="shared" si="9"/>
        <v>116410.6255954337</v>
      </c>
      <c r="G140" s="14">
        <f t="shared" si="10"/>
        <v>0</v>
      </c>
      <c r="H140" s="14">
        <f t="shared" si="11"/>
        <v>-560825.3744045664</v>
      </c>
      <c r="I140" s="10"/>
      <c r="J140" s="13"/>
      <c r="K140" s="13"/>
    </row>
    <row r="141" spans="1:11" ht="12.75">
      <c r="A141" s="12">
        <f>+A140+1</f>
        <v>37987</v>
      </c>
      <c r="B141" s="13" t="s">
        <v>11</v>
      </c>
      <c r="C141" s="14"/>
      <c r="D141" s="14">
        <f t="shared" si="8"/>
        <v>-677236.0000000003</v>
      </c>
      <c r="E141" s="14"/>
      <c r="F141" s="14">
        <f t="shared" si="9"/>
        <v>116410.6255954337</v>
      </c>
      <c r="G141" s="14">
        <f t="shared" si="10"/>
        <v>0</v>
      </c>
      <c r="H141" s="14">
        <f t="shared" si="11"/>
        <v>-560825.3744045664</v>
      </c>
      <c r="I141" s="10"/>
      <c r="J141" s="13"/>
      <c r="K141" s="13"/>
    </row>
    <row r="142" spans="1:11" ht="12.75">
      <c r="A142" s="13"/>
      <c r="B142" s="13" t="s">
        <v>12</v>
      </c>
      <c r="C142" s="14">
        <f>+$C$171</f>
        <v>645364.5833333334</v>
      </c>
      <c r="D142" s="14">
        <f t="shared" si="8"/>
        <v>-31871.416666666977</v>
      </c>
      <c r="E142" s="14"/>
      <c r="F142" s="14">
        <f t="shared" si="9"/>
        <v>116410.6255954337</v>
      </c>
      <c r="G142" s="14">
        <f t="shared" si="10"/>
        <v>645364.5833333334</v>
      </c>
      <c r="H142" s="14">
        <f t="shared" si="11"/>
        <v>84539.20892876701</v>
      </c>
      <c r="I142" s="10"/>
      <c r="J142" s="13"/>
      <c r="K142" s="13"/>
    </row>
    <row r="143" spans="1:11" ht="12.75">
      <c r="A143" s="13"/>
      <c r="B143" s="13" t="s">
        <v>13</v>
      </c>
      <c r="C143" s="14">
        <f>-2894768/5</f>
        <v>-578953.6</v>
      </c>
      <c r="D143" s="14">
        <f t="shared" si="8"/>
        <v>-610825.016666667</v>
      </c>
      <c r="E143" s="14"/>
      <c r="F143" s="14">
        <f t="shared" si="9"/>
        <v>116410.6255954337</v>
      </c>
      <c r="G143" s="14">
        <f t="shared" si="10"/>
        <v>-578953.6</v>
      </c>
      <c r="H143" s="14">
        <f t="shared" si="11"/>
        <v>-494414.39107123297</v>
      </c>
      <c r="I143" s="10"/>
      <c r="J143" s="13"/>
      <c r="K143" s="13"/>
    </row>
    <row r="144" spans="1:11" ht="12.75">
      <c r="A144" s="13"/>
      <c r="B144" s="13" t="s">
        <v>15</v>
      </c>
      <c r="C144" s="14"/>
      <c r="D144" s="14">
        <f t="shared" si="8"/>
        <v>-610825.016666667</v>
      </c>
      <c r="E144" s="14">
        <f>+D141*J144*K144/365</f>
        <v>-4026.307178082194</v>
      </c>
      <c r="F144" s="14">
        <f t="shared" si="9"/>
        <v>112384.3184173515</v>
      </c>
      <c r="G144" s="14">
        <f t="shared" si="10"/>
        <v>-4026.307178082194</v>
      </c>
      <c r="H144" s="14">
        <f t="shared" si="11"/>
        <v>-498440.69824931514</v>
      </c>
      <c r="I144" s="10"/>
      <c r="J144" s="16">
        <f>+$J$9</f>
        <v>0.07</v>
      </c>
      <c r="K144" s="17">
        <f>+A145-A141+1</f>
        <v>31</v>
      </c>
    </row>
    <row r="145" spans="1:11" ht="12.75">
      <c r="A145" s="12">
        <f>+A140+31</f>
        <v>38017</v>
      </c>
      <c r="B145" s="13" t="s">
        <v>4</v>
      </c>
      <c r="C145" s="14"/>
      <c r="D145" s="14">
        <f t="shared" si="8"/>
        <v>-610825.016666667</v>
      </c>
      <c r="E145" s="14"/>
      <c r="F145" s="14">
        <f t="shared" si="9"/>
        <v>112384.3184173515</v>
      </c>
      <c r="G145" s="14">
        <f t="shared" si="10"/>
        <v>0</v>
      </c>
      <c r="H145" s="14">
        <f t="shared" si="11"/>
        <v>-498440.69824931514</v>
      </c>
      <c r="I145" s="10"/>
      <c r="J145" s="13"/>
      <c r="K145" s="13"/>
    </row>
    <row r="146" spans="1:11" ht="12.75">
      <c r="A146" s="12">
        <f>+A145+1</f>
        <v>38018</v>
      </c>
      <c r="B146" s="13" t="s">
        <v>11</v>
      </c>
      <c r="C146" s="15"/>
      <c r="D146" s="14">
        <f t="shared" si="8"/>
        <v>-610825.016666667</v>
      </c>
      <c r="E146" s="14"/>
      <c r="F146" s="14">
        <f t="shared" si="9"/>
        <v>112384.3184173515</v>
      </c>
      <c r="G146" s="14">
        <f t="shared" si="10"/>
        <v>0</v>
      </c>
      <c r="H146" s="14">
        <f t="shared" si="11"/>
        <v>-498440.69824931514</v>
      </c>
      <c r="I146" s="10"/>
      <c r="J146" s="13"/>
      <c r="K146" s="13"/>
    </row>
    <row r="147" spans="1:11" ht="12.75">
      <c r="A147" s="13"/>
      <c r="B147" s="13" t="s">
        <v>12</v>
      </c>
      <c r="C147" s="14">
        <f>+$C$171</f>
        <v>645364.5833333334</v>
      </c>
      <c r="D147" s="14">
        <f t="shared" si="8"/>
        <v>34539.56666666642</v>
      </c>
      <c r="E147" s="14"/>
      <c r="F147" s="14">
        <f t="shared" si="9"/>
        <v>112384.3184173515</v>
      </c>
      <c r="G147" s="14">
        <f t="shared" si="10"/>
        <v>645364.5833333334</v>
      </c>
      <c r="H147" s="14">
        <f t="shared" si="11"/>
        <v>146923.88508401823</v>
      </c>
      <c r="I147" s="10"/>
      <c r="J147" s="13"/>
      <c r="K147" s="13"/>
    </row>
    <row r="148" spans="1:11" ht="12.75">
      <c r="A148" s="13"/>
      <c r="B148" s="13" t="s">
        <v>13</v>
      </c>
      <c r="C148" s="14">
        <f>-2894768/5</f>
        <v>-578953.6</v>
      </c>
      <c r="D148" s="14">
        <f t="shared" si="8"/>
        <v>-544414.0333333336</v>
      </c>
      <c r="E148" s="14"/>
      <c r="F148" s="14">
        <f t="shared" si="9"/>
        <v>112384.3184173515</v>
      </c>
      <c r="G148" s="14">
        <f t="shared" si="10"/>
        <v>-578953.6</v>
      </c>
      <c r="H148" s="14">
        <f t="shared" si="11"/>
        <v>-432029.71491598175</v>
      </c>
      <c r="I148" s="10"/>
      <c r="J148" s="13"/>
      <c r="K148" s="13"/>
    </row>
    <row r="149" spans="1:11" ht="12.75">
      <c r="A149" s="13"/>
      <c r="B149" s="13" t="s">
        <v>15</v>
      </c>
      <c r="C149" s="14"/>
      <c r="D149" s="14">
        <f t="shared" si="8"/>
        <v>-544414.0333333336</v>
      </c>
      <c r="E149" s="14">
        <f>+D146*J149*K149/365</f>
        <v>-3397.1911885844765</v>
      </c>
      <c r="F149" s="14">
        <f t="shared" si="9"/>
        <v>108987.12722876703</v>
      </c>
      <c r="G149" s="14">
        <f t="shared" si="10"/>
        <v>-3397.1911885844765</v>
      </c>
      <c r="H149" s="14">
        <f t="shared" si="11"/>
        <v>-435426.90610456624</v>
      </c>
      <c r="I149" s="10"/>
      <c r="J149" s="16">
        <f>+$J$9</f>
        <v>0.07</v>
      </c>
      <c r="K149" s="17">
        <f>+A150-A146+1</f>
        <v>29</v>
      </c>
    </row>
    <row r="150" spans="1:11" ht="12.75">
      <c r="A150" s="12">
        <f>+A145+29</f>
        <v>38046</v>
      </c>
      <c r="B150" s="13" t="s">
        <v>4</v>
      </c>
      <c r="C150" s="14"/>
      <c r="D150" s="14">
        <f t="shared" si="8"/>
        <v>-544414.0333333336</v>
      </c>
      <c r="E150" s="14"/>
      <c r="F150" s="14">
        <f t="shared" si="9"/>
        <v>108987.12722876703</v>
      </c>
      <c r="G150" s="14">
        <f t="shared" si="10"/>
        <v>0</v>
      </c>
      <c r="H150" s="14">
        <f t="shared" si="11"/>
        <v>-435426.90610456624</v>
      </c>
      <c r="I150" s="10"/>
      <c r="J150" s="13"/>
      <c r="K150" s="13"/>
    </row>
    <row r="151" spans="1:11" ht="12.75">
      <c r="A151" s="12">
        <f>+A150+1</f>
        <v>38047</v>
      </c>
      <c r="B151" s="13" t="s">
        <v>11</v>
      </c>
      <c r="C151" s="14"/>
      <c r="D151" s="14">
        <f t="shared" si="8"/>
        <v>-544414.0333333336</v>
      </c>
      <c r="E151" s="14"/>
      <c r="F151" s="14">
        <f t="shared" si="9"/>
        <v>108987.12722876703</v>
      </c>
      <c r="G151" s="14">
        <f t="shared" si="10"/>
        <v>0</v>
      </c>
      <c r="H151" s="14">
        <f t="shared" si="11"/>
        <v>-435426.90610456624</v>
      </c>
      <c r="I151" s="10"/>
      <c r="J151" s="13"/>
      <c r="K151" s="13"/>
    </row>
    <row r="152" spans="1:11" ht="12.75">
      <c r="A152" s="13"/>
      <c r="B152" s="13" t="s">
        <v>12</v>
      </c>
      <c r="C152" s="14">
        <f>+$C$171</f>
        <v>645364.5833333334</v>
      </c>
      <c r="D152" s="14">
        <f t="shared" si="8"/>
        <v>100950.54999999981</v>
      </c>
      <c r="E152" s="14"/>
      <c r="F152" s="14">
        <f t="shared" si="9"/>
        <v>108987.12722876703</v>
      </c>
      <c r="G152" s="14">
        <f t="shared" si="10"/>
        <v>645364.5833333334</v>
      </c>
      <c r="H152" s="14">
        <f t="shared" si="11"/>
        <v>209937.67722876713</v>
      </c>
      <c r="I152" s="10"/>
      <c r="J152" s="13"/>
      <c r="K152" s="13"/>
    </row>
    <row r="153" spans="1:11" ht="12.75">
      <c r="A153" s="13"/>
      <c r="B153" s="13" t="s">
        <v>13</v>
      </c>
      <c r="C153" s="14">
        <f>-2894768/5</f>
        <v>-578953.6</v>
      </c>
      <c r="D153" s="14">
        <f t="shared" si="8"/>
        <v>-478003.05000000016</v>
      </c>
      <c r="E153" s="14"/>
      <c r="F153" s="14">
        <f t="shared" si="9"/>
        <v>108987.12722876703</v>
      </c>
      <c r="G153" s="14">
        <f t="shared" si="10"/>
        <v>-578953.6</v>
      </c>
      <c r="H153" s="14">
        <f t="shared" si="11"/>
        <v>-369015.92277123284</v>
      </c>
      <c r="I153" s="10"/>
      <c r="J153" s="13"/>
      <c r="K153" s="13"/>
    </row>
    <row r="154" spans="1:11" ht="12.75">
      <c r="A154" s="13"/>
      <c r="B154" s="13" t="s">
        <v>15</v>
      </c>
      <c r="C154" s="14"/>
      <c r="D154" s="14">
        <f t="shared" si="8"/>
        <v>-478003.05000000016</v>
      </c>
      <c r="E154" s="14">
        <f>+D151*J154*K154/365</f>
        <v>-3236.6532940639286</v>
      </c>
      <c r="F154" s="14">
        <f t="shared" si="9"/>
        <v>105750.4739347031</v>
      </c>
      <c r="G154" s="14">
        <f t="shared" si="10"/>
        <v>-3236.6532940639286</v>
      </c>
      <c r="H154" s="14">
        <f t="shared" si="11"/>
        <v>-372252.5760652968</v>
      </c>
      <c r="I154" s="10"/>
      <c r="J154" s="16">
        <f>+$J$9</f>
        <v>0.07</v>
      </c>
      <c r="K154" s="17">
        <f>+A155-A151+1</f>
        <v>31</v>
      </c>
    </row>
    <row r="155" spans="1:11" ht="12.75">
      <c r="A155" s="12">
        <f>+A150+31</f>
        <v>38077</v>
      </c>
      <c r="B155" s="13" t="s">
        <v>4</v>
      </c>
      <c r="C155" s="14"/>
      <c r="D155" s="14">
        <f t="shared" si="8"/>
        <v>-478003.05000000016</v>
      </c>
      <c r="E155" s="14"/>
      <c r="F155" s="14">
        <f t="shared" si="9"/>
        <v>105750.4739347031</v>
      </c>
      <c r="G155" s="14">
        <f t="shared" si="10"/>
        <v>0</v>
      </c>
      <c r="H155" s="14">
        <f t="shared" si="11"/>
        <v>-372252.5760652968</v>
      </c>
      <c r="I155" s="10"/>
      <c r="J155" s="13"/>
      <c r="K155" s="13"/>
    </row>
    <row r="156" spans="1:11" ht="12.75">
      <c r="A156" s="12">
        <f>+A155+1</f>
        <v>38078</v>
      </c>
      <c r="B156" s="13" t="s">
        <v>11</v>
      </c>
      <c r="C156" s="14"/>
      <c r="D156" s="14">
        <f t="shared" si="8"/>
        <v>-478003.05000000016</v>
      </c>
      <c r="E156" s="14"/>
      <c r="F156" s="14">
        <f t="shared" si="9"/>
        <v>105750.4739347031</v>
      </c>
      <c r="G156" s="14">
        <f t="shared" si="10"/>
        <v>0</v>
      </c>
      <c r="H156" s="14">
        <f t="shared" si="11"/>
        <v>-372252.5760652968</v>
      </c>
      <c r="I156" s="10"/>
      <c r="J156" s="13"/>
      <c r="K156" s="13"/>
    </row>
    <row r="157" spans="1:11" ht="12.75">
      <c r="A157" s="13"/>
      <c r="B157" s="13" t="s">
        <v>12</v>
      </c>
      <c r="C157" s="15">
        <f>+$C$172</f>
        <v>477506.6666666667</v>
      </c>
      <c r="D157" s="14">
        <f t="shared" si="8"/>
        <v>-496.3833333334769</v>
      </c>
      <c r="E157" s="14"/>
      <c r="F157" s="14">
        <f t="shared" si="9"/>
        <v>105750.4739347031</v>
      </c>
      <c r="G157" s="14">
        <f t="shared" si="10"/>
        <v>477506.6666666667</v>
      </c>
      <c r="H157" s="14">
        <f t="shared" si="11"/>
        <v>105254.09060136991</v>
      </c>
      <c r="I157" s="10"/>
      <c r="J157" s="13"/>
      <c r="K157" s="13"/>
    </row>
    <row r="158" spans="1:11" ht="12.75">
      <c r="A158" s="13"/>
      <c r="B158" s="13" t="s">
        <v>13</v>
      </c>
      <c r="C158" s="14">
        <f>-2894768/5</f>
        <v>-578953.6</v>
      </c>
      <c r="D158" s="14">
        <f t="shared" si="8"/>
        <v>-579449.9833333334</v>
      </c>
      <c r="E158" s="14"/>
      <c r="F158" s="14">
        <f t="shared" si="9"/>
        <v>105750.4739347031</v>
      </c>
      <c r="G158" s="14">
        <f t="shared" si="10"/>
        <v>-578953.6</v>
      </c>
      <c r="H158" s="14">
        <f t="shared" si="11"/>
        <v>-473699.50939863006</v>
      </c>
      <c r="I158" s="10"/>
      <c r="J158" s="13"/>
      <c r="K158" s="13"/>
    </row>
    <row r="159" spans="1:11" ht="12.75">
      <c r="A159" s="13"/>
      <c r="B159" s="13" t="s">
        <v>15</v>
      </c>
      <c r="C159" s="14"/>
      <c r="D159" s="14">
        <f t="shared" si="8"/>
        <v>-579449.9833333334</v>
      </c>
      <c r="E159" s="14">
        <f>+D156*J159*K159/365</f>
        <v>-2750.1545342465765</v>
      </c>
      <c r="F159" s="14">
        <f t="shared" si="9"/>
        <v>103000.31940045652</v>
      </c>
      <c r="G159" s="14">
        <f t="shared" si="10"/>
        <v>-2750.1545342465765</v>
      </c>
      <c r="H159" s="14">
        <f t="shared" si="11"/>
        <v>-476449.66393287666</v>
      </c>
      <c r="I159" s="10"/>
      <c r="J159" s="16">
        <f>+$J$9</f>
        <v>0.07</v>
      </c>
      <c r="K159" s="17">
        <f>+A160-A156+1</f>
        <v>30</v>
      </c>
    </row>
    <row r="160" spans="1:11" ht="12.75">
      <c r="A160" s="12">
        <f>+A155+30</f>
        <v>38107</v>
      </c>
      <c r="B160" s="13" t="s">
        <v>4</v>
      </c>
      <c r="C160" s="14"/>
      <c r="D160" s="14">
        <f t="shared" si="8"/>
        <v>-579449.9833333334</v>
      </c>
      <c r="E160" s="14"/>
      <c r="F160" s="14">
        <f t="shared" si="9"/>
        <v>103000.31940045652</v>
      </c>
      <c r="G160" s="14">
        <f t="shared" si="10"/>
        <v>0</v>
      </c>
      <c r="H160" s="14">
        <f t="shared" si="11"/>
        <v>-476449.66393287666</v>
      </c>
      <c r="I160" s="10"/>
      <c r="J160" s="13"/>
      <c r="K160" s="13"/>
    </row>
    <row r="161" spans="1:11" ht="12.75">
      <c r="A161" s="12">
        <f>+A160+1</f>
        <v>38108</v>
      </c>
      <c r="B161" s="13" t="s">
        <v>11</v>
      </c>
      <c r="C161" s="14"/>
      <c r="D161" s="14">
        <f t="shared" si="8"/>
        <v>-579449.9833333334</v>
      </c>
      <c r="E161" s="14"/>
      <c r="F161" s="14">
        <f t="shared" si="9"/>
        <v>103000.31940045652</v>
      </c>
      <c r="G161" s="14">
        <f t="shared" si="10"/>
        <v>0</v>
      </c>
      <c r="H161" s="14">
        <f t="shared" si="11"/>
        <v>-476449.66393287666</v>
      </c>
      <c r="I161" s="10"/>
      <c r="J161" s="13"/>
      <c r="K161" s="13"/>
    </row>
    <row r="162" spans="1:11" ht="12.75">
      <c r="A162" s="13"/>
      <c r="B162" s="13" t="s">
        <v>12</v>
      </c>
      <c r="C162" s="15">
        <f>+$C$172</f>
        <v>477506.6666666667</v>
      </c>
      <c r="D162" s="14">
        <f t="shared" si="8"/>
        <v>-101943.31666666671</v>
      </c>
      <c r="E162" s="14"/>
      <c r="F162" s="14">
        <f t="shared" si="9"/>
        <v>103000.31940045652</v>
      </c>
      <c r="G162" s="14">
        <f t="shared" si="10"/>
        <v>477506.6666666667</v>
      </c>
      <c r="H162" s="14">
        <f t="shared" si="11"/>
        <v>1057.0027337900246</v>
      </c>
      <c r="I162" s="10"/>
      <c r="J162" s="13"/>
      <c r="K162" s="13"/>
    </row>
    <row r="163" spans="1:11" ht="12.75">
      <c r="A163" s="13"/>
      <c r="B163" s="13" t="s">
        <v>13</v>
      </c>
      <c r="C163" s="14">
        <f>-2894768/5</f>
        <v>-578953.6</v>
      </c>
      <c r="D163" s="14">
        <f t="shared" si="8"/>
        <v>-680896.9166666667</v>
      </c>
      <c r="E163" s="14"/>
      <c r="F163" s="14">
        <f t="shared" si="9"/>
        <v>103000.31940045652</v>
      </c>
      <c r="G163" s="14">
        <f t="shared" si="10"/>
        <v>-578953.6</v>
      </c>
      <c r="H163" s="14">
        <f t="shared" si="11"/>
        <v>-577896.59726621</v>
      </c>
      <c r="I163" s="10"/>
      <c r="J163" s="13"/>
      <c r="K163" s="13"/>
    </row>
    <row r="164" spans="1:11" ht="12.75">
      <c r="A164" s="13"/>
      <c r="B164" s="13" t="s">
        <v>15</v>
      </c>
      <c r="C164" s="14"/>
      <c r="D164" s="14">
        <f t="shared" si="8"/>
        <v>-680896.9166666667</v>
      </c>
      <c r="E164" s="14">
        <f>+D161*J164*K164/365</f>
        <v>-3444.9492159817355</v>
      </c>
      <c r="F164" s="14">
        <f t="shared" si="9"/>
        <v>99555.37018447478</v>
      </c>
      <c r="G164" s="14">
        <f t="shared" si="10"/>
        <v>-3444.9492159817355</v>
      </c>
      <c r="H164" s="14">
        <f t="shared" si="11"/>
        <v>-581341.5464821918</v>
      </c>
      <c r="I164" s="10"/>
      <c r="J164" s="16">
        <f>+$J$9</f>
        <v>0.07</v>
      </c>
      <c r="K164" s="17">
        <f>+A165-A161+1</f>
        <v>31</v>
      </c>
    </row>
    <row r="165" spans="1:11" ht="12.75">
      <c r="A165" s="12">
        <f>+A160+31</f>
        <v>38138</v>
      </c>
      <c r="B165" s="13" t="s">
        <v>4</v>
      </c>
      <c r="C165" s="14"/>
      <c r="D165" s="14">
        <f t="shared" si="8"/>
        <v>-680896.9166666667</v>
      </c>
      <c r="E165" s="14"/>
      <c r="F165" s="14">
        <f t="shared" si="9"/>
        <v>99555.37018447478</v>
      </c>
      <c r="G165" s="14">
        <f t="shared" si="10"/>
        <v>0</v>
      </c>
      <c r="H165" s="14">
        <f t="shared" si="11"/>
        <v>-581341.5464821918</v>
      </c>
      <c r="I165" s="10"/>
      <c r="J165" s="13"/>
      <c r="K165" s="13"/>
    </row>
    <row r="166" spans="1:1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9" t="s">
        <v>20</v>
      </c>
      <c r="B168" s="10"/>
      <c r="C168" s="22" t="s">
        <v>21</v>
      </c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10">
        <v>2001</v>
      </c>
      <c r="B169" s="23">
        <v>2014295</v>
      </c>
      <c r="C169" s="23">
        <f>+B169/3</f>
        <v>671431.6666666666</v>
      </c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10">
        <v>2002</v>
      </c>
      <c r="B170" s="23">
        <v>5730080</v>
      </c>
      <c r="C170" s="23">
        <f>+B170/12</f>
        <v>477506.6666666667</v>
      </c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10">
        <v>2003</v>
      </c>
      <c r="B171" s="23">
        <f>SUM(B169:B170)</f>
        <v>7744375</v>
      </c>
      <c r="C171" s="23">
        <f>+B171/12</f>
        <v>645364.5833333334</v>
      </c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10">
        <v>2004</v>
      </c>
      <c r="B172" s="23">
        <f>+B170</f>
        <v>5730080</v>
      </c>
      <c r="C172" s="23">
        <f>+B172/12</f>
        <v>477506.6666666667</v>
      </c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10">
        <v>2005</v>
      </c>
      <c r="B173" s="23">
        <v>5609993</v>
      </c>
      <c r="C173" s="23">
        <f>+B173/12</f>
        <v>467499.4166666667</v>
      </c>
      <c r="D173" s="10"/>
      <c r="E173" s="10"/>
      <c r="F173" s="10"/>
      <c r="G173" s="10"/>
      <c r="H173" s="10"/>
      <c r="I173" s="10"/>
      <c r="J173" s="10"/>
      <c r="K173" s="10"/>
    </row>
  </sheetData>
  <mergeCells count="4">
    <mergeCell ref="C4:D4"/>
    <mergeCell ref="E4:F4"/>
    <mergeCell ref="G4:H4"/>
    <mergeCell ref="J4:J5"/>
  </mergeCells>
  <printOptions/>
  <pageMargins left="0.8" right="0.2" top="1" bottom="0.4" header="0.31" footer="0.13"/>
  <pageSetup fitToHeight="5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3"/>
  <sheetViews>
    <sheetView workbookViewId="0" topLeftCell="C4">
      <pane ySplit="2" topLeftCell="BM6" activePane="bottomLeft" state="frozen"/>
      <selection pane="topLeft" activeCell="A4" sqref="A4"/>
      <selection pane="bottomLeft" activeCell="L4" sqref="L1:AD16384"/>
    </sheetView>
  </sheetViews>
  <sheetFormatPr defaultColWidth="9.140625" defaultRowHeight="12.75"/>
  <cols>
    <col min="1" max="1" width="14.57421875" style="0" customWidth="1"/>
    <col min="2" max="2" width="17.00390625" style="0" customWidth="1"/>
    <col min="3" max="3" width="10.28125" style="0" bestFit="1" customWidth="1"/>
    <col min="4" max="4" width="11.28125" style="0" bestFit="1" customWidth="1"/>
    <col min="5" max="5" width="9.28125" style="0" bestFit="1" customWidth="1"/>
    <col min="7" max="7" width="10.28125" style="0" bestFit="1" customWidth="1"/>
    <col min="8" max="8" width="11.28125" style="0" bestFit="1" customWidth="1"/>
    <col min="9" max="9" width="1.7109375" style="0" customWidth="1"/>
    <col min="10" max="10" width="7.421875" style="0" customWidth="1"/>
    <col min="11" max="11" width="5.28125" style="0" bestFit="1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4" spans="1:10" ht="12.75">
      <c r="A4" s="9" t="s">
        <v>14</v>
      </c>
      <c r="B4" s="10"/>
      <c r="C4" s="24" t="s">
        <v>5</v>
      </c>
      <c r="D4" s="25"/>
      <c r="E4" s="26" t="s">
        <v>7</v>
      </c>
      <c r="F4" s="26"/>
      <c r="G4" s="31" t="s">
        <v>6</v>
      </c>
      <c r="H4" s="31"/>
      <c r="J4" s="32" t="s">
        <v>10</v>
      </c>
    </row>
    <row r="5" spans="1:11" ht="12.75">
      <c r="A5" s="11" t="s">
        <v>2</v>
      </c>
      <c r="B5" s="11" t="s">
        <v>9</v>
      </c>
      <c r="C5" s="4" t="s">
        <v>3</v>
      </c>
      <c r="D5" s="4" t="s">
        <v>6</v>
      </c>
      <c r="E5" s="4" t="s">
        <v>3</v>
      </c>
      <c r="F5" s="4" t="s">
        <v>6</v>
      </c>
      <c r="G5" s="3" t="s">
        <v>3</v>
      </c>
      <c r="H5" s="3" t="s">
        <v>6</v>
      </c>
      <c r="J5" s="33"/>
      <c r="K5" s="4" t="s">
        <v>8</v>
      </c>
    </row>
    <row r="6" spans="1:11" ht="12.75">
      <c r="A6" s="12">
        <v>37165</v>
      </c>
      <c r="B6" s="13" t="s">
        <v>11</v>
      </c>
      <c r="C6" s="14"/>
      <c r="D6" s="14">
        <v>0</v>
      </c>
      <c r="E6" s="14"/>
      <c r="F6" s="14">
        <v>0</v>
      </c>
      <c r="G6" s="5"/>
      <c r="H6" s="5">
        <f>+D6+F6</f>
        <v>0</v>
      </c>
      <c r="J6" s="2"/>
      <c r="K6" s="2"/>
    </row>
    <row r="7" spans="1:11" ht="12.75">
      <c r="A7" s="13"/>
      <c r="B7" s="13" t="s">
        <v>12</v>
      </c>
      <c r="C7" s="14">
        <f>247999/3</f>
        <v>82666.33333333333</v>
      </c>
      <c r="D7" s="14">
        <f>+D6+C7</f>
        <v>82666.33333333333</v>
      </c>
      <c r="E7" s="14"/>
      <c r="F7" s="14">
        <f>+F6+E7</f>
        <v>0</v>
      </c>
      <c r="G7" s="5">
        <f>+C7+E7</f>
        <v>82666.33333333333</v>
      </c>
      <c r="H7" s="5">
        <f>+H6+G7</f>
        <v>82666.33333333333</v>
      </c>
      <c r="J7" s="2"/>
      <c r="K7" s="2"/>
    </row>
    <row r="8" spans="1:11" ht="12.75">
      <c r="A8" s="13"/>
      <c r="B8" s="13" t="s">
        <v>13</v>
      </c>
      <c r="C8" s="14"/>
      <c r="D8" s="14">
        <f aca="true" t="shared" si="0" ref="D8:D71">+D7+C8</f>
        <v>82666.33333333333</v>
      </c>
      <c r="E8" s="14"/>
      <c r="F8" s="14">
        <f aca="true" t="shared" si="1" ref="F8:F71">+F7+E8</f>
        <v>0</v>
      </c>
      <c r="G8" s="5">
        <f aca="true" t="shared" si="2" ref="G8:G71">+C8+E8</f>
        <v>0</v>
      </c>
      <c r="H8" s="5">
        <f aca="true" t="shared" si="3" ref="H8:H71">+H7+G8</f>
        <v>82666.33333333333</v>
      </c>
      <c r="J8" s="2"/>
      <c r="K8" s="2"/>
    </row>
    <row r="9" spans="1:11" ht="12.75">
      <c r="A9" s="13"/>
      <c r="B9" s="13" t="s">
        <v>15</v>
      </c>
      <c r="C9" s="14"/>
      <c r="D9" s="14">
        <f t="shared" si="0"/>
        <v>82666.33333333333</v>
      </c>
      <c r="E9" s="14">
        <f>+D6*J9*K9/365</f>
        <v>0</v>
      </c>
      <c r="F9" s="14">
        <f t="shared" si="1"/>
        <v>0</v>
      </c>
      <c r="G9" s="5">
        <f t="shared" si="2"/>
        <v>0</v>
      </c>
      <c r="H9" s="5">
        <f t="shared" si="3"/>
        <v>82666.33333333333</v>
      </c>
      <c r="J9" s="6">
        <v>0.0725</v>
      </c>
      <c r="K9" s="7">
        <f>+A10-A6+1</f>
        <v>31</v>
      </c>
    </row>
    <row r="10" spans="1:11" ht="12.75">
      <c r="A10" s="12">
        <f>+A6+30</f>
        <v>37195</v>
      </c>
      <c r="B10" s="13" t="s">
        <v>4</v>
      </c>
      <c r="C10" s="14"/>
      <c r="D10" s="14">
        <f t="shared" si="0"/>
        <v>82666.33333333333</v>
      </c>
      <c r="E10" s="14"/>
      <c r="F10" s="14">
        <f t="shared" si="1"/>
        <v>0</v>
      </c>
      <c r="G10" s="5">
        <f t="shared" si="2"/>
        <v>0</v>
      </c>
      <c r="H10" s="5">
        <f t="shared" si="3"/>
        <v>82666.33333333333</v>
      </c>
      <c r="J10" s="2"/>
      <c r="K10" s="2"/>
    </row>
    <row r="11" spans="1:11" ht="12.75">
      <c r="A11" s="12">
        <f>+A10+1</f>
        <v>37196</v>
      </c>
      <c r="B11" s="13" t="s">
        <v>11</v>
      </c>
      <c r="C11" s="14"/>
      <c r="D11" s="14">
        <f t="shared" si="0"/>
        <v>82666.33333333333</v>
      </c>
      <c r="E11" s="14"/>
      <c r="F11" s="14">
        <f t="shared" si="1"/>
        <v>0</v>
      </c>
      <c r="G11" s="5">
        <f t="shared" si="2"/>
        <v>0</v>
      </c>
      <c r="H11" s="5">
        <f t="shared" si="3"/>
        <v>82666.33333333333</v>
      </c>
      <c r="J11" s="2"/>
      <c r="K11" s="2"/>
    </row>
    <row r="12" spans="1:11" ht="12.75">
      <c r="A12" s="13"/>
      <c r="B12" s="13" t="s">
        <v>12</v>
      </c>
      <c r="C12" s="14">
        <f>247999/3</f>
        <v>82666.33333333333</v>
      </c>
      <c r="D12" s="14">
        <f t="shared" si="0"/>
        <v>165332.66666666666</v>
      </c>
      <c r="E12" s="14"/>
      <c r="F12" s="14">
        <f t="shared" si="1"/>
        <v>0</v>
      </c>
      <c r="G12" s="5">
        <f t="shared" si="2"/>
        <v>82666.33333333333</v>
      </c>
      <c r="H12" s="5">
        <f t="shared" si="3"/>
        <v>165332.66666666666</v>
      </c>
      <c r="J12" s="2"/>
      <c r="K12" s="2"/>
    </row>
    <row r="13" spans="1:11" ht="12.75">
      <c r="A13" s="13"/>
      <c r="B13" s="13" t="s">
        <v>13</v>
      </c>
      <c r="C13" s="14"/>
      <c r="D13" s="14">
        <f t="shared" si="0"/>
        <v>165332.66666666666</v>
      </c>
      <c r="E13" s="14"/>
      <c r="F13" s="14">
        <f t="shared" si="1"/>
        <v>0</v>
      </c>
      <c r="G13" s="5">
        <f t="shared" si="2"/>
        <v>0</v>
      </c>
      <c r="H13" s="5">
        <f t="shared" si="3"/>
        <v>165332.66666666666</v>
      </c>
      <c r="J13" s="2"/>
      <c r="K13" s="2"/>
    </row>
    <row r="14" spans="1:11" ht="12.75">
      <c r="A14" s="13"/>
      <c r="B14" s="13" t="s">
        <v>15</v>
      </c>
      <c r="C14" s="14"/>
      <c r="D14" s="14">
        <f t="shared" si="0"/>
        <v>165332.66666666666</v>
      </c>
      <c r="E14" s="14">
        <f>+D11*J14*K14/365</f>
        <v>492.60075342465746</v>
      </c>
      <c r="F14" s="14">
        <f t="shared" si="1"/>
        <v>492.60075342465746</v>
      </c>
      <c r="G14" s="5">
        <f t="shared" si="2"/>
        <v>492.60075342465746</v>
      </c>
      <c r="H14" s="5">
        <f t="shared" si="3"/>
        <v>165825.26742009132</v>
      </c>
      <c r="J14" s="6">
        <v>0.0725</v>
      </c>
      <c r="K14" s="7">
        <f>+A15-A11+1</f>
        <v>30</v>
      </c>
    </row>
    <row r="15" spans="1:11" ht="12.75">
      <c r="A15" s="12">
        <f>+A10+30</f>
        <v>37225</v>
      </c>
      <c r="B15" s="13" t="s">
        <v>4</v>
      </c>
      <c r="C15" s="14"/>
      <c r="D15" s="14">
        <f t="shared" si="0"/>
        <v>165332.66666666666</v>
      </c>
      <c r="E15" s="14"/>
      <c r="F15" s="14">
        <f t="shared" si="1"/>
        <v>492.60075342465746</v>
      </c>
      <c r="G15" s="5">
        <f t="shared" si="2"/>
        <v>0</v>
      </c>
      <c r="H15" s="5">
        <f t="shared" si="3"/>
        <v>165825.26742009132</v>
      </c>
      <c r="J15" s="2"/>
      <c r="K15" s="2"/>
    </row>
    <row r="16" spans="1:11" ht="12.75">
      <c r="A16" s="12">
        <f>+A15+1</f>
        <v>37226</v>
      </c>
      <c r="B16" s="13" t="s">
        <v>11</v>
      </c>
      <c r="C16" s="14"/>
      <c r="D16" s="14">
        <f t="shared" si="0"/>
        <v>165332.66666666666</v>
      </c>
      <c r="E16" s="14"/>
      <c r="F16" s="14">
        <f t="shared" si="1"/>
        <v>492.60075342465746</v>
      </c>
      <c r="G16" s="5">
        <f t="shared" si="2"/>
        <v>0</v>
      </c>
      <c r="H16" s="5">
        <f t="shared" si="3"/>
        <v>165825.26742009132</v>
      </c>
      <c r="J16" s="2"/>
      <c r="K16" s="2"/>
    </row>
    <row r="17" spans="1:11" ht="12.75">
      <c r="A17" s="13"/>
      <c r="B17" s="13" t="s">
        <v>12</v>
      </c>
      <c r="C17" s="14">
        <f>247999/3</f>
        <v>82666.33333333333</v>
      </c>
      <c r="D17" s="14">
        <f t="shared" si="0"/>
        <v>247999</v>
      </c>
      <c r="E17" s="14"/>
      <c r="F17" s="14">
        <f t="shared" si="1"/>
        <v>492.60075342465746</v>
      </c>
      <c r="G17" s="5">
        <f t="shared" si="2"/>
        <v>82666.33333333333</v>
      </c>
      <c r="H17" s="5">
        <f t="shared" si="3"/>
        <v>248491.60075342463</v>
      </c>
      <c r="J17" s="2"/>
      <c r="K17" s="2"/>
    </row>
    <row r="18" spans="1:11" ht="12.75">
      <c r="A18" s="13"/>
      <c r="B18" s="13" t="s">
        <v>13</v>
      </c>
      <c r="C18" s="14"/>
      <c r="D18" s="14">
        <f t="shared" si="0"/>
        <v>247999</v>
      </c>
      <c r="E18" s="14"/>
      <c r="F18" s="14">
        <f t="shared" si="1"/>
        <v>492.60075342465746</v>
      </c>
      <c r="G18" s="5">
        <f t="shared" si="2"/>
        <v>0</v>
      </c>
      <c r="H18" s="5">
        <f t="shared" si="3"/>
        <v>248491.60075342463</v>
      </c>
      <c r="J18" s="2"/>
      <c r="K18" s="2"/>
    </row>
    <row r="19" spans="1:11" ht="12.75">
      <c r="A19" s="13"/>
      <c r="B19" s="13" t="s">
        <v>15</v>
      </c>
      <c r="C19" s="14"/>
      <c r="D19" s="14">
        <f t="shared" si="0"/>
        <v>247999</v>
      </c>
      <c r="E19" s="14">
        <f>+D16*J19*K19/365</f>
        <v>1018.0415570776254</v>
      </c>
      <c r="F19" s="14">
        <f t="shared" si="1"/>
        <v>1510.6423105022827</v>
      </c>
      <c r="G19" s="5">
        <f t="shared" si="2"/>
        <v>1018.0415570776254</v>
      </c>
      <c r="H19" s="5">
        <f t="shared" si="3"/>
        <v>249509.64231050227</v>
      </c>
      <c r="J19" s="6">
        <v>0.0725</v>
      </c>
      <c r="K19" s="7">
        <f>+A20-A16+1</f>
        <v>31</v>
      </c>
    </row>
    <row r="20" spans="1:11" ht="12.75">
      <c r="A20" s="12">
        <f>+A15+31</f>
        <v>37256</v>
      </c>
      <c r="B20" s="13" t="s">
        <v>4</v>
      </c>
      <c r="C20" s="14"/>
      <c r="D20" s="14">
        <f t="shared" si="0"/>
        <v>247999</v>
      </c>
      <c r="E20" s="14"/>
      <c r="F20" s="14">
        <f t="shared" si="1"/>
        <v>1510.6423105022827</v>
      </c>
      <c r="G20" s="5">
        <f t="shared" si="2"/>
        <v>0</v>
      </c>
      <c r="H20" s="5">
        <f t="shared" si="3"/>
        <v>249509.64231050227</v>
      </c>
      <c r="J20" s="2"/>
      <c r="K20" s="2"/>
    </row>
    <row r="21" spans="1:11" ht="12.75">
      <c r="A21" s="12">
        <f>+A20+1</f>
        <v>37257</v>
      </c>
      <c r="B21" s="13" t="s">
        <v>11</v>
      </c>
      <c r="C21" s="14"/>
      <c r="D21" s="14">
        <f t="shared" si="0"/>
        <v>247999</v>
      </c>
      <c r="E21" s="14"/>
      <c r="F21" s="14">
        <f t="shared" si="1"/>
        <v>1510.6423105022827</v>
      </c>
      <c r="G21" s="5">
        <f t="shared" si="2"/>
        <v>0</v>
      </c>
      <c r="H21" s="5">
        <f t="shared" si="3"/>
        <v>249509.64231050227</v>
      </c>
      <c r="J21" s="2"/>
      <c r="K21" s="2"/>
    </row>
    <row r="22" spans="1:11" ht="12.75">
      <c r="A22" s="13"/>
      <c r="B22" s="13" t="s">
        <v>12</v>
      </c>
      <c r="C22" s="14">
        <f>846788/12</f>
        <v>70565.66666666667</v>
      </c>
      <c r="D22" s="14">
        <f t="shared" si="0"/>
        <v>318564.6666666667</v>
      </c>
      <c r="E22" s="14"/>
      <c r="F22" s="14">
        <f t="shared" si="1"/>
        <v>1510.6423105022827</v>
      </c>
      <c r="G22" s="5">
        <f t="shared" si="2"/>
        <v>70565.66666666667</v>
      </c>
      <c r="H22" s="5">
        <f t="shared" si="3"/>
        <v>320075.3089771689</v>
      </c>
      <c r="J22" s="2"/>
      <c r="K22" s="2"/>
    </row>
    <row r="23" spans="1:11" ht="12.75">
      <c r="A23" s="13"/>
      <c r="B23" s="13" t="s">
        <v>13</v>
      </c>
      <c r="C23" s="14"/>
      <c r="D23" s="14">
        <f t="shared" si="0"/>
        <v>318564.6666666667</v>
      </c>
      <c r="E23" s="14"/>
      <c r="F23" s="14">
        <f t="shared" si="1"/>
        <v>1510.6423105022827</v>
      </c>
      <c r="G23" s="5">
        <f t="shared" si="2"/>
        <v>0</v>
      </c>
      <c r="H23" s="5">
        <f t="shared" si="3"/>
        <v>320075.3089771689</v>
      </c>
      <c r="J23" s="2"/>
      <c r="K23" s="2"/>
    </row>
    <row r="24" spans="1:11" ht="12.75">
      <c r="A24" s="13"/>
      <c r="B24" s="13" t="s">
        <v>15</v>
      </c>
      <c r="C24" s="14"/>
      <c r="D24" s="14">
        <f t="shared" si="0"/>
        <v>318564.6666666667</v>
      </c>
      <c r="E24" s="14">
        <f>+D21*J24*K24/365</f>
        <v>1527.0623356164383</v>
      </c>
      <c r="F24" s="14">
        <f t="shared" si="1"/>
        <v>3037.704646118721</v>
      </c>
      <c r="G24" s="5">
        <f t="shared" si="2"/>
        <v>1527.0623356164383</v>
      </c>
      <c r="H24" s="5">
        <f t="shared" si="3"/>
        <v>321602.37131278537</v>
      </c>
      <c r="J24" s="6">
        <v>0.0725</v>
      </c>
      <c r="K24" s="7">
        <f>+A25-A21+1</f>
        <v>31</v>
      </c>
    </row>
    <row r="25" spans="1:11" ht="12.75">
      <c r="A25" s="12">
        <f>+A20+31</f>
        <v>37287</v>
      </c>
      <c r="B25" s="13" t="s">
        <v>4</v>
      </c>
      <c r="C25" s="14"/>
      <c r="D25" s="14">
        <f t="shared" si="0"/>
        <v>318564.6666666667</v>
      </c>
      <c r="E25" s="14"/>
      <c r="F25" s="14">
        <f t="shared" si="1"/>
        <v>3037.704646118721</v>
      </c>
      <c r="G25" s="5">
        <f t="shared" si="2"/>
        <v>0</v>
      </c>
      <c r="H25" s="5">
        <f t="shared" si="3"/>
        <v>321602.37131278537</v>
      </c>
      <c r="J25" s="2"/>
      <c r="K25" s="2"/>
    </row>
    <row r="26" spans="1:11" ht="12.75">
      <c r="A26" s="12">
        <f>+A25+1</f>
        <v>37288</v>
      </c>
      <c r="B26" s="13" t="s">
        <v>11</v>
      </c>
      <c r="C26" s="14"/>
      <c r="D26" s="14">
        <f t="shared" si="0"/>
        <v>318564.6666666667</v>
      </c>
      <c r="E26" s="14"/>
      <c r="F26" s="14">
        <f t="shared" si="1"/>
        <v>3037.704646118721</v>
      </c>
      <c r="G26" s="5">
        <f t="shared" si="2"/>
        <v>0</v>
      </c>
      <c r="H26" s="5">
        <f t="shared" si="3"/>
        <v>321602.37131278537</v>
      </c>
      <c r="J26" s="2"/>
      <c r="K26" s="2"/>
    </row>
    <row r="27" spans="1:11" ht="12.75">
      <c r="A27" s="13"/>
      <c r="B27" s="13" t="s">
        <v>12</v>
      </c>
      <c r="C27" s="14">
        <f>846788/12</f>
        <v>70565.66666666667</v>
      </c>
      <c r="D27" s="14">
        <f t="shared" si="0"/>
        <v>389130.3333333334</v>
      </c>
      <c r="E27" s="14"/>
      <c r="F27" s="14">
        <f t="shared" si="1"/>
        <v>3037.704646118721</v>
      </c>
      <c r="G27" s="5">
        <f t="shared" si="2"/>
        <v>70565.66666666667</v>
      </c>
      <c r="H27" s="5">
        <f t="shared" si="3"/>
        <v>392168.03797945206</v>
      </c>
      <c r="J27" s="2"/>
      <c r="K27" s="2"/>
    </row>
    <row r="28" spans="1:11" ht="12.75">
      <c r="A28" s="13"/>
      <c r="B28" s="13" t="s">
        <v>13</v>
      </c>
      <c r="C28" s="14"/>
      <c r="D28" s="14">
        <f t="shared" si="0"/>
        <v>389130.3333333334</v>
      </c>
      <c r="E28" s="14"/>
      <c r="F28" s="14">
        <f t="shared" si="1"/>
        <v>3037.704646118721</v>
      </c>
      <c r="G28" s="5">
        <f t="shared" si="2"/>
        <v>0</v>
      </c>
      <c r="H28" s="5">
        <f t="shared" si="3"/>
        <v>392168.03797945206</v>
      </c>
      <c r="J28" s="2"/>
      <c r="K28" s="2"/>
    </row>
    <row r="29" spans="1:11" ht="12.75">
      <c r="A29" s="13"/>
      <c r="B29" s="13" t="s">
        <v>15</v>
      </c>
      <c r="C29" s="14"/>
      <c r="D29" s="14">
        <f t="shared" si="0"/>
        <v>389130.3333333334</v>
      </c>
      <c r="E29" s="14">
        <f>+D26*J29*K29/365</f>
        <v>1771.7432146118722</v>
      </c>
      <c r="F29" s="14">
        <f t="shared" si="1"/>
        <v>4809.447860730594</v>
      </c>
      <c r="G29" s="5">
        <f t="shared" si="2"/>
        <v>1771.7432146118722</v>
      </c>
      <c r="H29" s="5">
        <f t="shared" si="3"/>
        <v>393939.78119406395</v>
      </c>
      <c r="J29" s="6">
        <v>0.0725</v>
      </c>
      <c r="K29" s="7">
        <f>+A30-A26+1</f>
        <v>28</v>
      </c>
    </row>
    <row r="30" spans="1:11" ht="12.75">
      <c r="A30" s="12">
        <f>+A25+28</f>
        <v>37315</v>
      </c>
      <c r="B30" s="13" t="s">
        <v>4</v>
      </c>
      <c r="C30" s="14"/>
      <c r="D30" s="14">
        <f t="shared" si="0"/>
        <v>389130.3333333334</v>
      </c>
      <c r="E30" s="14"/>
      <c r="F30" s="14">
        <f t="shared" si="1"/>
        <v>4809.447860730594</v>
      </c>
      <c r="G30" s="5">
        <f t="shared" si="2"/>
        <v>0</v>
      </c>
      <c r="H30" s="5">
        <f t="shared" si="3"/>
        <v>393939.78119406395</v>
      </c>
      <c r="J30" s="2"/>
      <c r="K30" s="2"/>
    </row>
    <row r="31" spans="1:11" ht="12.75">
      <c r="A31" s="12">
        <f>+A30+1</f>
        <v>37316</v>
      </c>
      <c r="B31" s="13" t="s">
        <v>11</v>
      </c>
      <c r="C31" s="14"/>
      <c r="D31" s="14">
        <f t="shared" si="0"/>
        <v>389130.3333333334</v>
      </c>
      <c r="E31" s="14"/>
      <c r="F31" s="14">
        <f t="shared" si="1"/>
        <v>4809.447860730594</v>
      </c>
      <c r="G31" s="5">
        <f t="shared" si="2"/>
        <v>0</v>
      </c>
      <c r="H31" s="5">
        <f t="shared" si="3"/>
        <v>393939.78119406395</v>
      </c>
      <c r="J31" s="2"/>
      <c r="K31" s="2"/>
    </row>
    <row r="32" spans="1:11" ht="12.75">
      <c r="A32" s="13"/>
      <c r="B32" s="13" t="s">
        <v>12</v>
      </c>
      <c r="C32" s="14">
        <f>846788/12</f>
        <v>70565.66666666667</v>
      </c>
      <c r="D32" s="14">
        <f t="shared" si="0"/>
        <v>459696.00000000006</v>
      </c>
      <c r="E32" s="14"/>
      <c r="F32" s="14">
        <f t="shared" si="1"/>
        <v>4809.447860730594</v>
      </c>
      <c r="G32" s="5">
        <f t="shared" si="2"/>
        <v>70565.66666666667</v>
      </c>
      <c r="H32" s="5">
        <f t="shared" si="3"/>
        <v>464505.44786073064</v>
      </c>
      <c r="J32" s="2"/>
      <c r="K32" s="2"/>
    </row>
    <row r="33" spans="1:11" ht="12.75">
      <c r="A33" s="13"/>
      <c r="B33" s="13" t="s">
        <v>13</v>
      </c>
      <c r="C33" s="14">
        <f>-828444/10</f>
        <v>-82844.4</v>
      </c>
      <c r="D33" s="14">
        <f t="shared" si="0"/>
        <v>376851.6000000001</v>
      </c>
      <c r="E33" s="14"/>
      <c r="F33" s="14">
        <f t="shared" si="1"/>
        <v>4809.447860730594</v>
      </c>
      <c r="G33" s="5">
        <f t="shared" si="2"/>
        <v>-82844.4</v>
      </c>
      <c r="H33" s="5">
        <f t="shared" si="3"/>
        <v>381661.0478607307</v>
      </c>
      <c r="J33" s="2"/>
      <c r="K33" s="2"/>
    </row>
    <row r="34" spans="1:11" ht="12.75">
      <c r="A34" s="13"/>
      <c r="B34" s="13" t="s">
        <v>15</v>
      </c>
      <c r="C34" s="14"/>
      <c r="D34" s="14">
        <f t="shared" si="0"/>
        <v>376851.6000000001</v>
      </c>
      <c r="E34" s="14">
        <f>+D31*J34*K34/365</f>
        <v>2396.0833538812785</v>
      </c>
      <c r="F34" s="14">
        <f t="shared" si="1"/>
        <v>7205.531214611872</v>
      </c>
      <c r="G34" s="5">
        <f t="shared" si="2"/>
        <v>2396.0833538812785</v>
      </c>
      <c r="H34" s="5">
        <f t="shared" si="3"/>
        <v>384057.13121461193</v>
      </c>
      <c r="J34" s="6">
        <v>0.0725</v>
      </c>
      <c r="K34" s="7">
        <f>+A35-A31+1</f>
        <v>31</v>
      </c>
    </row>
    <row r="35" spans="1:11" ht="12.75">
      <c r="A35" s="12">
        <f>+A30+31</f>
        <v>37346</v>
      </c>
      <c r="B35" s="13" t="s">
        <v>4</v>
      </c>
      <c r="C35" s="14"/>
      <c r="D35" s="14">
        <f t="shared" si="0"/>
        <v>376851.6000000001</v>
      </c>
      <c r="E35" s="14"/>
      <c r="F35" s="14">
        <f t="shared" si="1"/>
        <v>7205.531214611872</v>
      </c>
      <c r="G35" s="5">
        <f t="shared" si="2"/>
        <v>0</v>
      </c>
      <c r="H35" s="5">
        <f t="shared" si="3"/>
        <v>384057.13121461193</v>
      </c>
      <c r="J35" s="2"/>
      <c r="K35" s="2"/>
    </row>
    <row r="36" spans="1:11" ht="12.75">
      <c r="A36" s="12">
        <f>+A35+1</f>
        <v>37347</v>
      </c>
      <c r="B36" s="13" t="s">
        <v>11</v>
      </c>
      <c r="C36" s="14"/>
      <c r="D36" s="14">
        <f t="shared" si="0"/>
        <v>376851.6000000001</v>
      </c>
      <c r="E36" s="14"/>
      <c r="F36" s="14">
        <f t="shared" si="1"/>
        <v>7205.531214611872</v>
      </c>
      <c r="G36" s="5">
        <f t="shared" si="2"/>
        <v>0</v>
      </c>
      <c r="H36" s="5">
        <f t="shared" si="3"/>
        <v>384057.13121461193</v>
      </c>
      <c r="J36" s="2"/>
      <c r="K36" s="2"/>
    </row>
    <row r="37" spans="1:11" ht="12.75">
      <c r="A37" s="13"/>
      <c r="B37" s="13" t="s">
        <v>12</v>
      </c>
      <c r="C37" s="14">
        <f>846788/12</f>
        <v>70565.66666666667</v>
      </c>
      <c r="D37" s="14">
        <f t="shared" si="0"/>
        <v>447417.2666666668</v>
      </c>
      <c r="E37" s="14"/>
      <c r="F37" s="14">
        <f t="shared" si="1"/>
        <v>7205.531214611872</v>
      </c>
      <c r="G37" s="5">
        <f t="shared" si="2"/>
        <v>70565.66666666667</v>
      </c>
      <c r="H37" s="5">
        <f t="shared" si="3"/>
        <v>454622.7978812786</v>
      </c>
      <c r="J37" s="2"/>
      <c r="K37" s="2"/>
    </row>
    <row r="38" spans="1:11" ht="12.75">
      <c r="A38" s="13"/>
      <c r="B38" s="13" t="s">
        <v>13</v>
      </c>
      <c r="C38" s="14">
        <f>-828444/10</f>
        <v>-82844.4</v>
      </c>
      <c r="D38" s="14">
        <f t="shared" si="0"/>
        <v>364572.8666666668</v>
      </c>
      <c r="E38" s="14"/>
      <c r="F38" s="14">
        <f t="shared" si="1"/>
        <v>7205.531214611872</v>
      </c>
      <c r="G38" s="5">
        <f t="shared" si="2"/>
        <v>-82844.4</v>
      </c>
      <c r="H38" s="5">
        <f t="shared" si="3"/>
        <v>371778.39788127865</v>
      </c>
      <c r="J38" s="2"/>
      <c r="K38" s="2"/>
    </row>
    <row r="39" spans="1:11" ht="12.75">
      <c r="A39" s="13"/>
      <c r="B39" s="13" t="s">
        <v>15</v>
      </c>
      <c r="C39" s="14"/>
      <c r="D39" s="14">
        <f t="shared" si="0"/>
        <v>364572.8666666668</v>
      </c>
      <c r="E39" s="14">
        <f>+D36*J39*K39/365</f>
        <v>2245.622547945206</v>
      </c>
      <c r="F39" s="14">
        <f t="shared" si="1"/>
        <v>9451.153762557078</v>
      </c>
      <c r="G39" s="5">
        <f t="shared" si="2"/>
        <v>2245.622547945206</v>
      </c>
      <c r="H39" s="5">
        <f t="shared" si="3"/>
        <v>374024.02042922383</v>
      </c>
      <c r="J39" s="6">
        <v>0.0725</v>
      </c>
      <c r="K39" s="7">
        <f>+A40-A36+1</f>
        <v>30</v>
      </c>
    </row>
    <row r="40" spans="1:11" ht="12.75">
      <c r="A40" s="12">
        <f>+A35+30</f>
        <v>37376</v>
      </c>
      <c r="B40" s="13" t="s">
        <v>4</v>
      </c>
      <c r="C40" s="14"/>
      <c r="D40" s="14">
        <f t="shared" si="0"/>
        <v>364572.8666666668</v>
      </c>
      <c r="E40" s="14"/>
      <c r="F40" s="14">
        <f t="shared" si="1"/>
        <v>9451.153762557078</v>
      </c>
      <c r="G40" s="5">
        <f t="shared" si="2"/>
        <v>0</v>
      </c>
      <c r="H40" s="5">
        <f t="shared" si="3"/>
        <v>374024.02042922383</v>
      </c>
      <c r="J40" s="2"/>
      <c r="K40" s="2"/>
    </row>
    <row r="41" spans="1:11" ht="12.75">
      <c r="A41" s="12">
        <f>+A40+1</f>
        <v>37377</v>
      </c>
      <c r="B41" s="13" t="s">
        <v>11</v>
      </c>
      <c r="C41" s="14"/>
      <c r="D41" s="14">
        <f t="shared" si="0"/>
        <v>364572.8666666668</v>
      </c>
      <c r="E41" s="14"/>
      <c r="F41" s="14">
        <f t="shared" si="1"/>
        <v>9451.153762557078</v>
      </c>
      <c r="G41" s="5">
        <f t="shared" si="2"/>
        <v>0</v>
      </c>
      <c r="H41" s="5">
        <f t="shared" si="3"/>
        <v>374024.02042922383</v>
      </c>
      <c r="J41" s="2"/>
      <c r="K41" s="2"/>
    </row>
    <row r="42" spans="1:11" ht="12.75">
      <c r="A42" s="13"/>
      <c r="B42" s="13" t="s">
        <v>12</v>
      </c>
      <c r="C42" s="14">
        <f>846788/12</f>
        <v>70565.66666666667</v>
      </c>
      <c r="D42" s="14">
        <f t="shared" si="0"/>
        <v>435138.5333333335</v>
      </c>
      <c r="E42" s="14"/>
      <c r="F42" s="14">
        <f t="shared" si="1"/>
        <v>9451.153762557078</v>
      </c>
      <c r="G42" s="5">
        <f t="shared" si="2"/>
        <v>70565.66666666667</v>
      </c>
      <c r="H42" s="5">
        <f t="shared" si="3"/>
        <v>444589.6870958905</v>
      </c>
      <c r="J42" s="2"/>
      <c r="K42" s="2"/>
    </row>
    <row r="43" spans="1:11" ht="12.75">
      <c r="A43" s="13"/>
      <c r="B43" s="13" t="s">
        <v>13</v>
      </c>
      <c r="C43" s="14">
        <f>-828444/10</f>
        <v>-82844.4</v>
      </c>
      <c r="D43" s="14">
        <f t="shared" si="0"/>
        <v>352294.13333333354</v>
      </c>
      <c r="E43" s="14"/>
      <c r="F43" s="14">
        <f t="shared" si="1"/>
        <v>9451.153762557078</v>
      </c>
      <c r="G43" s="5">
        <f t="shared" si="2"/>
        <v>-82844.4</v>
      </c>
      <c r="H43" s="5">
        <f t="shared" si="3"/>
        <v>361745.2870958905</v>
      </c>
      <c r="J43" s="2"/>
      <c r="K43" s="2"/>
    </row>
    <row r="44" spans="1:11" ht="12.75">
      <c r="A44" s="13"/>
      <c r="B44" s="13" t="s">
        <v>15</v>
      </c>
      <c r="C44" s="14"/>
      <c r="D44" s="14">
        <f t="shared" si="0"/>
        <v>352294.13333333354</v>
      </c>
      <c r="E44" s="14">
        <f>+D41*J44*K44/365</f>
        <v>2244.869911872147</v>
      </c>
      <c r="F44" s="14">
        <f t="shared" si="1"/>
        <v>11696.023674429225</v>
      </c>
      <c r="G44" s="5">
        <f t="shared" si="2"/>
        <v>2244.869911872147</v>
      </c>
      <c r="H44" s="5">
        <f t="shared" si="3"/>
        <v>363990.15700776264</v>
      </c>
      <c r="J44" s="6">
        <v>0.0725</v>
      </c>
      <c r="K44" s="7">
        <f>+A45-A41+1</f>
        <v>31</v>
      </c>
    </row>
    <row r="45" spans="1:11" ht="12.75">
      <c r="A45" s="12">
        <f>+A40+31</f>
        <v>37407</v>
      </c>
      <c r="B45" s="13" t="s">
        <v>4</v>
      </c>
      <c r="C45" s="14"/>
      <c r="D45" s="14">
        <f t="shared" si="0"/>
        <v>352294.13333333354</v>
      </c>
      <c r="E45" s="14"/>
      <c r="F45" s="14">
        <f t="shared" si="1"/>
        <v>11696.023674429225</v>
      </c>
      <c r="G45" s="5">
        <f t="shared" si="2"/>
        <v>0</v>
      </c>
      <c r="H45" s="5">
        <f t="shared" si="3"/>
        <v>363990.15700776264</v>
      </c>
      <c r="J45" s="2"/>
      <c r="K45" s="2"/>
    </row>
    <row r="46" spans="1:11" ht="12.75">
      <c r="A46" s="12">
        <f>+A45+1</f>
        <v>37408</v>
      </c>
      <c r="B46" s="13" t="s">
        <v>11</v>
      </c>
      <c r="C46" s="14"/>
      <c r="D46" s="14">
        <f t="shared" si="0"/>
        <v>352294.13333333354</v>
      </c>
      <c r="E46" s="14"/>
      <c r="F46" s="14">
        <f t="shared" si="1"/>
        <v>11696.023674429225</v>
      </c>
      <c r="G46" s="5">
        <f t="shared" si="2"/>
        <v>0</v>
      </c>
      <c r="H46" s="5">
        <f t="shared" si="3"/>
        <v>363990.15700776264</v>
      </c>
      <c r="J46" s="2"/>
      <c r="K46" s="2"/>
    </row>
    <row r="47" spans="1:11" ht="12.75">
      <c r="A47" s="13"/>
      <c r="B47" s="13" t="s">
        <v>12</v>
      </c>
      <c r="C47" s="14">
        <f>846788/12</f>
        <v>70565.66666666667</v>
      </c>
      <c r="D47" s="14">
        <f t="shared" si="0"/>
        <v>422859.8000000002</v>
      </c>
      <c r="E47" s="14"/>
      <c r="F47" s="14">
        <f t="shared" si="1"/>
        <v>11696.023674429225</v>
      </c>
      <c r="G47" s="5">
        <f t="shared" si="2"/>
        <v>70565.66666666667</v>
      </c>
      <c r="H47" s="5">
        <f t="shared" si="3"/>
        <v>434555.8236744293</v>
      </c>
      <c r="J47" s="2"/>
      <c r="K47" s="2"/>
    </row>
    <row r="48" spans="1:11" ht="12.75">
      <c r="A48" s="13"/>
      <c r="B48" s="13" t="s">
        <v>13</v>
      </c>
      <c r="C48" s="14">
        <f>-828444/10</f>
        <v>-82844.4</v>
      </c>
      <c r="D48" s="14">
        <f t="shared" si="0"/>
        <v>340015.40000000026</v>
      </c>
      <c r="E48" s="14"/>
      <c r="F48" s="14">
        <f t="shared" si="1"/>
        <v>11696.023674429225</v>
      </c>
      <c r="G48" s="5">
        <f t="shared" si="2"/>
        <v>-82844.4</v>
      </c>
      <c r="H48" s="5">
        <f t="shared" si="3"/>
        <v>351711.4236744293</v>
      </c>
      <c r="J48" s="2"/>
      <c r="K48" s="2"/>
    </row>
    <row r="49" spans="1:11" ht="12.75">
      <c r="A49" s="13"/>
      <c r="B49" s="13" t="s">
        <v>15</v>
      </c>
      <c r="C49" s="14">
        <v>290</v>
      </c>
      <c r="D49" s="14">
        <f t="shared" si="0"/>
        <v>340305.40000000026</v>
      </c>
      <c r="E49" s="14">
        <f>+D46*J49*K49/365</f>
        <v>2099.2869589041106</v>
      </c>
      <c r="F49" s="14">
        <f t="shared" si="1"/>
        <v>13795.310633333336</v>
      </c>
      <c r="G49" s="5">
        <f t="shared" si="2"/>
        <v>2389.2869589041106</v>
      </c>
      <c r="H49" s="5">
        <f t="shared" si="3"/>
        <v>354100.7106333334</v>
      </c>
      <c r="J49" s="6">
        <v>0.0725</v>
      </c>
      <c r="K49" s="7">
        <f>+A50-A46+1</f>
        <v>30</v>
      </c>
    </row>
    <row r="50" spans="1:11" ht="12.75">
      <c r="A50" s="12">
        <f>+A45+30</f>
        <v>37437</v>
      </c>
      <c r="B50" s="13" t="s">
        <v>4</v>
      </c>
      <c r="C50" s="14"/>
      <c r="D50" s="14">
        <f t="shared" si="0"/>
        <v>340305.40000000026</v>
      </c>
      <c r="E50" s="14"/>
      <c r="F50" s="14">
        <f t="shared" si="1"/>
        <v>13795.310633333336</v>
      </c>
      <c r="G50" s="5">
        <f t="shared" si="2"/>
        <v>0</v>
      </c>
      <c r="H50" s="5">
        <f t="shared" si="3"/>
        <v>354100.7106333334</v>
      </c>
      <c r="J50" s="2"/>
      <c r="K50" s="2"/>
    </row>
    <row r="51" spans="1:11" ht="12.75">
      <c r="A51" s="12">
        <f>+A50+1</f>
        <v>37438</v>
      </c>
      <c r="B51" s="13" t="s">
        <v>11</v>
      </c>
      <c r="C51" s="14"/>
      <c r="D51" s="14">
        <f t="shared" si="0"/>
        <v>340305.40000000026</v>
      </c>
      <c r="E51" s="14"/>
      <c r="F51" s="14">
        <f t="shared" si="1"/>
        <v>13795.310633333336</v>
      </c>
      <c r="G51" s="5">
        <f t="shared" si="2"/>
        <v>0</v>
      </c>
      <c r="H51" s="5">
        <f t="shared" si="3"/>
        <v>354100.7106333334</v>
      </c>
      <c r="J51" s="2"/>
      <c r="K51" s="2"/>
    </row>
    <row r="52" spans="1:11" ht="12.75">
      <c r="A52" s="13"/>
      <c r="B52" s="13" t="s">
        <v>12</v>
      </c>
      <c r="C52" s="14">
        <f>846788/12</f>
        <v>70565.66666666667</v>
      </c>
      <c r="D52" s="14">
        <f t="shared" si="0"/>
        <v>410871.06666666694</v>
      </c>
      <c r="E52" s="14"/>
      <c r="F52" s="14">
        <f t="shared" si="1"/>
        <v>13795.310633333336</v>
      </c>
      <c r="G52" s="5">
        <f t="shared" si="2"/>
        <v>70565.66666666667</v>
      </c>
      <c r="H52" s="5">
        <f t="shared" si="3"/>
        <v>424666.3773000001</v>
      </c>
      <c r="J52" s="2"/>
      <c r="K52" s="2"/>
    </row>
    <row r="53" spans="1:11" ht="12.75">
      <c r="A53" s="13"/>
      <c r="B53" s="13" t="s">
        <v>13</v>
      </c>
      <c r="C53" s="14">
        <f>-828444/10</f>
        <v>-82844.4</v>
      </c>
      <c r="D53" s="14">
        <f t="shared" si="0"/>
        <v>328026.666666667</v>
      </c>
      <c r="E53" s="14"/>
      <c r="F53" s="14">
        <f t="shared" si="1"/>
        <v>13795.310633333336</v>
      </c>
      <c r="G53" s="5">
        <f t="shared" si="2"/>
        <v>-82844.4</v>
      </c>
      <c r="H53" s="5">
        <f t="shared" si="3"/>
        <v>341821.97730000014</v>
      </c>
      <c r="J53" s="2"/>
      <c r="K53" s="2"/>
    </row>
    <row r="54" spans="1:11" ht="12.75">
      <c r="A54" s="13"/>
      <c r="B54" s="13" t="s">
        <v>15</v>
      </c>
      <c r="C54" s="14"/>
      <c r="D54" s="14">
        <f t="shared" si="0"/>
        <v>328026.666666667</v>
      </c>
      <c r="E54" s="14">
        <f>+D51*J54*K54/365</f>
        <v>2095.4421547945217</v>
      </c>
      <c r="F54" s="14">
        <f t="shared" si="1"/>
        <v>15890.752788127858</v>
      </c>
      <c r="G54" s="5">
        <f t="shared" si="2"/>
        <v>2095.4421547945217</v>
      </c>
      <c r="H54" s="5">
        <f t="shared" si="3"/>
        <v>343917.41945479467</v>
      </c>
      <c r="J54" s="6">
        <v>0.0725</v>
      </c>
      <c r="K54" s="7">
        <f>+A55-A51+1</f>
        <v>31</v>
      </c>
    </row>
    <row r="55" spans="1:11" ht="12.75">
      <c r="A55" s="12">
        <f>+A50+31</f>
        <v>37468</v>
      </c>
      <c r="B55" s="13" t="s">
        <v>4</v>
      </c>
      <c r="C55" s="14"/>
      <c r="D55" s="14">
        <f t="shared" si="0"/>
        <v>328026.666666667</v>
      </c>
      <c r="E55" s="14"/>
      <c r="F55" s="14">
        <f t="shared" si="1"/>
        <v>15890.752788127858</v>
      </c>
      <c r="G55" s="5">
        <f t="shared" si="2"/>
        <v>0</v>
      </c>
      <c r="H55" s="5">
        <f t="shared" si="3"/>
        <v>343917.41945479467</v>
      </c>
      <c r="J55" s="2"/>
      <c r="K55" s="2"/>
    </row>
    <row r="56" spans="1:11" ht="12.75">
      <c r="A56" s="12">
        <f>+A55+1</f>
        <v>37469</v>
      </c>
      <c r="B56" s="13" t="s">
        <v>11</v>
      </c>
      <c r="C56" s="14"/>
      <c r="D56" s="14">
        <f t="shared" si="0"/>
        <v>328026.666666667</v>
      </c>
      <c r="E56" s="14"/>
      <c r="F56" s="14">
        <f t="shared" si="1"/>
        <v>15890.752788127858</v>
      </c>
      <c r="G56" s="5">
        <f t="shared" si="2"/>
        <v>0</v>
      </c>
      <c r="H56" s="5">
        <f t="shared" si="3"/>
        <v>343917.41945479467</v>
      </c>
      <c r="J56" s="2"/>
      <c r="K56" s="2"/>
    </row>
    <row r="57" spans="1:11" ht="12.75">
      <c r="A57" s="13"/>
      <c r="B57" s="13" t="s">
        <v>12</v>
      </c>
      <c r="C57" s="14">
        <f>846788/12</f>
        <v>70565.66666666667</v>
      </c>
      <c r="D57" s="14">
        <f t="shared" si="0"/>
        <v>398592.33333333366</v>
      </c>
      <c r="E57" s="14"/>
      <c r="F57" s="14">
        <f t="shared" si="1"/>
        <v>15890.752788127858</v>
      </c>
      <c r="G57" s="5">
        <f t="shared" si="2"/>
        <v>70565.66666666667</v>
      </c>
      <c r="H57" s="5">
        <f t="shared" si="3"/>
        <v>414483.08612146135</v>
      </c>
      <c r="J57" s="2"/>
      <c r="K57" s="2"/>
    </row>
    <row r="58" spans="1:11" ht="12.75">
      <c r="A58" s="13"/>
      <c r="B58" s="13" t="s">
        <v>13</v>
      </c>
      <c r="C58" s="14">
        <f>-828444/10</f>
        <v>-82844.4</v>
      </c>
      <c r="D58" s="14">
        <f t="shared" si="0"/>
        <v>315747.9333333337</v>
      </c>
      <c r="E58" s="14"/>
      <c r="F58" s="14">
        <f t="shared" si="1"/>
        <v>15890.752788127858</v>
      </c>
      <c r="G58" s="5">
        <f t="shared" si="2"/>
        <v>-82844.4</v>
      </c>
      <c r="H58" s="5">
        <f t="shared" si="3"/>
        <v>331638.68612146133</v>
      </c>
      <c r="J58" s="2"/>
      <c r="K58" s="2"/>
    </row>
    <row r="59" spans="1:11" ht="12.75">
      <c r="A59" s="13"/>
      <c r="B59" s="13" t="s">
        <v>15</v>
      </c>
      <c r="C59" s="14"/>
      <c r="D59" s="14">
        <f t="shared" si="0"/>
        <v>315747.9333333337</v>
      </c>
      <c r="E59" s="14">
        <f>+D56*J59*K59/365</f>
        <v>2019.835433789956</v>
      </c>
      <c r="F59" s="14">
        <f t="shared" si="1"/>
        <v>17910.588221917813</v>
      </c>
      <c r="G59" s="5">
        <f t="shared" si="2"/>
        <v>2019.835433789956</v>
      </c>
      <c r="H59" s="5">
        <f t="shared" si="3"/>
        <v>333658.52155525127</v>
      </c>
      <c r="J59" s="6">
        <v>0.0725</v>
      </c>
      <c r="K59" s="7">
        <f>+A60-A56+1</f>
        <v>31</v>
      </c>
    </row>
    <row r="60" spans="1:11" ht="12.75">
      <c r="A60" s="12">
        <f>+A55+31</f>
        <v>37499</v>
      </c>
      <c r="B60" s="13" t="s">
        <v>4</v>
      </c>
      <c r="C60" s="14"/>
      <c r="D60" s="14">
        <f t="shared" si="0"/>
        <v>315747.9333333337</v>
      </c>
      <c r="E60" s="14"/>
      <c r="F60" s="14">
        <f t="shared" si="1"/>
        <v>17910.588221917813</v>
      </c>
      <c r="G60" s="5">
        <f t="shared" si="2"/>
        <v>0</v>
      </c>
      <c r="H60" s="5">
        <f t="shared" si="3"/>
        <v>333658.52155525127</v>
      </c>
      <c r="J60" s="2"/>
      <c r="K60" s="2"/>
    </row>
    <row r="61" spans="1:11" ht="12.75">
      <c r="A61" s="12">
        <f>+A60+1</f>
        <v>37500</v>
      </c>
      <c r="B61" s="13" t="s">
        <v>11</v>
      </c>
      <c r="C61" s="14"/>
      <c r="D61" s="14">
        <f t="shared" si="0"/>
        <v>315747.9333333337</v>
      </c>
      <c r="E61" s="14"/>
      <c r="F61" s="14">
        <f t="shared" si="1"/>
        <v>17910.588221917813</v>
      </c>
      <c r="G61" s="5">
        <f t="shared" si="2"/>
        <v>0</v>
      </c>
      <c r="H61" s="5">
        <f t="shared" si="3"/>
        <v>333658.52155525127</v>
      </c>
      <c r="J61" s="2"/>
      <c r="K61" s="2"/>
    </row>
    <row r="62" spans="1:11" ht="12.75">
      <c r="A62" s="13"/>
      <c r="B62" s="13" t="s">
        <v>12</v>
      </c>
      <c r="C62" s="14">
        <f>846788/12</f>
        <v>70565.66666666667</v>
      </c>
      <c r="D62" s="14">
        <f t="shared" si="0"/>
        <v>386313.6000000004</v>
      </c>
      <c r="E62" s="14"/>
      <c r="F62" s="14">
        <f t="shared" si="1"/>
        <v>17910.588221917813</v>
      </c>
      <c r="G62" s="5">
        <f t="shared" si="2"/>
        <v>70565.66666666667</v>
      </c>
      <c r="H62" s="5">
        <f t="shared" si="3"/>
        <v>404224.18822191795</v>
      </c>
      <c r="J62" s="2"/>
      <c r="K62" s="2"/>
    </row>
    <row r="63" spans="1:11" ht="12.75">
      <c r="A63" s="13"/>
      <c r="B63" s="13" t="s">
        <v>13</v>
      </c>
      <c r="C63" s="14">
        <f>-828444/10</f>
        <v>-82844.4</v>
      </c>
      <c r="D63" s="14">
        <f t="shared" si="0"/>
        <v>303469.2000000004</v>
      </c>
      <c r="E63" s="14"/>
      <c r="F63" s="14">
        <f t="shared" si="1"/>
        <v>17910.588221917813</v>
      </c>
      <c r="G63" s="5">
        <f t="shared" si="2"/>
        <v>-82844.4</v>
      </c>
      <c r="H63" s="5">
        <f t="shared" si="3"/>
        <v>321379.78822191793</v>
      </c>
      <c r="J63" s="2"/>
      <c r="K63" s="2"/>
    </row>
    <row r="64" spans="1:11" ht="12.75">
      <c r="A64" s="13"/>
      <c r="B64" s="13" t="s">
        <v>15</v>
      </c>
      <c r="C64" s="14"/>
      <c r="D64" s="14">
        <f t="shared" si="0"/>
        <v>303469.2000000004</v>
      </c>
      <c r="E64" s="14">
        <f>+D61*J64*K64/365</f>
        <v>1881.5116575342488</v>
      </c>
      <c r="F64" s="14">
        <f t="shared" si="1"/>
        <v>19792.09987945206</v>
      </c>
      <c r="G64" s="5">
        <f t="shared" si="2"/>
        <v>1881.5116575342488</v>
      </c>
      <c r="H64" s="5">
        <f t="shared" si="3"/>
        <v>323261.29987945216</v>
      </c>
      <c r="J64" s="6">
        <v>0.0725</v>
      </c>
      <c r="K64" s="7">
        <f>+A65-A61+1</f>
        <v>30</v>
      </c>
    </row>
    <row r="65" spans="1:11" ht="12.75">
      <c r="A65" s="12">
        <f>+A60+30</f>
        <v>37529</v>
      </c>
      <c r="B65" s="13" t="s">
        <v>4</v>
      </c>
      <c r="C65" s="14"/>
      <c r="D65" s="14">
        <f t="shared" si="0"/>
        <v>303469.2000000004</v>
      </c>
      <c r="E65" s="14"/>
      <c r="F65" s="14">
        <f t="shared" si="1"/>
        <v>19792.09987945206</v>
      </c>
      <c r="G65" s="5">
        <f t="shared" si="2"/>
        <v>0</v>
      </c>
      <c r="H65" s="5">
        <f t="shared" si="3"/>
        <v>323261.29987945216</v>
      </c>
      <c r="J65" s="2"/>
      <c r="K65" s="2"/>
    </row>
    <row r="66" spans="1:11" ht="12.75">
      <c r="A66" s="12">
        <f>+A65+1</f>
        <v>37530</v>
      </c>
      <c r="B66" s="13" t="s">
        <v>11</v>
      </c>
      <c r="C66" s="14"/>
      <c r="D66" s="14">
        <f t="shared" si="0"/>
        <v>303469.2000000004</v>
      </c>
      <c r="E66" s="14"/>
      <c r="F66" s="14">
        <f t="shared" si="1"/>
        <v>19792.09987945206</v>
      </c>
      <c r="G66" s="5">
        <f t="shared" si="2"/>
        <v>0</v>
      </c>
      <c r="H66" s="5">
        <f t="shared" si="3"/>
        <v>323261.29987945216</v>
      </c>
      <c r="J66" s="2"/>
      <c r="K66" s="2"/>
    </row>
    <row r="67" spans="1:11" ht="12.75">
      <c r="A67" s="13"/>
      <c r="B67" s="13" t="s">
        <v>12</v>
      </c>
      <c r="C67" s="14">
        <f>846788/12</f>
        <v>70565.66666666667</v>
      </c>
      <c r="D67" s="14">
        <f t="shared" si="0"/>
        <v>374034.8666666671</v>
      </c>
      <c r="E67" s="14"/>
      <c r="F67" s="14">
        <f t="shared" si="1"/>
        <v>19792.09987945206</v>
      </c>
      <c r="G67" s="5">
        <f t="shared" si="2"/>
        <v>70565.66666666667</v>
      </c>
      <c r="H67" s="5">
        <f t="shared" si="3"/>
        <v>393826.96654611884</v>
      </c>
      <c r="J67" s="2"/>
      <c r="K67" s="2"/>
    </row>
    <row r="68" spans="1:11" ht="12.75">
      <c r="A68" s="13"/>
      <c r="B68" s="13" t="s">
        <v>13</v>
      </c>
      <c r="C68" s="14">
        <f>-828444/10</f>
        <v>-82844.4</v>
      </c>
      <c r="D68" s="14">
        <f t="shared" si="0"/>
        <v>291190.46666666714</v>
      </c>
      <c r="E68" s="14"/>
      <c r="F68" s="14">
        <f t="shared" si="1"/>
        <v>19792.09987945206</v>
      </c>
      <c r="G68" s="5">
        <f t="shared" si="2"/>
        <v>-82844.4</v>
      </c>
      <c r="H68" s="5">
        <f t="shared" si="3"/>
        <v>310982.5665461188</v>
      </c>
      <c r="J68" s="2"/>
      <c r="K68" s="2"/>
    </row>
    <row r="69" spans="1:11" ht="12.75">
      <c r="A69" s="13"/>
      <c r="B69" s="13" t="s">
        <v>15</v>
      </c>
      <c r="C69" s="14"/>
      <c r="D69" s="14">
        <f t="shared" si="0"/>
        <v>291190.46666666714</v>
      </c>
      <c r="E69" s="14">
        <f>+D66*J69*K69/365</f>
        <v>1868.6219917808244</v>
      </c>
      <c r="F69" s="14">
        <f t="shared" si="1"/>
        <v>21660.721871232883</v>
      </c>
      <c r="G69" s="5">
        <f t="shared" si="2"/>
        <v>1868.6219917808244</v>
      </c>
      <c r="H69" s="5">
        <f t="shared" si="3"/>
        <v>312851.18853789964</v>
      </c>
      <c r="J69" s="6">
        <v>0.0725</v>
      </c>
      <c r="K69" s="7">
        <f>+A70-A66+1</f>
        <v>31</v>
      </c>
    </row>
    <row r="70" spans="1:11" ht="12.75">
      <c r="A70" s="12">
        <f>+A65+31</f>
        <v>37560</v>
      </c>
      <c r="B70" s="13" t="s">
        <v>4</v>
      </c>
      <c r="C70" s="14"/>
      <c r="D70" s="14">
        <f t="shared" si="0"/>
        <v>291190.46666666714</v>
      </c>
      <c r="E70" s="14"/>
      <c r="F70" s="14">
        <f t="shared" si="1"/>
        <v>21660.721871232883</v>
      </c>
      <c r="G70" s="5">
        <f t="shared" si="2"/>
        <v>0</v>
      </c>
      <c r="H70" s="5">
        <f t="shared" si="3"/>
        <v>312851.18853789964</v>
      </c>
      <c r="J70" s="2"/>
      <c r="K70" s="2"/>
    </row>
    <row r="71" spans="1:11" ht="12.75">
      <c r="A71" s="12">
        <f>+A70+1</f>
        <v>37561</v>
      </c>
      <c r="B71" s="13" t="s">
        <v>11</v>
      </c>
      <c r="C71" s="14"/>
      <c r="D71" s="14">
        <f t="shared" si="0"/>
        <v>291190.46666666714</v>
      </c>
      <c r="E71" s="14"/>
      <c r="F71" s="14">
        <f t="shared" si="1"/>
        <v>21660.721871232883</v>
      </c>
      <c r="G71" s="5">
        <f t="shared" si="2"/>
        <v>0</v>
      </c>
      <c r="H71" s="5">
        <f t="shared" si="3"/>
        <v>312851.18853789964</v>
      </c>
      <c r="J71" s="2"/>
      <c r="K71" s="2"/>
    </row>
    <row r="72" spans="1:11" ht="12.75">
      <c r="A72" s="13"/>
      <c r="B72" s="13" t="s">
        <v>12</v>
      </c>
      <c r="C72" s="14">
        <f>846788/12</f>
        <v>70565.66666666667</v>
      </c>
      <c r="D72" s="14">
        <f aca="true" t="shared" si="4" ref="D72:D135">+D71+C72</f>
        <v>361756.1333333338</v>
      </c>
      <c r="E72" s="14"/>
      <c r="F72" s="14">
        <f aca="true" t="shared" si="5" ref="F72:F135">+F71+E72</f>
        <v>21660.721871232883</v>
      </c>
      <c r="G72" s="5">
        <f aca="true" t="shared" si="6" ref="G72:G135">+C72+E72</f>
        <v>70565.66666666667</v>
      </c>
      <c r="H72" s="5">
        <f aca="true" t="shared" si="7" ref="H72:H135">+H71+G72</f>
        <v>383416.8552045663</v>
      </c>
      <c r="J72" s="2"/>
      <c r="K72" s="2"/>
    </row>
    <row r="73" spans="1:11" ht="12.75">
      <c r="A73" s="13"/>
      <c r="B73" s="13" t="s">
        <v>13</v>
      </c>
      <c r="C73" s="14">
        <f>-828444/10</f>
        <v>-82844.4</v>
      </c>
      <c r="D73" s="14">
        <f t="shared" si="4"/>
        <v>278911.73333333386</v>
      </c>
      <c r="E73" s="14"/>
      <c r="F73" s="14">
        <f t="shared" si="5"/>
        <v>21660.721871232883</v>
      </c>
      <c r="G73" s="5">
        <f t="shared" si="6"/>
        <v>-82844.4</v>
      </c>
      <c r="H73" s="5">
        <f t="shared" si="7"/>
        <v>300572.45520456636</v>
      </c>
      <c r="J73" s="2"/>
      <c r="K73" s="2"/>
    </row>
    <row r="74" spans="1:11" ht="12.75">
      <c r="A74" s="13"/>
      <c r="B74" s="13" t="s">
        <v>15</v>
      </c>
      <c r="C74" s="14"/>
      <c r="D74" s="14">
        <f t="shared" si="4"/>
        <v>278911.73333333386</v>
      </c>
      <c r="E74" s="14">
        <f>+D71*J74*K74/365</f>
        <v>1735.1760684931533</v>
      </c>
      <c r="F74" s="14">
        <f t="shared" si="5"/>
        <v>23395.897939726037</v>
      </c>
      <c r="G74" s="5">
        <f t="shared" si="6"/>
        <v>1735.1760684931533</v>
      </c>
      <c r="H74" s="5">
        <f t="shared" si="7"/>
        <v>302307.6312730595</v>
      </c>
      <c r="J74" s="6">
        <v>0.0725</v>
      </c>
      <c r="K74" s="7">
        <f>+A75-A71+1</f>
        <v>30</v>
      </c>
    </row>
    <row r="75" spans="1:11" ht="12.75">
      <c r="A75" s="12">
        <f>+A70+30</f>
        <v>37590</v>
      </c>
      <c r="B75" s="13" t="s">
        <v>4</v>
      </c>
      <c r="C75" s="14"/>
      <c r="D75" s="14">
        <f t="shared" si="4"/>
        <v>278911.73333333386</v>
      </c>
      <c r="E75" s="14"/>
      <c r="F75" s="14">
        <f t="shared" si="5"/>
        <v>23395.897939726037</v>
      </c>
      <c r="G75" s="5">
        <f t="shared" si="6"/>
        <v>0</v>
      </c>
      <c r="H75" s="5">
        <f t="shared" si="7"/>
        <v>302307.6312730595</v>
      </c>
      <c r="J75" s="2"/>
      <c r="K75" s="2"/>
    </row>
    <row r="76" spans="1:11" ht="12.75">
      <c r="A76" s="12">
        <f>+A75+1</f>
        <v>37591</v>
      </c>
      <c r="B76" s="13" t="s">
        <v>11</v>
      </c>
      <c r="C76" s="14"/>
      <c r="D76" s="14">
        <f t="shared" si="4"/>
        <v>278911.73333333386</v>
      </c>
      <c r="E76" s="14"/>
      <c r="F76" s="14">
        <f t="shared" si="5"/>
        <v>23395.897939726037</v>
      </c>
      <c r="G76" s="5">
        <f t="shared" si="6"/>
        <v>0</v>
      </c>
      <c r="H76" s="5">
        <f t="shared" si="7"/>
        <v>302307.6312730595</v>
      </c>
      <c r="J76" s="2"/>
      <c r="K76" s="2"/>
    </row>
    <row r="77" spans="1:11" ht="12.75">
      <c r="A77" s="13"/>
      <c r="B77" s="13" t="s">
        <v>12</v>
      </c>
      <c r="C77" s="14">
        <f>846788/12</f>
        <v>70565.66666666667</v>
      </c>
      <c r="D77" s="14">
        <f t="shared" si="4"/>
        <v>349477.40000000055</v>
      </c>
      <c r="E77" s="14"/>
      <c r="F77" s="14">
        <f t="shared" si="5"/>
        <v>23395.897939726037</v>
      </c>
      <c r="G77" s="5">
        <f t="shared" si="6"/>
        <v>70565.66666666667</v>
      </c>
      <c r="H77" s="5">
        <f t="shared" si="7"/>
        <v>372873.2979397262</v>
      </c>
      <c r="J77" s="2"/>
      <c r="K77" s="2"/>
    </row>
    <row r="78" spans="1:11" ht="12.75">
      <c r="A78" s="13"/>
      <c r="B78" s="13" t="s">
        <v>13</v>
      </c>
      <c r="C78" s="14">
        <f>-828444/10</f>
        <v>-82844.4</v>
      </c>
      <c r="D78" s="14">
        <f t="shared" si="4"/>
        <v>266633.0000000006</v>
      </c>
      <c r="E78" s="14"/>
      <c r="F78" s="14">
        <f t="shared" si="5"/>
        <v>23395.897939726037</v>
      </c>
      <c r="G78" s="5">
        <f t="shared" si="6"/>
        <v>-82844.4</v>
      </c>
      <c r="H78" s="5">
        <f t="shared" si="7"/>
        <v>290028.89793972624</v>
      </c>
      <c r="J78" s="2"/>
      <c r="K78" s="2"/>
    </row>
    <row r="79" spans="1:11" ht="12.75">
      <c r="A79" s="13"/>
      <c r="B79" s="13" t="s">
        <v>15</v>
      </c>
      <c r="C79" s="14"/>
      <c r="D79" s="14">
        <f t="shared" si="4"/>
        <v>266633.0000000006</v>
      </c>
      <c r="E79" s="14">
        <f>+D76*J79*K79/365</f>
        <v>1717.4085497716924</v>
      </c>
      <c r="F79" s="14">
        <f t="shared" si="5"/>
        <v>25113.30648949773</v>
      </c>
      <c r="G79" s="5">
        <f t="shared" si="6"/>
        <v>1717.4085497716924</v>
      </c>
      <c r="H79" s="5">
        <f t="shared" si="7"/>
        <v>291746.30648949795</v>
      </c>
      <c r="J79" s="6">
        <v>0.0725</v>
      </c>
      <c r="K79" s="7">
        <f>+A80-A76+1</f>
        <v>31</v>
      </c>
    </row>
    <row r="80" spans="1:11" ht="12.75">
      <c r="A80" s="12">
        <f>+A75+31</f>
        <v>37621</v>
      </c>
      <c r="B80" s="13" t="s">
        <v>4</v>
      </c>
      <c r="C80" s="14"/>
      <c r="D80" s="14">
        <f t="shared" si="4"/>
        <v>266633.0000000006</v>
      </c>
      <c r="E80" s="14"/>
      <c r="F80" s="14">
        <f t="shared" si="5"/>
        <v>25113.30648949773</v>
      </c>
      <c r="G80" s="5">
        <f t="shared" si="6"/>
        <v>0</v>
      </c>
      <c r="H80" s="5">
        <f t="shared" si="7"/>
        <v>291746.30648949795</v>
      </c>
      <c r="J80" s="2"/>
      <c r="K80" s="2"/>
    </row>
    <row r="81" spans="1:11" ht="12.75">
      <c r="A81" s="12">
        <f>+A80+1</f>
        <v>37622</v>
      </c>
      <c r="B81" s="13" t="s">
        <v>11</v>
      </c>
      <c r="C81" s="14"/>
      <c r="D81" s="14">
        <f t="shared" si="4"/>
        <v>266633.0000000006</v>
      </c>
      <c r="E81" s="14"/>
      <c r="F81" s="14">
        <f t="shared" si="5"/>
        <v>25113.30648949773</v>
      </c>
      <c r="G81" s="5">
        <f t="shared" si="6"/>
        <v>0</v>
      </c>
      <c r="H81" s="5">
        <f t="shared" si="7"/>
        <v>291746.30648949795</v>
      </c>
      <c r="J81" s="2"/>
      <c r="K81" s="2"/>
    </row>
    <row r="82" spans="1:11" ht="12.75">
      <c r="A82" s="13"/>
      <c r="B82" s="13" t="s">
        <v>12</v>
      </c>
      <c r="C82" s="14">
        <f>1094787/12</f>
        <v>91232.25</v>
      </c>
      <c r="D82" s="14">
        <f t="shared" si="4"/>
        <v>357865.2500000006</v>
      </c>
      <c r="E82" s="14"/>
      <c r="F82" s="14">
        <f t="shared" si="5"/>
        <v>25113.30648949773</v>
      </c>
      <c r="G82" s="5">
        <f t="shared" si="6"/>
        <v>91232.25</v>
      </c>
      <c r="H82" s="5">
        <f t="shared" si="7"/>
        <v>382978.55648949795</v>
      </c>
      <c r="J82" s="2"/>
      <c r="K82" s="2"/>
    </row>
    <row r="83" spans="1:11" ht="12.75">
      <c r="A83" s="13"/>
      <c r="B83" s="13" t="s">
        <v>13</v>
      </c>
      <c r="C83" s="14">
        <f>-1224216/12</f>
        <v>-102018</v>
      </c>
      <c r="D83" s="14">
        <f t="shared" si="4"/>
        <v>255847.25000000058</v>
      </c>
      <c r="E83" s="14"/>
      <c r="F83" s="14">
        <f t="shared" si="5"/>
        <v>25113.30648949773</v>
      </c>
      <c r="G83" s="5">
        <f t="shared" si="6"/>
        <v>-102018</v>
      </c>
      <c r="H83" s="5">
        <f t="shared" si="7"/>
        <v>280960.55648949795</v>
      </c>
      <c r="J83" s="2"/>
      <c r="K83" s="2"/>
    </row>
    <row r="84" spans="1:11" ht="12.75">
      <c r="A84" s="13"/>
      <c r="B84" s="13" t="s">
        <v>15</v>
      </c>
      <c r="C84" s="14"/>
      <c r="D84" s="14">
        <f t="shared" si="4"/>
        <v>255847.25000000058</v>
      </c>
      <c r="E84" s="14">
        <f>+D81*J84*K84/365</f>
        <v>1641.8018287671268</v>
      </c>
      <c r="F84" s="14">
        <f t="shared" si="5"/>
        <v>26755.108318264854</v>
      </c>
      <c r="G84" s="5">
        <f t="shared" si="6"/>
        <v>1641.8018287671268</v>
      </c>
      <c r="H84" s="5">
        <f t="shared" si="7"/>
        <v>282602.35831826506</v>
      </c>
      <c r="J84" s="6">
        <v>0.0725</v>
      </c>
      <c r="K84" s="7">
        <f>+A85-A81+1</f>
        <v>31</v>
      </c>
    </row>
    <row r="85" spans="1:11" ht="12.75">
      <c r="A85" s="12">
        <f>+A80+31</f>
        <v>37652</v>
      </c>
      <c r="B85" s="13" t="s">
        <v>4</v>
      </c>
      <c r="C85" s="14"/>
      <c r="D85" s="14">
        <f t="shared" si="4"/>
        <v>255847.25000000058</v>
      </c>
      <c r="E85" s="14"/>
      <c r="F85" s="14">
        <f t="shared" si="5"/>
        <v>26755.108318264854</v>
      </c>
      <c r="G85" s="5">
        <f t="shared" si="6"/>
        <v>0</v>
      </c>
      <c r="H85" s="5">
        <f t="shared" si="7"/>
        <v>282602.35831826506</v>
      </c>
      <c r="J85" s="2"/>
      <c r="K85" s="2"/>
    </row>
    <row r="86" spans="1:11" ht="12.75">
      <c r="A86" s="12">
        <f>+A85+1</f>
        <v>37653</v>
      </c>
      <c r="B86" s="13" t="s">
        <v>11</v>
      </c>
      <c r="C86" s="14"/>
      <c r="D86" s="14">
        <f t="shared" si="4"/>
        <v>255847.25000000058</v>
      </c>
      <c r="E86" s="14"/>
      <c r="F86" s="14">
        <f t="shared" si="5"/>
        <v>26755.108318264854</v>
      </c>
      <c r="G86" s="5">
        <f t="shared" si="6"/>
        <v>0</v>
      </c>
      <c r="H86" s="5">
        <f t="shared" si="7"/>
        <v>282602.35831826506</v>
      </c>
      <c r="J86" s="2"/>
      <c r="K86" s="2"/>
    </row>
    <row r="87" spans="1:11" ht="12.75">
      <c r="A87" s="13"/>
      <c r="B87" s="13" t="s">
        <v>12</v>
      </c>
      <c r="C87" s="14">
        <f>1094787/12</f>
        <v>91232.25</v>
      </c>
      <c r="D87" s="14">
        <f t="shared" si="4"/>
        <v>347079.5000000006</v>
      </c>
      <c r="E87" s="14"/>
      <c r="F87" s="14">
        <f t="shared" si="5"/>
        <v>26755.108318264854</v>
      </c>
      <c r="G87" s="5">
        <f t="shared" si="6"/>
        <v>91232.25</v>
      </c>
      <c r="H87" s="5">
        <f t="shared" si="7"/>
        <v>373834.60831826506</v>
      </c>
      <c r="J87" s="2"/>
      <c r="K87" s="2"/>
    </row>
    <row r="88" spans="1:11" ht="12.75">
      <c r="A88" s="13"/>
      <c r="B88" s="13" t="s">
        <v>13</v>
      </c>
      <c r="C88" s="14">
        <f>-1224216/12</f>
        <v>-102018</v>
      </c>
      <c r="D88" s="14">
        <f t="shared" si="4"/>
        <v>245061.50000000058</v>
      </c>
      <c r="E88" s="14"/>
      <c r="F88" s="14">
        <f t="shared" si="5"/>
        <v>26755.108318264854</v>
      </c>
      <c r="G88" s="5">
        <f t="shared" si="6"/>
        <v>-102018</v>
      </c>
      <c r="H88" s="5">
        <f t="shared" si="7"/>
        <v>271816.60831826506</v>
      </c>
      <c r="J88" s="2"/>
      <c r="K88" s="2"/>
    </row>
    <row r="89" spans="1:11" ht="12.75">
      <c r="A89" s="13"/>
      <c r="B89" s="13" t="s">
        <v>15</v>
      </c>
      <c r="C89" s="14"/>
      <c r="D89" s="14">
        <f t="shared" si="4"/>
        <v>245061.50000000058</v>
      </c>
      <c r="E89" s="14">
        <f>+D86*J89*K89/365</f>
        <v>1422.9312808219208</v>
      </c>
      <c r="F89" s="14">
        <f t="shared" si="5"/>
        <v>28178.039599086776</v>
      </c>
      <c r="G89" s="5">
        <f t="shared" si="6"/>
        <v>1422.9312808219208</v>
      </c>
      <c r="H89" s="5">
        <f t="shared" si="7"/>
        <v>273239.539599087</v>
      </c>
      <c r="J89" s="6">
        <v>0.0725</v>
      </c>
      <c r="K89" s="7">
        <f>+A90-A86+1</f>
        <v>28</v>
      </c>
    </row>
    <row r="90" spans="1:11" ht="12.75">
      <c r="A90" s="12">
        <f>+A85+28</f>
        <v>37680</v>
      </c>
      <c r="B90" s="13" t="s">
        <v>4</v>
      </c>
      <c r="C90" s="14"/>
      <c r="D90" s="14">
        <f t="shared" si="4"/>
        <v>245061.50000000058</v>
      </c>
      <c r="E90" s="14"/>
      <c r="F90" s="14">
        <f t="shared" si="5"/>
        <v>28178.039599086776</v>
      </c>
      <c r="G90" s="5">
        <f t="shared" si="6"/>
        <v>0</v>
      </c>
      <c r="H90" s="5">
        <f t="shared" si="7"/>
        <v>273239.539599087</v>
      </c>
      <c r="J90" s="2"/>
      <c r="K90" s="2"/>
    </row>
    <row r="91" spans="1:11" ht="12.75">
      <c r="A91" s="12">
        <f>+A90+1</f>
        <v>37681</v>
      </c>
      <c r="B91" s="13" t="s">
        <v>11</v>
      </c>
      <c r="C91" s="14"/>
      <c r="D91" s="14">
        <f t="shared" si="4"/>
        <v>245061.50000000058</v>
      </c>
      <c r="E91" s="14"/>
      <c r="F91" s="14">
        <f t="shared" si="5"/>
        <v>28178.039599086776</v>
      </c>
      <c r="G91" s="5">
        <f t="shared" si="6"/>
        <v>0</v>
      </c>
      <c r="H91" s="5">
        <f t="shared" si="7"/>
        <v>273239.539599087</v>
      </c>
      <c r="J91" s="2"/>
      <c r="K91" s="2"/>
    </row>
    <row r="92" spans="1:11" ht="12.75">
      <c r="A92" s="13"/>
      <c r="B92" s="13" t="s">
        <v>12</v>
      </c>
      <c r="C92" s="14">
        <f>1094787/12</f>
        <v>91232.25</v>
      </c>
      <c r="D92" s="14">
        <f t="shared" si="4"/>
        <v>336293.7500000006</v>
      </c>
      <c r="E92" s="14"/>
      <c r="F92" s="14">
        <f t="shared" si="5"/>
        <v>28178.039599086776</v>
      </c>
      <c r="G92" s="5">
        <f t="shared" si="6"/>
        <v>91232.25</v>
      </c>
      <c r="H92" s="5">
        <f t="shared" si="7"/>
        <v>364471.789599087</v>
      </c>
      <c r="J92" s="2"/>
      <c r="K92" s="2"/>
    </row>
    <row r="93" spans="1:11" ht="12.75">
      <c r="A93" s="13"/>
      <c r="B93" s="13" t="s">
        <v>13</v>
      </c>
      <c r="C93" s="14">
        <f>-1224216/12</f>
        <v>-102018</v>
      </c>
      <c r="D93" s="14">
        <f t="shared" si="4"/>
        <v>234275.75000000058</v>
      </c>
      <c r="E93" s="14"/>
      <c r="F93" s="14">
        <f t="shared" si="5"/>
        <v>28178.039599086776</v>
      </c>
      <c r="G93" s="5">
        <f t="shared" si="6"/>
        <v>-102018</v>
      </c>
      <c r="H93" s="5">
        <f t="shared" si="7"/>
        <v>262453.789599087</v>
      </c>
      <c r="J93" s="2"/>
      <c r="K93" s="2"/>
    </row>
    <row r="94" spans="1:11" ht="12.75">
      <c r="A94" s="13"/>
      <c r="B94" s="13" t="s">
        <v>15</v>
      </c>
      <c r="C94" s="14"/>
      <c r="D94" s="14">
        <f t="shared" si="4"/>
        <v>234275.75000000058</v>
      </c>
      <c r="E94" s="14">
        <f>+D91*J94*K94/365</f>
        <v>1508.974578767127</v>
      </c>
      <c r="F94" s="14">
        <f t="shared" si="5"/>
        <v>29687.014177853904</v>
      </c>
      <c r="G94" s="5">
        <f t="shared" si="6"/>
        <v>1508.974578767127</v>
      </c>
      <c r="H94" s="5">
        <f t="shared" si="7"/>
        <v>263962.7641778541</v>
      </c>
      <c r="J94" s="6">
        <v>0.0725</v>
      </c>
      <c r="K94" s="7">
        <f>+A95-A91+1</f>
        <v>31</v>
      </c>
    </row>
    <row r="95" spans="1:11" ht="12.75">
      <c r="A95" s="12">
        <f>+A90+31</f>
        <v>37711</v>
      </c>
      <c r="B95" s="13" t="s">
        <v>4</v>
      </c>
      <c r="C95" s="14"/>
      <c r="D95" s="14">
        <f t="shared" si="4"/>
        <v>234275.75000000058</v>
      </c>
      <c r="E95" s="14"/>
      <c r="F95" s="14">
        <f t="shared" si="5"/>
        <v>29687.014177853904</v>
      </c>
      <c r="G95" s="5">
        <f t="shared" si="6"/>
        <v>0</v>
      </c>
      <c r="H95" s="5">
        <f t="shared" si="7"/>
        <v>263962.7641778541</v>
      </c>
      <c r="J95" s="2"/>
      <c r="K95" s="2"/>
    </row>
    <row r="96" spans="1:11" ht="12.75">
      <c r="A96" s="12">
        <f>+A95+1</f>
        <v>37712</v>
      </c>
      <c r="B96" s="13" t="s">
        <v>11</v>
      </c>
      <c r="C96" s="14"/>
      <c r="D96" s="14">
        <f t="shared" si="4"/>
        <v>234275.75000000058</v>
      </c>
      <c r="E96" s="14"/>
      <c r="F96" s="14">
        <f t="shared" si="5"/>
        <v>29687.014177853904</v>
      </c>
      <c r="G96" s="5">
        <f t="shared" si="6"/>
        <v>0</v>
      </c>
      <c r="H96" s="5">
        <f t="shared" si="7"/>
        <v>263962.7641778541</v>
      </c>
      <c r="J96" s="2"/>
      <c r="K96" s="2"/>
    </row>
    <row r="97" spans="1:11" ht="12.75">
      <c r="A97" s="13"/>
      <c r="B97" s="13" t="s">
        <v>12</v>
      </c>
      <c r="C97" s="14">
        <f>1094787/12</f>
        <v>91232.25</v>
      </c>
      <c r="D97" s="14">
        <f t="shared" si="4"/>
        <v>325508.0000000006</v>
      </c>
      <c r="E97" s="14"/>
      <c r="F97" s="14">
        <f t="shared" si="5"/>
        <v>29687.014177853904</v>
      </c>
      <c r="G97" s="5">
        <f t="shared" si="6"/>
        <v>91232.25</v>
      </c>
      <c r="H97" s="5">
        <f t="shared" si="7"/>
        <v>355195.0141778541</v>
      </c>
      <c r="J97" s="2"/>
      <c r="K97" s="2"/>
    </row>
    <row r="98" spans="1:11" ht="12.75">
      <c r="A98" s="13"/>
      <c r="B98" s="13" t="s">
        <v>13</v>
      </c>
      <c r="C98" s="14">
        <f>-1224216/12</f>
        <v>-102018</v>
      </c>
      <c r="D98" s="14">
        <f t="shared" si="4"/>
        <v>223490.00000000058</v>
      </c>
      <c r="E98" s="14"/>
      <c r="F98" s="14">
        <f t="shared" si="5"/>
        <v>29687.014177853904</v>
      </c>
      <c r="G98" s="5">
        <f t="shared" si="6"/>
        <v>-102018</v>
      </c>
      <c r="H98" s="5">
        <f t="shared" si="7"/>
        <v>253177.01417785411</v>
      </c>
      <c r="J98" s="2"/>
      <c r="K98" s="2"/>
    </row>
    <row r="99" spans="1:11" ht="12.75">
      <c r="A99" s="13"/>
      <c r="B99" s="13" t="s">
        <v>15</v>
      </c>
      <c r="C99" s="14"/>
      <c r="D99" s="14">
        <f t="shared" si="4"/>
        <v>223490.00000000058</v>
      </c>
      <c r="E99" s="14">
        <f>+D96*J99*K99/365</f>
        <v>1396.0267294520581</v>
      </c>
      <c r="F99" s="14">
        <f t="shared" si="5"/>
        <v>31083.040907305964</v>
      </c>
      <c r="G99" s="5">
        <f t="shared" si="6"/>
        <v>1396.0267294520581</v>
      </c>
      <c r="H99" s="5">
        <f t="shared" si="7"/>
        <v>254573.04090730616</v>
      </c>
      <c r="J99" s="6">
        <v>0.0725</v>
      </c>
      <c r="K99" s="7">
        <f>+A100-A96+1</f>
        <v>30</v>
      </c>
    </row>
    <row r="100" spans="1:11" ht="12.75">
      <c r="A100" s="12">
        <f>+A95+30</f>
        <v>37741</v>
      </c>
      <c r="B100" s="13" t="s">
        <v>4</v>
      </c>
      <c r="C100" s="14"/>
      <c r="D100" s="14">
        <f t="shared" si="4"/>
        <v>223490.00000000058</v>
      </c>
      <c r="E100" s="14"/>
      <c r="F100" s="14">
        <f t="shared" si="5"/>
        <v>31083.040907305964</v>
      </c>
      <c r="G100" s="5">
        <f t="shared" si="6"/>
        <v>0</v>
      </c>
      <c r="H100" s="5">
        <f t="shared" si="7"/>
        <v>254573.04090730616</v>
      </c>
      <c r="J100" s="2"/>
      <c r="K100" s="2"/>
    </row>
    <row r="101" spans="1:11" ht="12.75">
      <c r="A101" s="12">
        <f>+A100+1</f>
        <v>37742</v>
      </c>
      <c r="B101" s="13" t="s">
        <v>11</v>
      </c>
      <c r="C101" s="14"/>
      <c r="D101" s="14">
        <f t="shared" si="4"/>
        <v>223490.00000000058</v>
      </c>
      <c r="E101" s="14"/>
      <c r="F101" s="14">
        <f t="shared" si="5"/>
        <v>31083.040907305964</v>
      </c>
      <c r="G101" s="5">
        <f t="shared" si="6"/>
        <v>0</v>
      </c>
      <c r="H101" s="5">
        <f t="shared" si="7"/>
        <v>254573.04090730616</v>
      </c>
      <c r="J101" s="2"/>
      <c r="K101" s="2"/>
    </row>
    <row r="102" spans="1:11" ht="12.75">
      <c r="A102" s="13"/>
      <c r="B102" s="13" t="s">
        <v>12</v>
      </c>
      <c r="C102" s="14">
        <f>1094787/12</f>
        <v>91232.25</v>
      </c>
      <c r="D102" s="14">
        <f t="shared" si="4"/>
        <v>314722.2500000006</v>
      </c>
      <c r="E102" s="14"/>
      <c r="F102" s="14">
        <f t="shared" si="5"/>
        <v>31083.040907305964</v>
      </c>
      <c r="G102" s="5">
        <f t="shared" si="6"/>
        <v>91232.25</v>
      </c>
      <c r="H102" s="5">
        <f t="shared" si="7"/>
        <v>345805.29090730613</v>
      </c>
      <c r="J102" s="2"/>
      <c r="K102" s="2"/>
    </row>
    <row r="103" spans="1:11" ht="12.75">
      <c r="A103" s="13"/>
      <c r="B103" s="13" t="s">
        <v>13</v>
      </c>
      <c r="C103" s="14">
        <f>-1224216/12</f>
        <v>-102018</v>
      </c>
      <c r="D103" s="14">
        <f t="shared" si="4"/>
        <v>212704.25000000058</v>
      </c>
      <c r="E103" s="14"/>
      <c r="F103" s="14">
        <f t="shared" si="5"/>
        <v>31083.040907305964</v>
      </c>
      <c r="G103" s="5">
        <f t="shared" si="6"/>
        <v>-102018</v>
      </c>
      <c r="H103" s="5">
        <f t="shared" si="7"/>
        <v>243787.29090730613</v>
      </c>
      <c r="J103" s="2"/>
      <c r="K103" s="2"/>
    </row>
    <row r="104" spans="1:11" ht="12.75">
      <c r="A104" s="13"/>
      <c r="B104" s="13" t="s">
        <v>15</v>
      </c>
      <c r="C104" s="14"/>
      <c r="D104" s="14">
        <f t="shared" si="4"/>
        <v>212704.25000000058</v>
      </c>
      <c r="E104" s="14">
        <f>+D101*J104*K104/365</f>
        <v>1376.147328767127</v>
      </c>
      <c r="F104" s="14">
        <f t="shared" si="5"/>
        <v>32459.18823607309</v>
      </c>
      <c r="G104" s="5">
        <f t="shared" si="6"/>
        <v>1376.147328767127</v>
      </c>
      <c r="H104" s="5">
        <f t="shared" si="7"/>
        <v>245163.43823607327</v>
      </c>
      <c r="J104" s="6">
        <v>0.0725</v>
      </c>
      <c r="K104" s="7">
        <f>+A105-A101+1</f>
        <v>31</v>
      </c>
    </row>
    <row r="105" spans="1:11" ht="12.75">
      <c r="A105" s="12">
        <f>+A100+31</f>
        <v>37772</v>
      </c>
      <c r="B105" s="13" t="s">
        <v>4</v>
      </c>
      <c r="C105" s="14"/>
      <c r="D105" s="14">
        <f t="shared" si="4"/>
        <v>212704.25000000058</v>
      </c>
      <c r="E105" s="14"/>
      <c r="F105" s="14">
        <f t="shared" si="5"/>
        <v>32459.18823607309</v>
      </c>
      <c r="G105" s="5">
        <f t="shared" si="6"/>
        <v>0</v>
      </c>
      <c r="H105" s="5">
        <f t="shared" si="7"/>
        <v>245163.43823607327</v>
      </c>
      <c r="J105" s="2"/>
      <c r="K105" s="2"/>
    </row>
    <row r="106" spans="1:11" ht="12.75">
      <c r="A106" s="12">
        <f>+A105+1</f>
        <v>37773</v>
      </c>
      <c r="B106" s="13" t="s">
        <v>11</v>
      </c>
      <c r="C106" s="14"/>
      <c r="D106" s="14">
        <f t="shared" si="4"/>
        <v>212704.25000000058</v>
      </c>
      <c r="E106" s="14"/>
      <c r="F106" s="14">
        <f t="shared" si="5"/>
        <v>32459.18823607309</v>
      </c>
      <c r="G106" s="5">
        <f t="shared" si="6"/>
        <v>0</v>
      </c>
      <c r="H106" s="5">
        <f t="shared" si="7"/>
        <v>245163.43823607327</v>
      </c>
      <c r="J106" s="2"/>
      <c r="K106" s="2"/>
    </row>
    <row r="107" spans="1:11" ht="12.75">
      <c r="A107" s="13"/>
      <c r="B107" s="13" t="s">
        <v>12</v>
      </c>
      <c r="C107" s="14">
        <f>1094787/12</f>
        <v>91232.25</v>
      </c>
      <c r="D107" s="14">
        <f t="shared" si="4"/>
        <v>303936.5000000006</v>
      </c>
      <c r="E107" s="14"/>
      <c r="F107" s="14">
        <f t="shared" si="5"/>
        <v>32459.18823607309</v>
      </c>
      <c r="G107" s="5">
        <f t="shared" si="6"/>
        <v>91232.25</v>
      </c>
      <c r="H107" s="5">
        <f t="shared" si="7"/>
        <v>336395.68823607324</v>
      </c>
      <c r="J107" s="2"/>
      <c r="K107" s="2"/>
    </row>
    <row r="108" spans="1:11" ht="12.75">
      <c r="A108" s="13"/>
      <c r="B108" s="13" t="s">
        <v>13</v>
      </c>
      <c r="C108" s="14">
        <f>-1224216/12</f>
        <v>-102018</v>
      </c>
      <c r="D108" s="14">
        <f t="shared" si="4"/>
        <v>201918.50000000058</v>
      </c>
      <c r="E108" s="14"/>
      <c r="F108" s="14">
        <f t="shared" si="5"/>
        <v>32459.18823607309</v>
      </c>
      <c r="G108" s="5">
        <f t="shared" si="6"/>
        <v>-102018</v>
      </c>
      <c r="H108" s="5">
        <f t="shared" si="7"/>
        <v>234377.68823607324</v>
      </c>
      <c r="J108" s="2"/>
      <c r="K108" s="2"/>
    </row>
    <row r="109" spans="1:11" ht="12.75">
      <c r="A109" s="13"/>
      <c r="B109" s="13" t="s">
        <v>15</v>
      </c>
      <c r="C109" s="14">
        <v>0</v>
      </c>
      <c r="D109" s="14">
        <f t="shared" si="4"/>
        <v>201918.50000000058</v>
      </c>
      <c r="E109" s="14">
        <f>+D106*J109*K109/365</f>
        <v>1267.4842294520581</v>
      </c>
      <c r="F109" s="14">
        <f t="shared" si="5"/>
        <v>33726.672465525146</v>
      </c>
      <c r="G109" s="5">
        <f t="shared" si="6"/>
        <v>1267.4842294520581</v>
      </c>
      <c r="H109" s="5">
        <f t="shared" si="7"/>
        <v>235645.1724655253</v>
      </c>
      <c r="J109" s="6">
        <v>0.0725</v>
      </c>
      <c r="K109" s="7">
        <f>+A110-A106+1</f>
        <v>30</v>
      </c>
    </row>
    <row r="110" spans="1:11" ht="12.75">
      <c r="A110" s="12">
        <f>+A105+30</f>
        <v>37802</v>
      </c>
      <c r="B110" s="13" t="s">
        <v>4</v>
      </c>
      <c r="C110" s="14"/>
      <c r="D110" s="14">
        <f t="shared" si="4"/>
        <v>201918.50000000058</v>
      </c>
      <c r="E110" s="14"/>
      <c r="F110" s="14">
        <f t="shared" si="5"/>
        <v>33726.672465525146</v>
      </c>
      <c r="G110" s="5">
        <f t="shared" si="6"/>
        <v>0</v>
      </c>
      <c r="H110" s="5">
        <f t="shared" si="7"/>
        <v>235645.1724655253</v>
      </c>
      <c r="J110" s="2"/>
      <c r="K110" s="2"/>
    </row>
    <row r="111" spans="1:11" ht="12.75">
      <c r="A111" s="12">
        <f>+A110+1</f>
        <v>37803</v>
      </c>
      <c r="B111" s="13" t="s">
        <v>11</v>
      </c>
      <c r="C111" s="14"/>
      <c r="D111" s="14">
        <f t="shared" si="4"/>
        <v>201918.50000000058</v>
      </c>
      <c r="E111" s="14"/>
      <c r="F111" s="14">
        <f t="shared" si="5"/>
        <v>33726.672465525146</v>
      </c>
      <c r="G111" s="5">
        <f t="shared" si="6"/>
        <v>0</v>
      </c>
      <c r="H111" s="5">
        <f t="shared" si="7"/>
        <v>235645.1724655253</v>
      </c>
      <c r="J111" s="2"/>
      <c r="K111" s="2"/>
    </row>
    <row r="112" spans="1:11" ht="12.75">
      <c r="A112" s="13"/>
      <c r="B112" s="13" t="s">
        <v>12</v>
      </c>
      <c r="C112" s="14">
        <f>1094787/12</f>
        <v>91232.25</v>
      </c>
      <c r="D112" s="14">
        <f t="shared" si="4"/>
        <v>293150.7500000006</v>
      </c>
      <c r="E112" s="14"/>
      <c r="F112" s="14">
        <f t="shared" si="5"/>
        <v>33726.672465525146</v>
      </c>
      <c r="G112" s="5">
        <f t="shared" si="6"/>
        <v>91232.25</v>
      </c>
      <c r="H112" s="5">
        <f t="shared" si="7"/>
        <v>326877.42246552533</v>
      </c>
      <c r="J112" s="2"/>
      <c r="K112" s="2"/>
    </row>
    <row r="113" spans="1:11" ht="12.75">
      <c r="A113" s="13"/>
      <c r="B113" s="13" t="s">
        <v>13</v>
      </c>
      <c r="C113" s="14">
        <f>-1224216/12</f>
        <v>-102018</v>
      </c>
      <c r="D113" s="14">
        <f t="shared" si="4"/>
        <v>191132.75000000058</v>
      </c>
      <c r="E113" s="14"/>
      <c r="F113" s="14">
        <f t="shared" si="5"/>
        <v>33726.672465525146</v>
      </c>
      <c r="G113" s="5">
        <f t="shared" si="6"/>
        <v>-102018</v>
      </c>
      <c r="H113" s="5">
        <f t="shared" si="7"/>
        <v>224859.42246552533</v>
      </c>
      <c r="J113" s="2"/>
      <c r="K113" s="2"/>
    </row>
    <row r="114" spans="1:11" ht="12.75">
      <c r="A114" s="13"/>
      <c r="B114" s="13" t="s">
        <v>15</v>
      </c>
      <c r="C114" s="14"/>
      <c r="D114" s="14">
        <f t="shared" si="4"/>
        <v>191132.75000000058</v>
      </c>
      <c r="E114" s="14">
        <f>+D111*J114*K114/365</f>
        <v>1243.3200787671267</v>
      </c>
      <c r="F114" s="14">
        <f t="shared" si="5"/>
        <v>34969.99254429227</v>
      </c>
      <c r="G114" s="5">
        <f t="shared" si="6"/>
        <v>1243.3200787671267</v>
      </c>
      <c r="H114" s="5">
        <f t="shared" si="7"/>
        <v>226102.74254429247</v>
      </c>
      <c r="J114" s="6">
        <v>0.0725</v>
      </c>
      <c r="K114" s="7">
        <f>+A115-A111+1</f>
        <v>31</v>
      </c>
    </row>
    <row r="115" spans="1:11" ht="12.75">
      <c r="A115" s="12">
        <f>+A110+31</f>
        <v>37833</v>
      </c>
      <c r="B115" s="13" t="s">
        <v>4</v>
      </c>
      <c r="C115" s="14"/>
      <c r="D115" s="14">
        <f t="shared" si="4"/>
        <v>191132.75000000058</v>
      </c>
      <c r="E115" s="14"/>
      <c r="F115" s="14">
        <f t="shared" si="5"/>
        <v>34969.99254429227</v>
      </c>
      <c r="G115" s="5">
        <f t="shared" si="6"/>
        <v>0</v>
      </c>
      <c r="H115" s="5">
        <f t="shared" si="7"/>
        <v>226102.74254429247</v>
      </c>
      <c r="J115" s="2"/>
      <c r="K115" s="2"/>
    </row>
    <row r="116" spans="1:11" ht="12.75">
      <c r="A116" s="12">
        <f>+A115+1</f>
        <v>37834</v>
      </c>
      <c r="B116" s="13" t="s">
        <v>11</v>
      </c>
      <c r="C116" s="14"/>
      <c r="D116" s="14">
        <f t="shared" si="4"/>
        <v>191132.75000000058</v>
      </c>
      <c r="E116" s="14"/>
      <c r="F116" s="14">
        <f t="shared" si="5"/>
        <v>34969.99254429227</v>
      </c>
      <c r="G116" s="5">
        <f t="shared" si="6"/>
        <v>0</v>
      </c>
      <c r="H116" s="5">
        <f t="shared" si="7"/>
        <v>226102.74254429247</v>
      </c>
      <c r="J116" s="2"/>
      <c r="K116" s="2"/>
    </row>
    <row r="117" spans="1:11" ht="12.75">
      <c r="A117" s="13"/>
      <c r="B117" s="13" t="s">
        <v>12</v>
      </c>
      <c r="C117" s="14">
        <f>1094787/12</f>
        <v>91232.25</v>
      </c>
      <c r="D117" s="14">
        <f t="shared" si="4"/>
        <v>282365.0000000006</v>
      </c>
      <c r="E117" s="14"/>
      <c r="F117" s="14">
        <f t="shared" si="5"/>
        <v>34969.99254429227</v>
      </c>
      <c r="G117" s="5">
        <f t="shared" si="6"/>
        <v>91232.25</v>
      </c>
      <c r="H117" s="5">
        <f t="shared" si="7"/>
        <v>317334.9925442925</v>
      </c>
      <c r="J117" s="2"/>
      <c r="K117" s="2"/>
    </row>
    <row r="118" spans="1:11" ht="12.75">
      <c r="A118" s="13"/>
      <c r="B118" s="13" t="s">
        <v>13</v>
      </c>
      <c r="C118" s="14">
        <f>-1224216/12</f>
        <v>-102018</v>
      </c>
      <c r="D118" s="14">
        <f t="shared" si="4"/>
        <v>180347.00000000058</v>
      </c>
      <c r="E118" s="14"/>
      <c r="F118" s="14">
        <f t="shared" si="5"/>
        <v>34969.99254429227</v>
      </c>
      <c r="G118" s="5">
        <f t="shared" si="6"/>
        <v>-102018</v>
      </c>
      <c r="H118" s="5">
        <f t="shared" si="7"/>
        <v>215316.99254429247</v>
      </c>
      <c r="J118" s="2"/>
      <c r="K118" s="2"/>
    </row>
    <row r="119" spans="1:11" ht="12.75">
      <c r="A119" s="13"/>
      <c r="B119" s="13" t="s">
        <v>15</v>
      </c>
      <c r="C119" s="14"/>
      <c r="D119" s="14">
        <f t="shared" si="4"/>
        <v>180347.00000000058</v>
      </c>
      <c r="E119" s="14">
        <f>+D116*J119*K119/365</f>
        <v>1176.9064537671268</v>
      </c>
      <c r="F119" s="14">
        <f t="shared" si="5"/>
        <v>36146.8989980594</v>
      </c>
      <c r="G119" s="5">
        <f t="shared" si="6"/>
        <v>1176.9064537671268</v>
      </c>
      <c r="H119" s="5">
        <f t="shared" si="7"/>
        <v>216493.8989980596</v>
      </c>
      <c r="J119" s="6">
        <v>0.0725</v>
      </c>
      <c r="K119" s="7">
        <f>+A120-A116+1</f>
        <v>31</v>
      </c>
    </row>
    <row r="120" spans="1:11" ht="12.75">
      <c r="A120" s="12">
        <f>+A115+31</f>
        <v>37864</v>
      </c>
      <c r="B120" s="13" t="s">
        <v>4</v>
      </c>
      <c r="C120" s="14"/>
      <c r="D120" s="14">
        <f t="shared" si="4"/>
        <v>180347.00000000058</v>
      </c>
      <c r="E120" s="14"/>
      <c r="F120" s="14">
        <f t="shared" si="5"/>
        <v>36146.8989980594</v>
      </c>
      <c r="G120" s="5">
        <f t="shared" si="6"/>
        <v>0</v>
      </c>
      <c r="H120" s="5">
        <f t="shared" si="7"/>
        <v>216493.8989980596</v>
      </c>
      <c r="J120" s="2"/>
      <c r="K120" s="2"/>
    </row>
    <row r="121" spans="1:11" ht="12.75">
      <c r="A121" s="12">
        <f>+A120+1</f>
        <v>37865</v>
      </c>
      <c r="B121" s="13" t="s">
        <v>11</v>
      </c>
      <c r="C121" s="14"/>
      <c r="D121" s="14">
        <f t="shared" si="4"/>
        <v>180347.00000000058</v>
      </c>
      <c r="E121" s="14"/>
      <c r="F121" s="14">
        <f t="shared" si="5"/>
        <v>36146.8989980594</v>
      </c>
      <c r="G121" s="5">
        <f t="shared" si="6"/>
        <v>0</v>
      </c>
      <c r="H121" s="5">
        <f t="shared" si="7"/>
        <v>216493.8989980596</v>
      </c>
      <c r="J121" s="2"/>
      <c r="K121" s="2"/>
    </row>
    <row r="122" spans="1:11" ht="12.75">
      <c r="A122" s="13"/>
      <c r="B122" s="13" t="s">
        <v>12</v>
      </c>
      <c r="C122" s="14">
        <f>1094787/12</f>
        <v>91232.25</v>
      </c>
      <c r="D122" s="14">
        <f t="shared" si="4"/>
        <v>271579.2500000006</v>
      </c>
      <c r="E122" s="14"/>
      <c r="F122" s="14">
        <f t="shared" si="5"/>
        <v>36146.8989980594</v>
      </c>
      <c r="G122" s="5">
        <f t="shared" si="6"/>
        <v>91232.25</v>
      </c>
      <c r="H122" s="5">
        <f t="shared" si="7"/>
        <v>307726.14899805957</v>
      </c>
      <c r="J122" s="2"/>
      <c r="K122" s="2"/>
    </row>
    <row r="123" spans="1:11" ht="12.75">
      <c r="A123" s="13"/>
      <c r="B123" s="13" t="s">
        <v>13</v>
      </c>
      <c r="C123" s="14">
        <f>-1224216/12</f>
        <v>-102018</v>
      </c>
      <c r="D123" s="14">
        <f t="shared" si="4"/>
        <v>169561.25000000058</v>
      </c>
      <c r="E123" s="14"/>
      <c r="F123" s="14">
        <f t="shared" si="5"/>
        <v>36146.8989980594</v>
      </c>
      <c r="G123" s="5">
        <f t="shared" si="6"/>
        <v>-102018</v>
      </c>
      <c r="H123" s="5">
        <f t="shared" si="7"/>
        <v>205708.14899805957</v>
      </c>
      <c r="J123" s="2"/>
      <c r="K123" s="2"/>
    </row>
    <row r="124" spans="1:11" ht="12.75">
      <c r="A124" s="13"/>
      <c r="B124" s="13" t="s">
        <v>15</v>
      </c>
      <c r="C124" s="14"/>
      <c r="D124" s="14">
        <f t="shared" si="4"/>
        <v>169561.25000000058</v>
      </c>
      <c r="E124" s="14">
        <f>+D121*J124*K124/365</f>
        <v>1074.6704794520583</v>
      </c>
      <c r="F124" s="14">
        <f t="shared" si="5"/>
        <v>37221.56947751145</v>
      </c>
      <c r="G124" s="5">
        <f t="shared" si="6"/>
        <v>1074.6704794520583</v>
      </c>
      <c r="H124" s="5">
        <f t="shared" si="7"/>
        <v>206782.81947751163</v>
      </c>
      <c r="J124" s="6">
        <v>0.0725</v>
      </c>
      <c r="K124" s="7">
        <f>+A125-A121+1</f>
        <v>30</v>
      </c>
    </row>
    <row r="125" spans="1:11" ht="12.75">
      <c r="A125" s="12">
        <f>+A120+30</f>
        <v>37894</v>
      </c>
      <c r="B125" s="13" t="s">
        <v>4</v>
      </c>
      <c r="C125" s="14"/>
      <c r="D125" s="14">
        <f t="shared" si="4"/>
        <v>169561.25000000058</v>
      </c>
      <c r="E125" s="14"/>
      <c r="F125" s="14">
        <f t="shared" si="5"/>
        <v>37221.56947751145</v>
      </c>
      <c r="G125" s="5">
        <f t="shared" si="6"/>
        <v>0</v>
      </c>
      <c r="H125" s="5">
        <f t="shared" si="7"/>
        <v>206782.81947751163</v>
      </c>
      <c r="J125" s="2"/>
      <c r="K125" s="2"/>
    </row>
    <row r="126" spans="1:11" ht="12.75">
      <c r="A126" s="12">
        <f>+A125+1</f>
        <v>37895</v>
      </c>
      <c r="B126" s="13" t="s">
        <v>11</v>
      </c>
      <c r="C126" s="14"/>
      <c r="D126" s="14">
        <f t="shared" si="4"/>
        <v>169561.25000000058</v>
      </c>
      <c r="E126" s="14"/>
      <c r="F126" s="14">
        <f t="shared" si="5"/>
        <v>37221.56947751145</v>
      </c>
      <c r="G126" s="5">
        <f t="shared" si="6"/>
        <v>0</v>
      </c>
      <c r="H126" s="5">
        <f t="shared" si="7"/>
        <v>206782.81947751163</v>
      </c>
      <c r="J126" s="2"/>
      <c r="K126" s="2"/>
    </row>
    <row r="127" spans="1:11" ht="12.75">
      <c r="A127" s="13"/>
      <c r="B127" s="13" t="s">
        <v>12</v>
      </c>
      <c r="C127" s="14">
        <f>1094787/12</f>
        <v>91232.25</v>
      </c>
      <c r="D127" s="14">
        <f t="shared" si="4"/>
        <v>260793.50000000058</v>
      </c>
      <c r="E127" s="14"/>
      <c r="F127" s="14">
        <f t="shared" si="5"/>
        <v>37221.56947751145</v>
      </c>
      <c r="G127" s="5">
        <f t="shared" si="6"/>
        <v>91232.25</v>
      </c>
      <c r="H127" s="5">
        <f t="shared" si="7"/>
        <v>298015.0694775116</v>
      </c>
      <c r="J127" s="2"/>
      <c r="K127" s="2"/>
    </row>
    <row r="128" spans="1:11" ht="12.75">
      <c r="A128" s="13"/>
      <c r="B128" s="13" t="s">
        <v>13</v>
      </c>
      <c r="C128" s="14">
        <f>-1224216/12</f>
        <v>-102018</v>
      </c>
      <c r="D128" s="14">
        <f t="shared" si="4"/>
        <v>158775.50000000058</v>
      </c>
      <c r="E128" s="14"/>
      <c r="F128" s="14">
        <f t="shared" si="5"/>
        <v>37221.56947751145</v>
      </c>
      <c r="G128" s="5">
        <f t="shared" si="6"/>
        <v>-102018</v>
      </c>
      <c r="H128" s="5">
        <f t="shared" si="7"/>
        <v>195997.06947751163</v>
      </c>
      <c r="J128" s="2"/>
      <c r="K128" s="2"/>
    </row>
    <row r="129" spans="1:11" ht="12.75">
      <c r="A129" s="13"/>
      <c r="B129" s="13" t="s">
        <v>15</v>
      </c>
      <c r="C129" s="14"/>
      <c r="D129" s="14">
        <f t="shared" si="4"/>
        <v>158775.50000000058</v>
      </c>
      <c r="E129" s="14">
        <f>+D126*J129*K129/365</f>
        <v>1044.0792037671267</v>
      </c>
      <c r="F129" s="14">
        <f t="shared" si="5"/>
        <v>38265.64868127858</v>
      </c>
      <c r="G129" s="5">
        <f t="shared" si="6"/>
        <v>1044.0792037671267</v>
      </c>
      <c r="H129" s="5">
        <f t="shared" si="7"/>
        <v>197041.14868127875</v>
      </c>
      <c r="J129" s="6">
        <v>0.0725</v>
      </c>
      <c r="K129" s="7">
        <f>+A130-A126+1</f>
        <v>31</v>
      </c>
    </row>
    <row r="130" spans="1:11" ht="12.75">
      <c r="A130" s="12">
        <f>+A125+31</f>
        <v>37925</v>
      </c>
      <c r="B130" s="13" t="s">
        <v>4</v>
      </c>
      <c r="C130" s="14"/>
      <c r="D130" s="14">
        <f t="shared" si="4"/>
        <v>158775.50000000058</v>
      </c>
      <c r="E130" s="14"/>
      <c r="F130" s="14">
        <f t="shared" si="5"/>
        <v>38265.64868127858</v>
      </c>
      <c r="G130" s="5">
        <f t="shared" si="6"/>
        <v>0</v>
      </c>
      <c r="H130" s="5">
        <f t="shared" si="7"/>
        <v>197041.14868127875</v>
      </c>
      <c r="J130" s="2"/>
      <c r="K130" s="2"/>
    </row>
    <row r="131" spans="1:11" ht="12.75">
      <c r="A131" s="12">
        <f>+A130+1</f>
        <v>37926</v>
      </c>
      <c r="B131" s="13" t="s">
        <v>11</v>
      </c>
      <c r="C131" s="14"/>
      <c r="D131" s="14">
        <f t="shared" si="4"/>
        <v>158775.50000000058</v>
      </c>
      <c r="E131" s="14"/>
      <c r="F131" s="14">
        <f t="shared" si="5"/>
        <v>38265.64868127858</v>
      </c>
      <c r="G131" s="5">
        <f t="shared" si="6"/>
        <v>0</v>
      </c>
      <c r="H131" s="5">
        <f t="shared" si="7"/>
        <v>197041.14868127875</v>
      </c>
      <c r="J131" s="2"/>
      <c r="K131" s="2"/>
    </row>
    <row r="132" spans="1:11" ht="12.75">
      <c r="A132" s="13"/>
      <c r="B132" s="13" t="s">
        <v>12</v>
      </c>
      <c r="C132" s="14">
        <f>1094787/12</f>
        <v>91232.25</v>
      </c>
      <c r="D132" s="14">
        <f t="shared" si="4"/>
        <v>250007.75000000058</v>
      </c>
      <c r="E132" s="14"/>
      <c r="F132" s="14">
        <f t="shared" si="5"/>
        <v>38265.64868127858</v>
      </c>
      <c r="G132" s="5">
        <f t="shared" si="6"/>
        <v>91232.25</v>
      </c>
      <c r="H132" s="5">
        <f t="shared" si="7"/>
        <v>288273.39868127875</v>
      </c>
      <c r="J132" s="2"/>
      <c r="K132" s="2"/>
    </row>
    <row r="133" spans="1:11" ht="12.75">
      <c r="A133" s="13"/>
      <c r="B133" s="13" t="s">
        <v>13</v>
      </c>
      <c r="C133" s="14">
        <f>-1224216/12</f>
        <v>-102018</v>
      </c>
      <c r="D133" s="14">
        <f t="shared" si="4"/>
        <v>147989.75000000058</v>
      </c>
      <c r="E133" s="14"/>
      <c r="F133" s="14">
        <f t="shared" si="5"/>
        <v>38265.64868127858</v>
      </c>
      <c r="G133" s="5">
        <f t="shared" si="6"/>
        <v>-102018</v>
      </c>
      <c r="H133" s="5">
        <f t="shared" si="7"/>
        <v>186255.39868127875</v>
      </c>
      <c r="J133" s="2"/>
      <c r="K133" s="2"/>
    </row>
    <row r="134" spans="1:11" ht="12.75">
      <c r="A134" s="13"/>
      <c r="B134" s="13" t="s">
        <v>15</v>
      </c>
      <c r="C134" s="14"/>
      <c r="D134" s="14">
        <f t="shared" si="4"/>
        <v>147989.75000000058</v>
      </c>
      <c r="E134" s="14">
        <f>+D131*J134*K134/365</f>
        <v>946.1279794520582</v>
      </c>
      <c r="F134" s="14">
        <f t="shared" si="5"/>
        <v>39211.77666073064</v>
      </c>
      <c r="G134" s="5">
        <f t="shared" si="6"/>
        <v>946.1279794520582</v>
      </c>
      <c r="H134" s="5">
        <f t="shared" si="7"/>
        <v>187201.5266607308</v>
      </c>
      <c r="J134" s="6">
        <v>0.0725</v>
      </c>
      <c r="K134" s="7">
        <f>+A135-A131+1</f>
        <v>30</v>
      </c>
    </row>
    <row r="135" spans="1:11" ht="12.75">
      <c r="A135" s="12">
        <f>+A130+30</f>
        <v>37955</v>
      </c>
      <c r="B135" s="13" t="s">
        <v>4</v>
      </c>
      <c r="C135" s="14"/>
      <c r="D135" s="14">
        <f t="shared" si="4"/>
        <v>147989.75000000058</v>
      </c>
      <c r="E135" s="14"/>
      <c r="F135" s="14">
        <f t="shared" si="5"/>
        <v>39211.77666073064</v>
      </c>
      <c r="G135" s="5">
        <f t="shared" si="6"/>
        <v>0</v>
      </c>
      <c r="H135" s="5">
        <f t="shared" si="7"/>
        <v>187201.5266607308</v>
      </c>
      <c r="J135" s="2"/>
      <c r="K135" s="2"/>
    </row>
    <row r="136" spans="1:11" ht="12.75">
      <c r="A136" s="12">
        <f>+A135+1</f>
        <v>37956</v>
      </c>
      <c r="B136" s="13" t="s">
        <v>11</v>
      </c>
      <c r="C136" s="14"/>
      <c r="D136" s="14">
        <f aca="true" t="shared" si="8" ref="D136:D161">+D135+C136</f>
        <v>147989.75000000058</v>
      </c>
      <c r="E136" s="14"/>
      <c r="F136" s="14">
        <f aca="true" t="shared" si="9" ref="F136:F161">+F135+E136</f>
        <v>39211.77666073064</v>
      </c>
      <c r="G136" s="5">
        <f aca="true" t="shared" si="10" ref="G136:G161">+C136+E136</f>
        <v>0</v>
      </c>
      <c r="H136" s="5">
        <f aca="true" t="shared" si="11" ref="H136:H161">+H135+G136</f>
        <v>187201.5266607308</v>
      </c>
      <c r="J136" s="2"/>
      <c r="K136" s="2"/>
    </row>
    <row r="137" spans="1:11" ht="12.75">
      <c r="A137" s="13"/>
      <c r="B137" s="13" t="s">
        <v>12</v>
      </c>
      <c r="C137" s="14">
        <f>1094787/12</f>
        <v>91232.25</v>
      </c>
      <c r="D137" s="14">
        <f t="shared" si="8"/>
        <v>239222.00000000058</v>
      </c>
      <c r="E137" s="14"/>
      <c r="F137" s="14">
        <f t="shared" si="9"/>
        <v>39211.77666073064</v>
      </c>
      <c r="G137" s="5">
        <f t="shared" si="10"/>
        <v>91232.25</v>
      </c>
      <c r="H137" s="5">
        <f t="shared" si="11"/>
        <v>278433.77666073083</v>
      </c>
      <c r="J137" s="2"/>
      <c r="K137" s="2"/>
    </row>
    <row r="138" spans="1:11" ht="12.75">
      <c r="A138" s="13"/>
      <c r="B138" s="13" t="s">
        <v>13</v>
      </c>
      <c r="C138" s="14">
        <f>-1224216/12</f>
        <v>-102018</v>
      </c>
      <c r="D138" s="14">
        <f t="shared" si="8"/>
        <v>137204.00000000058</v>
      </c>
      <c r="E138" s="14"/>
      <c r="F138" s="14">
        <f t="shared" si="9"/>
        <v>39211.77666073064</v>
      </c>
      <c r="G138" s="5">
        <f t="shared" si="10"/>
        <v>-102018</v>
      </c>
      <c r="H138" s="5">
        <f t="shared" si="11"/>
        <v>176415.77666073083</v>
      </c>
      <c r="J138" s="2"/>
      <c r="K138" s="2"/>
    </row>
    <row r="139" spans="1:11" ht="12.75">
      <c r="A139" s="13"/>
      <c r="B139" s="13" t="s">
        <v>15</v>
      </c>
      <c r="C139" s="14"/>
      <c r="D139" s="14">
        <f t="shared" si="8"/>
        <v>137204.00000000058</v>
      </c>
      <c r="E139" s="14">
        <f>+D136*J139*K139/365</f>
        <v>911.2519537671268</v>
      </c>
      <c r="F139" s="14">
        <f t="shared" si="9"/>
        <v>40123.028614497765</v>
      </c>
      <c r="G139" s="5">
        <f t="shared" si="10"/>
        <v>911.2519537671268</v>
      </c>
      <c r="H139" s="5">
        <f t="shared" si="11"/>
        <v>177327.02861449795</v>
      </c>
      <c r="J139" s="6">
        <v>0.0725</v>
      </c>
      <c r="K139" s="7">
        <f>+A140-A136+1</f>
        <v>31</v>
      </c>
    </row>
    <row r="140" spans="1:11" ht="12.75">
      <c r="A140" s="12">
        <f>+A135+31</f>
        <v>37986</v>
      </c>
      <c r="B140" s="13" t="s">
        <v>4</v>
      </c>
      <c r="C140" s="14"/>
      <c r="D140" s="14">
        <f t="shared" si="8"/>
        <v>137204.00000000058</v>
      </c>
      <c r="E140" s="14"/>
      <c r="F140" s="14">
        <f t="shared" si="9"/>
        <v>40123.028614497765</v>
      </c>
      <c r="G140" s="5">
        <f t="shared" si="10"/>
        <v>0</v>
      </c>
      <c r="H140" s="5">
        <f t="shared" si="11"/>
        <v>177327.02861449795</v>
      </c>
      <c r="J140" s="2"/>
      <c r="K140" s="2"/>
    </row>
    <row r="141" spans="1:11" ht="12.75">
      <c r="A141" s="12">
        <f>+A140+1</f>
        <v>37987</v>
      </c>
      <c r="B141" s="13" t="s">
        <v>11</v>
      </c>
      <c r="C141" s="14"/>
      <c r="D141" s="14">
        <f t="shared" si="8"/>
        <v>137204.00000000058</v>
      </c>
      <c r="E141" s="14"/>
      <c r="F141" s="14">
        <f t="shared" si="9"/>
        <v>40123.028614497765</v>
      </c>
      <c r="G141" s="5">
        <f t="shared" si="10"/>
        <v>0</v>
      </c>
      <c r="H141" s="5">
        <f t="shared" si="11"/>
        <v>177327.02861449795</v>
      </c>
      <c r="J141" s="2"/>
      <c r="K141" s="2"/>
    </row>
    <row r="142" spans="1:11" ht="12.75">
      <c r="A142" s="13"/>
      <c r="B142" s="13" t="s">
        <v>12</v>
      </c>
      <c r="C142" s="14">
        <f>1094787/12</f>
        <v>91232.25</v>
      </c>
      <c r="D142" s="14">
        <f t="shared" si="8"/>
        <v>228436.25000000058</v>
      </c>
      <c r="E142" s="14"/>
      <c r="F142" s="14">
        <f t="shared" si="9"/>
        <v>40123.028614497765</v>
      </c>
      <c r="G142" s="5">
        <f t="shared" si="10"/>
        <v>91232.25</v>
      </c>
      <c r="H142" s="5">
        <f t="shared" si="11"/>
        <v>268559.278614498</v>
      </c>
      <c r="J142" s="2"/>
      <c r="K142" s="2"/>
    </row>
    <row r="143" spans="1:11" ht="12.75">
      <c r="A143" s="13"/>
      <c r="B143" s="13" t="s">
        <v>13</v>
      </c>
      <c r="C143" s="14">
        <v>-95533</v>
      </c>
      <c r="D143" s="14">
        <f t="shared" si="8"/>
        <v>132903.25000000058</v>
      </c>
      <c r="E143" s="14"/>
      <c r="F143" s="14">
        <f t="shared" si="9"/>
        <v>40123.028614497765</v>
      </c>
      <c r="G143" s="5">
        <f t="shared" si="10"/>
        <v>-95533</v>
      </c>
      <c r="H143" s="5">
        <f t="shared" si="11"/>
        <v>173026.27861449798</v>
      </c>
      <c r="J143" s="2"/>
      <c r="K143" s="2"/>
    </row>
    <row r="144" spans="1:11" ht="12.75">
      <c r="A144" s="13"/>
      <c r="B144" s="13" t="s">
        <v>15</v>
      </c>
      <c r="C144" s="14"/>
      <c r="D144" s="14">
        <f t="shared" si="8"/>
        <v>132903.25000000058</v>
      </c>
      <c r="E144" s="14">
        <f>+D141*J144*K144/365</f>
        <v>844.8383287671268</v>
      </c>
      <c r="F144" s="14">
        <f t="shared" si="9"/>
        <v>40967.86694326489</v>
      </c>
      <c r="G144" s="5">
        <f t="shared" si="10"/>
        <v>844.8383287671268</v>
      </c>
      <c r="H144" s="5">
        <f t="shared" si="11"/>
        <v>173871.1169432651</v>
      </c>
      <c r="J144" s="6">
        <v>0.0725</v>
      </c>
      <c r="K144" s="7">
        <f>+A145-A141+1</f>
        <v>31</v>
      </c>
    </row>
    <row r="145" spans="1:11" ht="12.75">
      <c r="A145" s="12">
        <f>+A140+31</f>
        <v>38017</v>
      </c>
      <c r="B145" s="13" t="s">
        <v>4</v>
      </c>
      <c r="C145" s="14"/>
      <c r="D145" s="14">
        <f t="shared" si="8"/>
        <v>132903.25000000058</v>
      </c>
      <c r="E145" s="14"/>
      <c r="F145" s="14">
        <f t="shared" si="9"/>
        <v>40967.86694326489</v>
      </c>
      <c r="G145" s="5">
        <f t="shared" si="10"/>
        <v>0</v>
      </c>
      <c r="H145" s="5">
        <f t="shared" si="11"/>
        <v>173871.1169432651</v>
      </c>
      <c r="J145" s="2"/>
      <c r="K145" s="2"/>
    </row>
    <row r="146" spans="1:11" ht="12.75">
      <c r="A146" s="12">
        <f>+A145+1</f>
        <v>38018</v>
      </c>
      <c r="B146" s="13" t="s">
        <v>11</v>
      </c>
      <c r="C146" s="14"/>
      <c r="D146" s="14">
        <f t="shared" si="8"/>
        <v>132903.25000000058</v>
      </c>
      <c r="E146" s="14"/>
      <c r="F146" s="14">
        <f t="shared" si="9"/>
        <v>40967.86694326489</v>
      </c>
      <c r="G146" s="5">
        <f t="shared" si="10"/>
        <v>0</v>
      </c>
      <c r="H146" s="5">
        <f t="shared" si="11"/>
        <v>173871.1169432651</v>
      </c>
      <c r="J146" s="2"/>
      <c r="K146" s="2"/>
    </row>
    <row r="147" spans="1:11" ht="12.75">
      <c r="A147" s="13"/>
      <c r="B147" s="13" t="s">
        <v>12</v>
      </c>
      <c r="C147" s="14">
        <f>1094787/12</f>
        <v>91232.25</v>
      </c>
      <c r="D147" s="14">
        <f t="shared" si="8"/>
        <v>224135.50000000058</v>
      </c>
      <c r="E147" s="14"/>
      <c r="F147" s="14">
        <f t="shared" si="9"/>
        <v>40967.86694326489</v>
      </c>
      <c r="G147" s="5">
        <f t="shared" si="10"/>
        <v>91232.25</v>
      </c>
      <c r="H147" s="5">
        <f t="shared" si="11"/>
        <v>265103.3669432651</v>
      </c>
      <c r="J147" s="2"/>
      <c r="K147" s="2"/>
    </row>
    <row r="148" spans="1:11" ht="12.75">
      <c r="A148" s="13"/>
      <c r="B148" s="13" t="s">
        <v>13</v>
      </c>
      <c r="C148" s="14">
        <v>-118525</v>
      </c>
      <c r="D148" s="14">
        <f t="shared" si="8"/>
        <v>105610.50000000058</v>
      </c>
      <c r="E148" s="14"/>
      <c r="F148" s="14">
        <f t="shared" si="9"/>
        <v>40967.86694326489</v>
      </c>
      <c r="G148" s="5">
        <f t="shared" si="10"/>
        <v>-118525</v>
      </c>
      <c r="H148" s="5">
        <f t="shared" si="11"/>
        <v>146578.36694326508</v>
      </c>
      <c r="J148" s="2"/>
      <c r="K148" s="2"/>
    </row>
    <row r="149" spans="1:11" ht="12.75">
      <c r="A149" s="13"/>
      <c r="B149" s="13" t="s">
        <v>15</v>
      </c>
      <c r="C149" s="14"/>
      <c r="D149" s="14">
        <f t="shared" si="8"/>
        <v>105610.50000000058</v>
      </c>
      <c r="E149" s="14">
        <f>+D146*J149*K149/365</f>
        <v>765.5591318493183</v>
      </c>
      <c r="F149" s="14">
        <f t="shared" si="9"/>
        <v>41733.42607511421</v>
      </c>
      <c r="G149" s="5">
        <f t="shared" si="10"/>
        <v>765.5591318493183</v>
      </c>
      <c r="H149" s="5">
        <f t="shared" si="11"/>
        <v>147343.9260751144</v>
      </c>
      <c r="J149" s="6">
        <v>0.0725</v>
      </c>
      <c r="K149" s="7">
        <f>+A150-A146+1</f>
        <v>29</v>
      </c>
    </row>
    <row r="150" spans="1:11" ht="12.75">
      <c r="A150" s="12">
        <f>+A145+29</f>
        <v>38046</v>
      </c>
      <c r="B150" s="13" t="s">
        <v>4</v>
      </c>
      <c r="C150" s="14"/>
      <c r="D150" s="14">
        <f t="shared" si="8"/>
        <v>105610.50000000058</v>
      </c>
      <c r="E150" s="14"/>
      <c r="F150" s="14">
        <f t="shared" si="9"/>
        <v>41733.42607511421</v>
      </c>
      <c r="G150" s="5">
        <f t="shared" si="10"/>
        <v>0</v>
      </c>
      <c r="H150" s="5">
        <f t="shared" si="11"/>
        <v>147343.9260751144</v>
      </c>
      <c r="J150" s="2"/>
      <c r="K150" s="2"/>
    </row>
    <row r="151" spans="1:11" ht="12.75">
      <c r="A151" s="12">
        <f>+A150+1</f>
        <v>38047</v>
      </c>
      <c r="B151" s="13" t="s">
        <v>11</v>
      </c>
      <c r="C151" s="14"/>
      <c r="D151" s="14">
        <f t="shared" si="8"/>
        <v>105610.50000000058</v>
      </c>
      <c r="E151" s="14"/>
      <c r="F151" s="14">
        <f t="shared" si="9"/>
        <v>41733.42607511421</v>
      </c>
      <c r="G151" s="5">
        <f t="shared" si="10"/>
        <v>0</v>
      </c>
      <c r="H151" s="5">
        <f t="shared" si="11"/>
        <v>147343.9260751144</v>
      </c>
      <c r="J151" s="2"/>
      <c r="K151" s="2"/>
    </row>
    <row r="152" spans="1:11" ht="12.75">
      <c r="A152" s="13"/>
      <c r="B152" s="13" t="s">
        <v>12</v>
      </c>
      <c r="C152" s="14">
        <f>1094787/12</f>
        <v>91232.25</v>
      </c>
      <c r="D152" s="14">
        <f t="shared" si="8"/>
        <v>196842.75000000058</v>
      </c>
      <c r="E152" s="14"/>
      <c r="F152" s="14">
        <f t="shared" si="9"/>
        <v>41733.42607511421</v>
      </c>
      <c r="G152" s="5">
        <f t="shared" si="10"/>
        <v>91232.25</v>
      </c>
      <c r="H152" s="5">
        <f t="shared" si="11"/>
        <v>238576.1760751144</v>
      </c>
      <c r="J152" s="2"/>
      <c r="K152" s="2"/>
    </row>
    <row r="153" spans="1:11" ht="12.75">
      <c r="A153" s="13"/>
      <c r="B153" s="13" t="s">
        <v>13</v>
      </c>
      <c r="C153" s="14">
        <v>-98316</v>
      </c>
      <c r="D153" s="14">
        <f t="shared" si="8"/>
        <v>98526.75000000058</v>
      </c>
      <c r="E153" s="14"/>
      <c r="F153" s="14">
        <f t="shared" si="9"/>
        <v>41733.42607511421</v>
      </c>
      <c r="G153" s="5">
        <f t="shared" si="10"/>
        <v>-98316</v>
      </c>
      <c r="H153" s="5">
        <f t="shared" si="11"/>
        <v>140260.1760751144</v>
      </c>
      <c r="J153" s="2"/>
      <c r="K153" s="2"/>
    </row>
    <row r="154" spans="1:11" ht="12.75">
      <c r="A154" s="13"/>
      <c r="B154" s="13" t="s">
        <v>15</v>
      </c>
      <c r="C154" s="14"/>
      <c r="D154" s="14">
        <f t="shared" si="8"/>
        <v>98526.75000000058</v>
      </c>
      <c r="E154" s="14">
        <f>+D151*J154*K154/365</f>
        <v>650.3002705479487</v>
      </c>
      <c r="F154" s="14">
        <f t="shared" si="9"/>
        <v>42383.72634566216</v>
      </c>
      <c r="G154" s="5">
        <f t="shared" si="10"/>
        <v>650.3002705479487</v>
      </c>
      <c r="H154" s="5">
        <f t="shared" si="11"/>
        <v>140910.47634566235</v>
      </c>
      <c r="J154" s="6">
        <v>0.0725</v>
      </c>
      <c r="K154" s="7">
        <f>+A155-A151+1</f>
        <v>31</v>
      </c>
    </row>
    <row r="155" spans="1:11" ht="12.75">
      <c r="A155" s="12">
        <f>+A150+31</f>
        <v>38077</v>
      </c>
      <c r="B155" s="13" t="s">
        <v>4</v>
      </c>
      <c r="C155" s="14"/>
      <c r="D155" s="14">
        <f t="shared" si="8"/>
        <v>98526.75000000058</v>
      </c>
      <c r="E155" s="14"/>
      <c r="F155" s="14">
        <f t="shared" si="9"/>
        <v>42383.72634566216</v>
      </c>
      <c r="G155" s="5">
        <f t="shared" si="10"/>
        <v>0</v>
      </c>
      <c r="H155" s="5">
        <f t="shared" si="11"/>
        <v>140910.47634566235</v>
      </c>
      <c r="J155" s="2"/>
      <c r="K155" s="2"/>
    </row>
    <row r="156" spans="1:11" ht="12.75">
      <c r="A156" s="12">
        <f>+A155+1</f>
        <v>38078</v>
      </c>
      <c r="B156" s="13" t="s">
        <v>11</v>
      </c>
      <c r="C156" s="14"/>
      <c r="D156" s="14">
        <f t="shared" si="8"/>
        <v>98526.75000000058</v>
      </c>
      <c r="E156" s="14"/>
      <c r="F156" s="14">
        <f t="shared" si="9"/>
        <v>42383.72634566216</v>
      </c>
      <c r="G156" s="5">
        <f t="shared" si="10"/>
        <v>0</v>
      </c>
      <c r="H156" s="5">
        <f t="shared" si="11"/>
        <v>140910.47634566235</v>
      </c>
      <c r="J156" s="2"/>
      <c r="K156" s="2"/>
    </row>
    <row r="157" spans="1:11" ht="12.75">
      <c r="A157" s="13"/>
      <c r="B157" s="13" t="s">
        <v>12</v>
      </c>
      <c r="C157" s="15">
        <f>846787/12</f>
        <v>70565.58333333333</v>
      </c>
      <c r="D157" s="14">
        <f t="shared" si="8"/>
        <v>169092.3333333339</v>
      </c>
      <c r="E157" s="14"/>
      <c r="F157" s="14">
        <f t="shared" si="9"/>
        <v>42383.72634566216</v>
      </c>
      <c r="G157" s="5">
        <f t="shared" si="10"/>
        <v>70565.58333333333</v>
      </c>
      <c r="H157" s="5">
        <f t="shared" si="11"/>
        <v>211476.0596789957</v>
      </c>
      <c r="J157" s="2"/>
      <c r="K157" s="2"/>
    </row>
    <row r="158" spans="1:11" ht="12.75">
      <c r="A158" s="13"/>
      <c r="B158" s="13" t="s">
        <v>13</v>
      </c>
      <c r="C158" s="14">
        <v>-96830</v>
      </c>
      <c r="D158" s="14">
        <f t="shared" si="8"/>
        <v>72262.3333333339</v>
      </c>
      <c r="E158" s="14"/>
      <c r="F158" s="14">
        <f t="shared" si="9"/>
        <v>42383.72634566216</v>
      </c>
      <c r="G158" s="5">
        <f t="shared" si="10"/>
        <v>-96830</v>
      </c>
      <c r="H158" s="5">
        <f t="shared" si="11"/>
        <v>114646.05967899569</v>
      </c>
      <c r="J158" s="2"/>
      <c r="K158" s="2"/>
    </row>
    <row r="159" spans="1:11" ht="12.75">
      <c r="A159" s="13"/>
      <c r="B159" s="13" t="s">
        <v>15</v>
      </c>
      <c r="C159" s="14"/>
      <c r="D159" s="14">
        <f t="shared" si="8"/>
        <v>72262.3333333339</v>
      </c>
      <c r="E159" s="14">
        <f>+D156*J159*K159/365</f>
        <v>587.1114554794555</v>
      </c>
      <c r="F159" s="14">
        <f t="shared" si="9"/>
        <v>42970.83780114161</v>
      </c>
      <c r="G159" s="5">
        <f t="shared" si="10"/>
        <v>587.1114554794555</v>
      </c>
      <c r="H159" s="5">
        <f t="shared" si="11"/>
        <v>115233.17113447515</v>
      </c>
      <c r="J159" s="6">
        <v>0.0725</v>
      </c>
      <c r="K159" s="7">
        <f>+A160-A156+1</f>
        <v>30</v>
      </c>
    </row>
    <row r="160" spans="1:11" ht="12.75">
      <c r="A160" s="12">
        <f>+A155+30</f>
        <v>38107</v>
      </c>
      <c r="B160" s="13" t="s">
        <v>4</v>
      </c>
      <c r="C160" s="14"/>
      <c r="D160" s="14">
        <f t="shared" si="8"/>
        <v>72262.3333333339</v>
      </c>
      <c r="E160" s="14"/>
      <c r="F160" s="14">
        <f t="shared" si="9"/>
        <v>42970.83780114161</v>
      </c>
      <c r="G160" s="5">
        <f t="shared" si="10"/>
        <v>0</v>
      </c>
      <c r="H160" s="5">
        <f t="shared" si="11"/>
        <v>115233.17113447515</v>
      </c>
      <c r="J160" s="2"/>
      <c r="K160" s="2"/>
    </row>
    <row r="161" spans="1:11" ht="12.75">
      <c r="A161" s="12">
        <f>+A160+1</f>
        <v>38108</v>
      </c>
      <c r="B161" s="13" t="s">
        <v>11</v>
      </c>
      <c r="C161" s="14"/>
      <c r="D161" s="14">
        <f t="shared" si="8"/>
        <v>72262.3333333339</v>
      </c>
      <c r="E161" s="14"/>
      <c r="F161" s="14">
        <f t="shared" si="9"/>
        <v>42970.83780114161</v>
      </c>
      <c r="G161" s="5">
        <f t="shared" si="10"/>
        <v>0</v>
      </c>
      <c r="H161" s="5">
        <f t="shared" si="11"/>
        <v>115233.17113447515</v>
      </c>
      <c r="J161" s="2"/>
      <c r="K161" s="2"/>
    </row>
    <row r="162" spans="1:11" ht="12.75">
      <c r="A162" s="13"/>
      <c r="B162" s="13" t="s">
        <v>12</v>
      </c>
      <c r="C162" s="15">
        <f>846787/12</f>
        <v>70565.58333333333</v>
      </c>
      <c r="D162" s="14">
        <f aca="true" t="shared" si="12" ref="D162:D221">+D161+C162</f>
        <v>142827.9166666672</v>
      </c>
      <c r="E162" s="14"/>
      <c r="F162" s="14">
        <f aca="true" t="shared" si="13" ref="F162:F221">+F161+E162</f>
        <v>42970.83780114161</v>
      </c>
      <c r="G162" s="5">
        <f aca="true" t="shared" si="14" ref="G162:G221">+C162+E162</f>
        <v>70565.58333333333</v>
      </c>
      <c r="H162" s="5">
        <f aca="true" t="shared" si="15" ref="H162:H221">+H161+G162</f>
        <v>185798.75446780847</v>
      </c>
      <c r="J162" s="2"/>
      <c r="K162" s="2"/>
    </row>
    <row r="163" spans="1:11" ht="12.75">
      <c r="A163" s="13"/>
      <c r="B163" s="13" t="s">
        <v>13</v>
      </c>
      <c r="C163" s="14">
        <v>-75792</v>
      </c>
      <c r="D163" s="14">
        <f t="shared" si="12"/>
        <v>67035.91666666721</v>
      </c>
      <c r="E163" s="14"/>
      <c r="F163" s="14">
        <f t="shared" si="13"/>
        <v>42970.83780114161</v>
      </c>
      <c r="G163" s="5">
        <f t="shared" si="14"/>
        <v>-75792</v>
      </c>
      <c r="H163" s="5">
        <f t="shared" si="15"/>
        <v>110006.75446780847</v>
      </c>
      <c r="J163" s="2"/>
      <c r="K163" s="2"/>
    </row>
    <row r="164" spans="1:11" ht="12.75">
      <c r="A164" s="13"/>
      <c r="B164" s="13" t="s">
        <v>15</v>
      </c>
      <c r="C164" s="14"/>
      <c r="D164" s="14">
        <f t="shared" si="12"/>
        <v>67035.91666666721</v>
      </c>
      <c r="E164" s="14">
        <f>+D161*J164*K164/365</f>
        <v>444.95779223744637</v>
      </c>
      <c r="F164" s="14">
        <f t="shared" si="13"/>
        <v>43415.79559337906</v>
      </c>
      <c r="G164" s="5">
        <f t="shared" si="14"/>
        <v>444.95779223744637</v>
      </c>
      <c r="H164" s="5">
        <f t="shared" si="15"/>
        <v>110451.71226004591</v>
      </c>
      <c r="J164" s="6">
        <v>0.0725</v>
      </c>
      <c r="K164" s="7">
        <f>+A165-A161+1</f>
        <v>31</v>
      </c>
    </row>
    <row r="165" spans="1:11" ht="12.75">
      <c r="A165" s="12">
        <f>+A160+31</f>
        <v>38138</v>
      </c>
      <c r="B165" s="13" t="s">
        <v>4</v>
      </c>
      <c r="C165" s="14"/>
      <c r="D165" s="14">
        <f t="shared" si="12"/>
        <v>67035.91666666721</v>
      </c>
      <c r="E165" s="14"/>
      <c r="F165" s="14">
        <f t="shared" si="13"/>
        <v>43415.79559337906</v>
      </c>
      <c r="G165" s="5">
        <f t="shared" si="14"/>
        <v>0</v>
      </c>
      <c r="H165" s="5">
        <f t="shared" si="15"/>
        <v>110451.71226004591</v>
      </c>
      <c r="J165" s="2"/>
      <c r="K165" s="2"/>
    </row>
    <row r="166" spans="1:11" ht="12.75">
      <c r="A166" s="12">
        <f>+A165+1</f>
        <v>38139</v>
      </c>
      <c r="B166" s="13" t="s">
        <v>11</v>
      </c>
      <c r="C166" s="14"/>
      <c r="D166" s="14">
        <f t="shared" si="12"/>
        <v>67035.91666666721</v>
      </c>
      <c r="E166" s="14"/>
      <c r="F166" s="14">
        <f t="shared" si="13"/>
        <v>43415.79559337906</v>
      </c>
      <c r="G166" s="5">
        <f t="shared" si="14"/>
        <v>0</v>
      </c>
      <c r="H166" s="5">
        <f t="shared" si="15"/>
        <v>110451.71226004591</v>
      </c>
      <c r="J166" s="2"/>
      <c r="K166" s="2"/>
    </row>
    <row r="167" spans="1:11" ht="12.75">
      <c r="A167" s="13"/>
      <c r="B167" s="13" t="s">
        <v>12</v>
      </c>
      <c r="C167" s="15">
        <f>846787/12</f>
        <v>70565.58333333333</v>
      </c>
      <c r="D167" s="14">
        <f t="shared" si="12"/>
        <v>137601.50000000052</v>
      </c>
      <c r="E167" s="14"/>
      <c r="F167" s="14">
        <f t="shared" si="13"/>
        <v>43415.79559337906</v>
      </c>
      <c r="G167" s="5">
        <f t="shared" si="14"/>
        <v>70565.58333333333</v>
      </c>
      <c r="H167" s="5">
        <f t="shared" si="15"/>
        <v>181017.29559337924</v>
      </c>
      <c r="J167" s="2"/>
      <c r="K167" s="2"/>
    </row>
    <row r="168" spans="1:11" ht="12.75">
      <c r="A168" s="13"/>
      <c r="B168" s="13" t="s">
        <v>13</v>
      </c>
      <c r="C168" s="14">
        <v>-72011</v>
      </c>
      <c r="D168" s="14">
        <f t="shared" si="12"/>
        <v>65590.50000000052</v>
      </c>
      <c r="E168" s="14"/>
      <c r="F168" s="14">
        <f t="shared" si="13"/>
        <v>43415.79559337906</v>
      </c>
      <c r="G168" s="5">
        <f t="shared" si="14"/>
        <v>-72011</v>
      </c>
      <c r="H168" s="5">
        <f t="shared" si="15"/>
        <v>109006.29559337924</v>
      </c>
      <c r="J168" s="2"/>
      <c r="K168" s="2"/>
    </row>
    <row r="169" spans="1:11" ht="12.75">
      <c r="A169" s="13"/>
      <c r="B169" s="13" t="s">
        <v>15</v>
      </c>
      <c r="C169" s="14"/>
      <c r="D169" s="14">
        <f t="shared" si="12"/>
        <v>65590.50000000052</v>
      </c>
      <c r="E169" s="14">
        <f>+D166*J169*K169/365</f>
        <v>399.46059931507165</v>
      </c>
      <c r="F169" s="14">
        <f t="shared" si="13"/>
        <v>43815.25619269413</v>
      </c>
      <c r="G169" s="5">
        <f t="shared" si="14"/>
        <v>399.46059931507165</v>
      </c>
      <c r="H169" s="5">
        <f t="shared" si="15"/>
        <v>109405.75619269432</v>
      </c>
      <c r="J169" s="6">
        <v>0.0725</v>
      </c>
      <c r="K169" s="7">
        <f>+A170-A166+1</f>
        <v>30</v>
      </c>
    </row>
    <row r="170" spans="1:11" ht="12.75">
      <c r="A170" s="12">
        <f>+A165+30</f>
        <v>38168</v>
      </c>
      <c r="B170" s="13" t="s">
        <v>4</v>
      </c>
      <c r="C170" s="14"/>
      <c r="D170" s="14">
        <f t="shared" si="12"/>
        <v>65590.50000000052</v>
      </c>
      <c r="E170" s="14"/>
      <c r="F170" s="14">
        <f t="shared" si="13"/>
        <v>43815.25619269413</v>
      </c>
      <c r="G170" s="5">
        <f t="shared" si="14"/>
        <v>0</v>
      </c>
      <c r="H170" s="5">
        <f t="shared" si="15"/>
        <v>109405.75619269432</v>
      </c>
      <c r="J170" s="2"/>
      <c r="K170" s="2"/>
    </row>
    <row r="171" spans="1:11" ht="12.75">
      <c r="A171" s="12">
        <f>+A170+1</f>
        <v>38169</v>
      </c>
      <c r="B171" s="13" t="s">
        <v>11</v>
      </c>
      <c r="C171" s="14"/>
      <c r="D171" s="14">
        <f t="shared" si="12"/>
        <v>65590.50000000052</v>
      </c>
      <c r="E171" s="14"/>
      <c r="F171" s="14">
        <f t="shared" si="13"/>
        <v>43815.25619269413</v>
      </c>
      <c r="G171" s="5">
        <f t="shared" si="14"/>
        <v>0</v>
      </c>
      <c r="H171" s="5">
        <f t="shared" si="15"/>
        <v>109405.75619269432</v>
      </c>
      <c r="J171" s="2"/>
      <c r="K171" s="2"/>
    </row>
    <row r="172" spans="1:11" ht="12.75">
      <c r="A172" s="13"/>
      <c r="B172" s="13" t="s">
        <v>12</v>
      </c>
      <c r="C172" s="15">
        <f>846787/12</f>
        <v>70565.58333333333</v>
      </c>
      <c r="D172" s="14">
        <f t="shared" si="12"/>
        <v>136156.08333333384</v>
      </c>
      <c r="E172" s="14"/>
      <c r="F172" s="14">
        <f t="shared" si="13"/>
        <v>43815.25619269413</v>
      </c>
      <c r="G172" s="5">
        <f t="shared" si="14"/>
        <v>70565.58333333333</v>
      </c>
      <c r="H172" s="5">
        <f t="shared" si="15"/>
        <v>179971.33952602764</v>
      </c>
      <c r="J172" s="2"/>
      <c r="K172" s="2"/>
    </row>
    <row r="173" spans="1:11" ht="12.75">
      <c r="A173" s="13"/>
      <c r="B173" s="13" t="s">
        <v>13</v>
      </c>
      <c r="C173" s="14">
        <v>-75184</v>
      </c>
      <c r="D173" s="14">
        <f t="shared" si="12"/>
        <v>60972.08333333384</v>
      </c>
      <c r="E173" s="14"/>
      <c r="F173" s="14">
        <f t="shared" si="13"/>
        <v>43815.25619269413</v>
      </c>
      <c r="G173" s="5">
        <f t="shared" si="14"/>
        <v>-75184</v>
      </c>
      <c r="H173" s="5">
        <f t="shared" si="15"/>
        <v>104787.33952602764</v>
      </c>
      <c r="J173" s="2"/>
      <c r="K173" s="2"/>
    </row>
    <row r="174" spans="1:11" ht="12.75">
      <c r="A174" s="13"/>
      <c r="B174" s="13" t="s">
        <v>15</v>
      </c>
      <c r="C174" s="14">
        <v>18953</v>
      </c>
      <c r="D174" s="14">
        <f t="shared" si="12"/>
        <v>79925.08333333384</v>
      </c>
      <c r="E174" s="14">
        <f>+D171*J174*K174/365</f>
        <v>403.8757500000032</v>
      </c>
      <c r="F174" s="14">
        <f t="shared" si="13"/>
        <v>44219.13194269413</v>
      </c>
      <c r="G174" s="5">
        <f t="shared" si="14"/>
        <v>19356.875750000003</v>
      </c>
      <c r="H174" s="5">
        <f t="shared" si="15"/>
        <v>124144.21527602765</v>
      </c>
      <c r="J174" s="6">
        <v>0.0725</v>
      </c>
      <c r="K174" s="7">
        <f>+A175-A171+1</f>
        <v>31</v>
      </c>
    </row>
    <row r="175" spans="1:11" ht="12.75">
      <c r="A175" s="12">
        <f>+A170+31</f>
        <v>38199</v>
      </c>
      <c r="B175" s="13" t="s">
        <v>4</v>
      </c>
      <c r="C175" s="14"/>
      <c r="D175" s="14">
        <f t="shared" si="12"/>
        <v>79925.08333333384</v>
      </c>
      <c r="E175" s="14"/>
      <c r="F175" s="14">
        <f t="shared" si="13"/>
        <v>44219.13194269413</v>
      </c>
      <c r="G175" s="5">
        <f t="shared" si="14"/>
        <v>0</v>
      </c>
      <c r="H175" s="5">
        <f t="shared" si="15"/>
        <v>124144.21527602765</v>
      </c>
      <c r="J175" s="2"/>
      <c r="K175" s="2"/>
    </row>
    <row r="176" spans="1:11" ht="12.75">
      <c r="A176" s="12">
        <f>+A175+1</f>
        <v>38200</v>
      </c>
      <c r="B176" s="13" t="s">
        <v>11</v>
      </c>
      <c r="C176" s="14"/>
      <c r="D176" s="14">
        <f t="shared" si="12"/>
        <v>79925.08333333384</v>
      </c>
      <c r="E176" s="14"/>
      <c r="F176" s="14">
        <f t="shared" si="13"/>
        <v>44219.13194269413</v>
      </c>
      <c r="G176" s="5">
        <f t="shared" si="14"/>
        <v>0</v>
      </c>
      <c r="H176" s="5">
        <f t="shared" si="15"/>
        <v>124144.21527602765</v>
      </c>
      <c r="J176" s="2"/>
      <c r="K176" s="2"/>
    </row>
    <row r="177" spans="1:11" ht="12.75">
      <c r="A177" s="13"/>
      <c r="B177" s="13" t="s">
        <v>12</v>
      </c>
      <c r="C177" s="15">
        <f>846787/12</f>
        <v>70565.58333333333</v>
      </c>
      <c r="D177" s="14">
        <f t="shared" si="12"/>
        <v>150490.66666666715</v>
      </c>
      <c r="E177" s="14"/>
      <c r="F177" s="14">
        <f t="shared" si="13"/>
        <v>44219.13194269413</v>
      </c>
      <c r="G177" s="5">
        <f t="shared" si="14"/>
        <v>70565.58333333333</v>
      </c>
      <c r="H177" s="5">
        <f t="shared" si="15"/>
        <v>194709.798609361</v>
      </c>
      <c r="J177" s="2"/>
      <c r="K177" s="2"/>
    </row>
    <row r="178" spans="1:11" ht="12.75">
      <c r="A178" s="13"/>
      <c r="B178" s="13" t="s">
        <v>13</v>
      </c>
      <c r="C178" s="14">
        <v>-82627</v>
      </c>
      <c r="D178" s="14">
        <f t="shared" si="12"/>
        <v>67863.66666666715</v>
      </c>
      <c r="E178" s="14"/>
      <c r="F178" s="14">
        <f t="shared" si="13"/>
        <v>44219.13194269413</v>
      </c>
      <c r="G178" s="5">
        <f t="shared" si="14"/>
        <v>-82627</v>
      </c>
      <c r="H178" s="5">
        <f t="shared" si="15"/>
        <v>112082.798609361</v>
      </c>
      <c r="J178" s="2"/>
      <c r="K178" s="2"/>
    </row>
    <row r="179" spans="1:11" ht="12.75">
      <c r="A179" s="13"/>
      <c r="B179" s="13" t="s">
        <v>15</v>
      </c>
      <c r="C179" s="14"/>
      <c r="D179" s="14">
        <f t="shared" si="12"/>
        <v>67863.66666666715</v>
      </c>
      <c r="E179" s="14">
        <f>+D176*J179*K179/365</f>
        <v>492.14143778539125</v>
      </c>
      <c r="F179" s="14">
        <f t="shared" si="13"/>
        <v>44711.27338047953</v>
      </c>
      <c r="G179" s="5">
        <f t="shared" si="14"/>
        <v>492.14143778539125</v>
      </c>
      <c r="H179" s="5">
        <f t="shared" si="15"/>
        <v>112574.94004714639</v>
      </c>
      <c r="J179" s="6">
        <v>0.0725</v>
      </c>
      <c r="K179" s="7">
        <f>+A180-A176+1</f>
        <v>31</v>
      </c>
    </row>
    <row r="180" spans="1:11" ht="12.75">
      <c r="A180" s="12">
        <f>+A175+31</f>
        <v>38230</v>
      </c>
      <c r="B180" s="13" t="s">
        <v>4</v>
      </c>
      <c r="C180" s="14"/>
      <c r="D180" s="14">
        <f t="shared" si="12"/>
        <v>67863.66666666715</v>
      </c>
      <c r="E180" s="14"/>
      <c r="F180" s="14">
        <f t="shared" si="13"/>
        <v>44711.27338047953</v>
      </c>
      <c r="G180" s="5">
        <f t="shared" si="14"/>
        <v>0</v>
      </c>
      <c r="H180" s="5">
        <f t="shared" si="15"/>
        <v>112574.94004714639</v>
      </c>
      <c r="J180" s="2"/>
      <c r="K180" s="2"/>
    </row>
    <row r="181" spans="1:11" ht="12.75">
      <c r="A181" s="12">
        <f>+A180+1</f>
        <v>38231</v>
      </c>
      <c r="B181" s="13" t="s">
        <v>11</v>
      </c>
      <c r="C181" s="14"/>
      <c r="D181" s="14">
        <f t="shared" si="12"/>
        <v>67863.66666666715</v>
      </c>
      <c r="E181" s="14"/>
      <c r="F181" s="14">
        <f t="shared" si="13"/>
        <v>44711.27338047953</v>
      </c>
      <c r="G181" s="5">
        <f t="shared" si="14"/>
        <v>0</v>
      </c>
      <c r="H181" s="5">
        <f t="shared" si="15"/>
        <v>112574.94004714639</v>
      </c>
      <c r="J181" s="2"/>
      <c r="K181" s="2"/>
    </row>
    <row r="182" spans="1:11" ht="12.75">
      <c r="A182" s="13"/>
      <c r="B182" s="13" t="s">
        <v>12</v>
      </c>
      <c r="C182" s="15">
        <f>846787/12</f>
        <v>70565.58333333333</v>
      </c>
      <c r="D182" s="14">
        <f t="shared" si="12"/>
        <v>138429.25000000047</v>
      </c>
      <c r="E182" s="14"/>
      <c r="F182" s="14">
        <f t="shared" si="13"/>
        <v>44711.27338047953</v>
      </c>
      <c r="G182" s="5">
        <f t="shared" si="14"/>
        <v>70565.58333333333</v>
      </c>
      <c r="H182" s="5">
        <f t="shared" si="15"/>
        <v>183140.52338047972</v>
      </c>
      <c r="J182" s="2"/>
      <c r="K182" s="2"/>
    </row>
    <row r="183" spans="1:11" ht="12.75">
      <c r="A183" s="13"/>
      <c r="B183" s="13" t="s">
        <v>13</v>
      </c>
      <c r="C183" s="14">
        <v>-82306</v>
      </c>
      <c r="D183" s="14">
        <f t="shared" si="12"/>
        <v>56123.250000000466</v>
      </c>
      <c r="E183" s="14"/>
      <c r="F183" s="14">
        <f t="shared" si="13"/>
        <v>44711.27338047953</v>
      </c>
      <c r="G183" s="5">
        <f t="shared" si="14"/>
        <v>-82306</v>
      </c>
      <c r="H183" s="5">
        <f t="shared" si="15"/>
        <v>100834.52338047972</v>
      </c>
      <c r="J183" s="2"/>
      <c r="K183" s="2"/>
    </row>
    <row r="184" spans="1:11" ht="12.75">
      <c r="A184" s="13"/>
      <c r="B184" s="13" t="s">
        <v>15</v>
      </c>
      <c r="C184" s="14"/>
      <c r="D184" s="14">
        <f t="shared" si="12"/>
        <v>56123.250000000466</v>
      </c>
      <c r="E184" s="14">
        <f>+D181*J184*K184/365</f>
        <v>404.3930821917836</v>
      </c>
      <c r="F184" s="14">
        <f t="shared" si="13"/>
        <v>45115.66646267131</v>
      </c>
      <c r="G184" s="5">
        <f t="shared" si="14"/>
        <v>404.3930821917836</v>
      </c>
      <c r="H184" s="5">
        <f t="shared" si="15"/>
        <v>101238.9164626715</v>
      </c>
      <c r="J184" s="6">
        <v>0.0725</v>
      </c>
      <c r="K184" s="7">
        <f>+A185-A181+1</f>
        <v>30</v>
      </c>
    </row>
    <row r="185" spans="1:11" ht="12.75">
      <c r="A185" s="12">
        <f>+A180+30</f>
        <v>38260</v>
      </c>
      <c r="B185" s="13" t="s">
        <v>4</v>
      </c>
      <c r="C185" s="14"/>
      <c r="D185" s="14">
        <f t="shared" si="12"/>
        <v>56123.250000000466</v>
      </c>
      <c r="E185" s="14"/>
      <c r="F185" s="14">
        <f t="shared" si="13"/>
        <v>45115.66646267131</v>
      </c>
      <c r="G185" s="5">
        <f t="shared" si="14"/>
        <v>0</v>
      </c>
      <c r="H185" s="5">
        <f t="shared" si="15"/>
        <v>101238.9164626715</v>
      </c>
      <c r="J185" s="2"/>
      <c r="K185" s="2"/>
    </row>
    <row r="186" spans="1:11" ht="12.75">
      <c r="A186" s="12">
        <f>+A185+1</f>
        <v>38261</v>
      </c>
      <c r="B186" s="13" t="s">
        <v>11</v>
      </c>
      <c r="C186" s="14"/>
      <c r="D186" s="14">
        <f t="shared" si="12"/>
        <v>56123.250000000466</v>
      </c>
      <c r="E186" s="14"/>
      <c r="F186" s="14">
        <f t="shared" si="13"/>
        <v>45115.66646267131</v>
      </c>
      <c r="G186" s="5">
        <f t="shared" si="14"/>
        <v>0</v>
      </c>
      <c r="H186" s="5">
        <f t="shared" si="15"/>
        <v>101238.9164626715</v>
      </c>
      <c r="J186" s="2"/>
      <c r="K186" s="2"/>
    </row>
    <row r="187" spans="1:11" ht="12.75">
      <c r="A187" s="13"/>
      <c r="B187" s="13" t="s">
        <v>12</v>
      </c>
      <c r="C187" s="15">
        <f>846787/12</f>
        <v>70565.58333333333</v>
      </c>
      <c r="D187" s="14">
        <f t="shared" si="12"/>
        <v>126688.8333333338</v>
      </c>
      <c r="E187" s="14"/>
      <c r="F187" s="14">
        <f t="shared" si="13"/>
        <v>45115.66646267131</v>
      </c>
      <c r="G187" s="5">
        <f t="shared" si="14"/>
        <v>70565.58333333333</v>
      </c>
      <c r="H187" s="5">
        <f t="shared" si="15"/>
        <v>171804.49979600485</v>
      </c>
      <c r="J187" s="2"/>
      <c r="K187" s="2"/>
    </row>
    <row r="188" spans="1:11" ht="12.75">
      <c r="A188" s="13"/>
      <c r="B188" s="13" t="s">
        <v>13</v>
      </c>
      <c r="C188" s="14">
        <v>-75918</v>
      </c>
      <c r="D188" s="14">
        <f t="shared" si="12"/>
        <v>50770.833333333794</v>
      </c>
      <c r="E188" s="14"/>
      <c r="F188" s="14">
        <f t="shared" si="13"/>
        <v>45115.66646267131</v>
      </c>
      <c r="G188" s="5">
        <f t="shared" si="14"/>
        <v>-75918</v>
      </c>
      <c r="H188" s="5">
        <f t="shared" si="15"/>
        <v>95886.49979600485</v>
      </c>
      <c r="J188" s="2"/>
      <c r="K188" s="2"/>
    </row>
    <row r="189" spans="1:11" ht="12.75">
      <c r="A189" s="13"/>
      <c r="B189" s="13" t="s">
        <v>15</v>
      </c>
      <c r="C189" s="14"/>
      <c r="D189" s="14">
        <f t="shared" si="12"/>
        <v>50770.833333333794</v>
      </c>
      <c r="E189" s="14">
        <f>+D186*J189*K189/365</f>
        <v>345.5808339041124</v>
      </c>
      <c r="F189" s="14">
        <f t="shared" si="13"/>
        <v>45461.24729657542</v>
      </c>
      <c r="G189" s="5">
        <f t="shared" si="14"/>
        <v>345.5808339041124</v>
      </c>
      <c r="H189" s="5">
        <f t="shared" si="15"/>
        <v>96232.08062990896</v>
      </c>
      <c r="J189" s="6">
        <v>0.0725</v>
      </c>
      <c r="K189" s="7">
        <f>+A190-A186+1</f>
        <v>31</v>
      </c>
    </row>
    <row r="190" spans="1:11" ht="12.75">
      <c r="A190" s="12">
        <f>+A185+31</f>
        <v>38291</v>
      </c>
      <c r="B190" s="13" t="s">
        <v>4</v>
      </c>
      <c r="C190" s="14"/>
      <c r="D190" s="14">
        <f t="shared" si="12"/>
        <v>50770.833333333794</v>
      </c>
      <c r="E190" s="14"/>
      <c r="F190" s="14">
        <f t="shared" si="13"/>
        <v>45461.24729657542</v>
      </c>
      <c r="G190" s="5">
        <f t="shared" si="14"/>
        <v>0</v>
      </c>
      <c r="H190" s="5">
        <f t="shared" si="15"/>
        <v>96232.08062990896</v>
      </c>
      <c r="J190" s="2"/>
      <c r="K190" s="2"/>
    </row>
    <row r="191" spans="1:11" ht="12.75">
      <c r="A191" s="12">
        <f>+A190+1</f>
        <v>38292</v>
      </c>
      <c r="B191" s="13" t="s">
        <v>11</v>
      </c>
      <c r="C191" s="14"/>
      <c r="D191" s="14">
        <f t="shared" si="12"/>
        <v>50770.833333333794</v>
      </c>
      <c r="E191" s="14"/>
      <c r="F191" s="14">
        <f t="shared" si="13"/>
        <v>45461.24729657542</v>
      </c>
      <c r="G191" s="5">
        <f t="shared" si="14"/>
        <v>0</v>
      </c>
      <c r="H191" s="5">
        <f t="shared" si="15"/>
        <v>96232.08062990896</v>
      </c>
      <c r="J191" s="2"/>
      <c r="K191" s="2"/>
    </row>
    <row r="192" spans="1:11" ht="12.75">
      <c r="A192" s="13"/>
      <c r="B192" s="13" t="s">
        <v>12</v>
      </c>
      <c r="C192" s="15">
        <f>846787/12</f>
        <v>70565.58333333333</v>
      </c>
      <c r="D192" s="14">
        <f t="shared" si="12"/>
        <v>121336.41666666712</v>
      </c>
      <c r="E192" s="14"/>
      <c r="F192" s="14">
        <f t="shared" si="13"/>
        <v>45461.24729657542</v>
      </c>
      <c r="G192" s="5">
        <f t="shared" si="14"/>
        <v>70565.58333333333</v>
      </c>
      <c r="H192" s="5">
        <f t="shared" si="15"/>
        <v>166797.6639632423</v>
      </c>
      <c r="J192" s="2"/>
      <c r="K192" s="2"/>
    </row>
    <row r="193" spans="1:11" ht="12.75">
      <c r="A193" s="13"/>
      <c r="B193" s="13" t="s">
        <v>13</v>
      </c>
      <c r="C193" s="14">
        <v>-75400</v>
      </c>
      <c r="D193" s="14">
        <f t="shared" si="12"/>
        <v>45936.41666666712</v>
      </c>
      <c r="E193" s="14"/>
      <c r="F193" s="14">
        <f t="shared" si="13"/>
        <v>45461.24729657542</v>
      </c>
      <c r="G193" s="5">
        <f t="shared" si="14"/>
        <v>-75400</v>
      </c>
      <c r="H193" s="5">
        <f t="shared" si="15"/>
        <v>91397.66396324229</v>
      </c>
      <c r="J193" s="2"/>
      <c r="K193" s="2"/>
    </row>
    <row r="194" spans="1:11" ht="12.75">
      <c r="A194" s="13"/>
      <c r="B194" s="13" t="s">
        <v>15</v>
      </c>
      <c r="C194" s="14"/>
      <c r="D194" s="14">
        <f t="shared" si="12"/>
        <v>45936.41666666712</v>
      </c>
      <c r="E194" s="14">
        <f>+D191*J194*K194/365</f>
        <v>302.538527397263</v>
      </c>
      <c r="F194" s="14">
        <f t="shared" si="13"/>
        <v>45763.785823972685</v>
      </c>
      <c r="G194" s="5">
        <f t="shared" si="14"/>
        <v>302.538527397263</v>
      </c>
      <c r="H194" s="5">
        <f t="shared" si="15"/>
        <v>91700.20249063955</v>
      </c>
      <c r="J194" s="6">
        <v>0.0725</v>
      </c>
      <c r="K194" s="7">
        <f>+A195-A191+1</f>
        <v>30</v>
      </c>
    </row>
    <row r="195" spans="1:11" ht="12.75">
      <c r="A195" s="12">
        <f>+A190+30</f>
        <v>38321</v>
      </c>
      <c r="B195" s="13" t="s">
        <v>4</v>
      </c>
      <c r="C195" s="14"/>
      <c r="D195" s="14">
        <f t="shared" si="12"/>
        <v>45936.41666666712</v>
      </c>
      <c r="E195" s="14"/>
      <c r="F195" s="14">
        <f t="shared" si="13"/>
        <v>45763.785823972685</v>
      </c>
      <c r="G195" s="5">
        <f t="shared" si="14"/>
        <v>0</v>
      </c>
      <c r="H195" s="5">
        <f t="shared" si="15"/>
        <v>91700.20249063955</v>
      </c>
      <c r="J195" s="2"/>
      <c r="K195" s="2"/>
    </row>
    <row r="196" spans="1:11" ht="12.75">
      <c r="A196" s="12">
        <f>+A195+1</f>
        <v>38322</v>
      </c>
      <c r="B196" s="13" t="s">
        <v>11</v>
      </c>
      <c r="C196" s="14"/>
      <c r="D196" s="14">
        <f t="shared" si="12"/>
        <v>45936.41666666712</v>
      </c>
      <c r="E196" s="14"/>
      <c r="F196" s="14">
        <f t="shared" si="13"/>
        <v>45763.785823972685</v>
      </c>
      <c r="G196" s="5">
        <f t="shared" si="14"/>
        <v>0</v>
      </c>
      <c r="H196" s="5">
        <f t="shared" si="15"/>
        <v>91700.20249063955</v>
      </c>
      <c r="J196" s="2"/>
      <c r="K196" s="2"/>
    </row>
    <row r="197" spans="1:11" ht="12.75">
      <c r="A197" s="13"/>
      <c r="B197" s="13" t="s">
        <v>12</v>
      </c>
      <c r="C197" s="15">
        <f>846787/12</f>
        <v>70565.58333333333</v>
      </c>
      <c r="D197" s="14">
        <f t="shared" si="12"/>
        <v>116502.00000000045</v>
      </c>
      <c r="E197" s="14"/>
      <c r="F197" s="14">
        <f t="shared" si="13"/>
        <v>45763.785823972685</v>
      </c>
      <c r="G197" s="5">
        <f t="shared" si="14"/>
        <v>70565.58333333333</v>
      </c>
      <c r="H197" s="5">
        <f t="shared" si="15"/>
        <v>162265.7858239729</v>
      </c>
      <c r="J197" s="2"/>
      <c r="K197" s="2"/>
    </row>
    <row r="198" spans="1:11" ht="12.75">
      <c r="A198" s="13"/>
      <c r="B198" s="13" t="s">
        <v>13</v>
      </c>
      <c r="C198" s="14">
        <v>-74868</v>
      </c>
      <c r="D198" s="14">
        <f t="shared" si="12"/>
        <v>41634.00000000045</v>
      </c>
      <c r="E198" s="14"/>
      <c r="F198" s="14">
        <f t="shared" si="13"/>
        <v>45763.785823972685</v>
      </c>
      <c r="G198" s="5">
        <f t="shared" si="14"/>
        <v>-74868</v>
      </c>
      <c r="H198" s="5">
        <f t="shared" si="15"/>
        <v>87397.7858239729</v>
      </c>
      <c r="J198" s="2"/>
      <c r="K198" s="2"/>
    </row>
    <row r="199" spans="1:11" ht="12.75">
      <c r="A199" s="13"/>
      <c r="B199" s="13" t="s">
        <v>15</v>
      </c>
      <c r="C199" s="14"/>
      <c r="D199" s="14">
        <f t="shared" si="12"/>
        <v>41634.00000000045</v>
      </c>
      <c r="E199" s="14">
        <f>+D196*J199*K199/365</f>
        <v>282.8550587899571</v>
      </c>
      <c r="F199" s="14">
        <f t="shared" si="13"/>
        <v>46046.640882762644</v>
      </c>
      <c r="G199" s="5">
        <f t="shared" si="14"/>
        <v>282.8550587899571</v>
      </c>
      <c r="H199" s="5">
        <f t="shared" si="15"/>
        <v>87680.64088276285</v>
      </c>
      <c r="J199" s="6">
        <v>0.0725</v>
      </c>
      <c r="K199" s="7">
        <f>+A200-A196+1</f>
        <v>31</v>
      </c>
    </row>
    <row r="200" spans="1:11" ht="12.75">
      <c r="A200" s="12">
        <f>+A195+31</f>
        <v>38352</v>
      </c>
      <c r="B200" s="13" t="s">
        <v>4</v>
      </c>
      <c r="C200" s="14"/>
      <c r="D200" s="14">
        <f t="shared" si="12"/>
        <v>41634.00000000045</v>
      </c>
      <c r="E200" s="14"/>
      <c r="F200" s="14">
        <f t="shared" si="13"/>
        <v>46046.640882762644</v>
      </c>
      <c r="G200" s="5">
        <f t="shared" si="14"/>
        <v>0</v>
      </c>
      <c r="H200" s="5">
        <f t="shared" si="15"/>
        <v>87680.64088276285</v>
      </c>
      <c r="J200" s="2"/>
      <c r="K200" s="2"/>
    </row>
    <row r="201" spans="1:11" ht="12.75">
      <c r="A201" s="12">
        <f>+A200+1</f>
        <v>38353</v>
      </c>
      <c r="B201" s="13" t="s">
        <v>11</v>
      </c>
      <c r="C201" s="14"/>
      <c r="D201" s="14">
        <f t="shared" si="12"/>
        <v>41634.00000000045</v>
      </c>
      <c r="E201" s="14"/>
      <c r="F201" s="14">
        <f t="shared" si="13"/>
        <v>46046.640882762644</v>
      </c>
      <c r="G201" s="5">
        <f t="shared" si="14"/>
        <v>0</v>
      </c>
      <c r="H201" s="5">
        <f t="shared" si="15"/>
        <v>87680.64088276285</v>
      </c>
      <c r="J201" s="2"/>
      <c r="K201" s="2"/>
    </row>
    <row r="202" spans="1:11" ht="12.75">
      <c r="A202" s="13"/>
      <c r="B202" s="13" t="s">
        <v>12</v>
      </c>
      <c r="C202" s="15">
        <f>846787/12</f>
        <v>70565.58333333333</v>
      </c>
      <c r="D202" s="14">
        <f t="shared" si="12"/>
        <v>112199.58333333378</v>
      </c>
      <c r="E202" s="14"/>
      <c r="F202" s="14">
        <f t="shared" si="13"/>
        <v>46046.640882762644</v>
      </c>
      <c r="G202" s="5">
        <f t="shared" si="14"/>
        <v>70565.58333333333</v>
      </c>
      <c r="H202" s="5">
        <f t="shared" si="15"/>
        <v>158246.22421609616</v>
      </c>
      <c r="J202" s="2"/>
      <c r="K202" s="2"/>
    </row>
    <row r="203" spans="1:11" ht="12.75">
      <c r="A203" s="13"/>
      <c r="B203" s="13" t="s">
        <v>13</v>
      </c>
      <c r="C203" s="14">
        <v>-91385</v>
      </c>
      <c r="D203" s="14">
        <f t="shared" si="12"/>
        <v>20814.58333333378</v>
      </c>
      <c r="E203" s="14"/>
      <c r="F203" s="14">
        <f t="shared" si="13"/>
        <v>46046.640882762644</v>
      </c>
      <c r="G203" s="5">
        <f t="shared" si="14"/>
        <v>-91385</v>
      </c>
      <c r="H203" s="5">
        <f t="shared" si="15"/>
        <v>66861.22421609616</v>
      </c>
      <c r="J203" s="2"/>
      <c r="K203" s="2"/>
    </row>
    <row r="204" spans="1:11" ht="12.75">
      <c r="A204" s="13"/>
      <c r="B204" s="13" t="s">
        <v>15</v>
      </c>
      <c r="C204" s="14"/>
      <c r="D204" s="14">
        <f t="shared" si="12"/>
        <v>20814.58333333378</v>
      </c>
      <c r="E204" s="14">
        <f>+D201*J204*K204/365</f>
        <v>256.3627808219206</v>
      </c>
      <c r="F204" s="14">
        <f t="shared" si="13"/>
        <v>46303.00366358456</v>
      </c>
      <c r="G204" s="5">
        <f t="shared" si="14"/>
        <v>256.3627808219206</v>
      </c>
      <c r="H204" s="5">
        <f t="shared" si="15"/>
        <v>67117.58699691808</v>
      </c>
      <c r="J204" s="6">
        <v>0.0725</v>
      </c>
      <c r="K204" s="7">
        <f>+A205-A201+1</f>
        <v>31</v>
      </c>
    </row>
    <row r="205" spans="1:11" ht="12.75">
      <c r="A205" s="12">
        <f>+A200+31</f>
        <v>38383</v>
      </c>
      <c r="B205" s="13" t="s">
        <v>4</v>
      </c>
      <c r="C205" s="14"/>
      <c r="D205" s="14">
        <f t="shared" si="12"/>
        <v>20814.58333333378</v>
      </c>
      <c r="E205" s="14"/>
      <c r="F205" s="14">
        <f t="shared" si="13"/>
        <v>46303.00366358456</v>
      </c>
      <c r="G205" s="5">
        <f t="shared" si="14"/>
        <v>0</v>
      </c>
      <c r="H205" s="5">
        <f t="shared" si="15"/>
        <v>67117.58699691808</v>
      </c>
      <c r="J205" s="2"/>
      <c r="K205" s="2"/>
    </row>
    <row r="206" spans="1:11" ht="12.75">
      <c r="A206" s="12">
        <f>+A205+1</f>
        <v>38384</v>
      </c>
      <c r="B206" s="13" t="s">
        <v>11</v>
      </c>
      <c r="C206" s="14"/>
      <c r="D206" s="14">
        <f t="shared" si="12"/>
        <v>20814.58333333378</v>
      </c>
      <c r="E206" s="14"/>
      <c r="F206" s="14">
        <f t="shared" si="13"/>
        <v>46303.00366358456</v>
      </c>
      <c r="G206" s="5">
        <f t="shared" si="14"/>
        <v>0</v>
      </c>
      <c r="H206" s="5">
        <f t="shared" si="15"/>
        <v>67117.58699691808</v>
      </c>
      <c r="J206" s="2"/>
      <c r="K206" s="2"/>
    </row>
    <row r="207" spans="1:11" ht="12.75">
      <c r="A207" s="13"/>
      <c r="B207" s="13" t="s">
        <v>12</v>
      </c>
      <c r="C207" s="15">
        <f>846787/12</f>
        <v>70565.58333333333</v>
      </c>
      <c r="D207" s="14">
        <f t="shared" si="12"/>
        <v>91380.16666666711</v>
      </c>
      <c r="E207" s="14"/>
      <c r="F207" s="14">
        <f t="shared" si="13"/>
        <v>46303.00366358456</v>
      </c>
      <c r="G207" s="5">
        <f t="shared" si="14"/>
        <v>70565.58333333333</v>
      </c>
      <c r="H207" s="5">
        <f t="shared" si="15"/>
        <v>137683.1703302514</v>
      </c>
      <c r="J207" s="2"/>
      <c r="K207" s="2"/>
    </row>
    <row r="208" spans="1:11" ht="12.75">
      <c r="A208" s="13"/>
      <c r="B208" s="13" t="s">
        <v>13</v>
      </c>
      <c r="C208" s="14">
        <v>-89631</v>
      </c>
      <c r="D208" s="14">
        <f t="shared" si="12"/>
        <v>1749.166666667108</v>
      </c>
      <c r="E208" s="14"/>
      <c r="F208" s="14">
        <f t="shared" si="13"/>
        <v>46303.00366358456</v>
      </c>
      <c r="G208" s="5">
        <f t="shared" si="14"/>
        <v>-89631</v>
      </c>
      <c r="H208" s="5">
        <f t="shared" si="15"/>
        <v>48052.17033025139</v>
      </c>
      <c r="J208" s="2"/>
      <c r="K208" s="2"/>
    </row>
    <row r="209" spans="1:11" ht="12.75">
      <c r="A209" s="13"/>
      <c r="B209" s="13" t="s">
        <v>15</v>
      </c>
      <c r="C209" s="14"/>
      <c r="D209" s="14">
        <f t="shared" si="12"/>
        <v>1749.166666667108</v>
      </c>
      <c r="E209" s="14">
        <f>+D206*J209*K209/365</f>
        <v>115.76329908676047</v>
      </c>
      <c r="F209" s="14">
        <f t="shared" si="13"/>
        <v>46418.76696267132</v>
      </c>
      <c r="G209" s="5">
        <f t="shared" si="14"/>
        <v>115.76329908676047</v>
      </c>
      <c r="H209" s="5">
        <f t="shared" si="15"/>
        <v>48167.93362933815</v>
      </c>
      <c r="J209" s="6">
        <v>0.0725</v>
      </c>
      <c r="K209" s="7">
        <f>+A210-A206+1</f>
        <v>28</v>
      </c>
    </row>
    <row r="210" spans="1:11" ht="12.75">
      <c r="A210" s="12">
        <f>+A205+28</f>
        <v>38411</v>
      </c>
      <c r="B210" s="13" t="s">
        <v>4</v>
      </c>
      <c r="C210" s="14"/>
      <c r="D210" s="14">
        <f t="shared" si="12"/>
        <v>1749.166666667108</v>
      </c>
      <c r="E210" s="14"/>
      <c r="F210" s="14">
        <f t="shared" si="13"/>
        <v>46418.76696267132</v>
      </c>
      <c r="G210" s="5">
        <f t="shared" si="14"/>
        <v>0</v>
      </c>
      <c r="H210" s="5">
        <f t="shared" si="15"/>
        <v>48167.93362933815</v>
      </c>
      <c r="J210" s="2"/>
      <c r="K210" s="2"/>
    </row>
    <row r="211" spans="1:11" ht="12.75">
      <c r="A211" s="12">
        <f>+A210+1</f>
        <v>38412</v>
      </c>
      <c r="B211" s="13" t="s">
        <v>11</v>
      </c>
      <c r="C211" s="14"/>
      <c r="D211" s="14">
        <f t="shared" si="12"/>
        <v>1749.166666667108</v>
      </c>
      <c r="E211" s="14"/>
      <c r="F211" s="14">
        <f t="shared" si="13"/>
        <v>46418.76696267132</v>
      </c>
      <c r="G211" s="5">
        <f t="shared" si="14"/>
        <v>0</v>
      </c>
      <c r="H211" s="5">
        <f t="shared" si="15"/>
        <v>48167.93362933815</v>
      </c>
      <c r="J211" s="2"/>
      <c r="K211" s="2"/>
    </row>
    <row r="212" spans="1:11" ht="12.75">
      <c r="A212" s="13"/>
      <c r="B212" s="13" t="s">
        <v>12</v>
      </c>
      <c r="C212" s="15">
        <f>846787/12</f>
        <v>70565.58333333333</v>
      </c>
      <c r="D212" s="14">
        <f t="shared" si="12"/>
        <v>72314.75000000044</v>
      </c>
      <c r="E212" s="14"/>
      <c r="F212" s="14">
        <f t="shared" si="13"/>
        <v>46418.76696267132</v>
      </c>
      <c r="G212" s="5">
        <f t="shared" si="14"/>
        <v>70565.58333333333</v>
      </c>
      <c r="H212" s="5">
        <f t="shared" si="15"/>
        <v>118733.51696267148</v>
      </c>
      <c r="J212" s="2"/>
      <c r="K212" s="2"/>
    </row>
    <row r="213" spans="1:11" ht="12.75">
      <c r="A213" s="13"/>
      <c r="B213" s="13" t="s">
        <v>13</v>
      </c>
      <c r="C213" s="14">
        <v>-80644</v>
      </c>
      <c r="D213" s="14">
        <f t="shared" si="12"/>
        <v>-8329.249999999563</v>
      </c>
      <c r="E213" s="14"/>
      <c r="F213" s="14">
        <f t="shared" si="13"/>
        <v>46418.76696267132</v>
      </c>
      <c r="G213" s="5">
        <f t="shared" si="14"/>
        <v>-80644</v>
      </c>
      <c r="H213" s="5">
        <f t="shared" si="15"/>
        <v>38089.51696267148</v>
      </c>
      <c r="J213" s="2"/>
      <c r="K213" s="2"/>
    </row>
    <row r="214" spans="1:11" ht="12.75">
      <c r="A214" s="13"/>
      <c r="B214" s="13" t="s">
        <v>15</v>
      </c>
      <c r="C214" s="14"/>
      <c r="D214" s="14">
        <f t="shared" si="12"/>
        <v>-8329.249999999563</v>
      </c>
      <c r="E214" s="14">
        <f>+D211*J214*K214/365</f>
        <v>10.770553652970754</v>
      </c>
      <c r="F214" s="14">
        <f t="shared" si="13"/>
        <v>46429.537516324286</v>
      </c>
      <c r="G214" s="5">
        <f t="shared" si="14"/>
        <v>10.770553652970754</v>
      </c>
      <c r="H214" s="5">
        <f t="shared" si="15"/>
        <v>38100.287516324446</v>
      </c>
      <c r="J214" s="6">
        <v>0.0725</v>
      </c>
      <c r="K214" s="7">
        <f>+A215-A211+1</f>
        <v>31</v>
      </c>
    </row>
    <row r="215" spans="1:11" ht="12.75">
      <c r="A215" s="12">
        <f>+A210+31</f>
        <v>38442</v>
      </c>
      <c r="B215" s="13" t="s">
        <v>4</v>
      </c>
      <c r="C215" s="14"/>
      <c r="D215" s="14">
        <f t="shared" si="12"/>
        <v>-8329.249999999563</v>
      </c>
      <c r="E215" s="14"/>
      <c r="F215" s="14">
        <f t="shared" si="13"/>
        <v>46429.537516324286</v>
      </c>
      <c r="G215" s="5">
        <f t="shared" si="14"/>
        <v>0</v>
      </c>
      <c r="H215" s="5">
        <f t="shared" si="15"/>
        <v>38100.287516324446</v>
      </c>
      <c r="J215" s="2"/>
      <c r="K215" s="2"/>
    </row>
    <row r="216" spans="1:11" ht="12.75">
      <c r="A216" s="12">
        <f>+A215+1</f>
        <v>38443</v>
      </c>
      <c r="B216" s="13" t="s">
        <v>11</v>
      </c>
      <c r="C216" s="14"/>
      <c r="D216" s="14">
        <f t="shared" si="12"/>
        <v>-8329.249999999563</v>
      </c>
      <c r="E216" s="14"/>
      <c r="F216" s="14">
        <f t="shared" si="13"/>
        <v>46429.537516324286</v>
      </c>
      <c r="G216" s="5">
        <f t="shared" si="14"/>
        <v>0</v>
      </c>
      <c r="H216" s="5">
        <f t="shared" si="15"/>
        <v>38100.287516324446</v>
      </c>
      <c r="J216" s="2"/>
      <c r="K216" s="2"/>
    </row>
    <row r="217" spans="1:11" ht="12.75">
      <c r="A217" s="13"/>
      <c r="B217" s="13" t="s">
        <v>12</v>
      </c>
      <c r="C217" s="15">
        <f>895485/12</f>
        <v>74623.75</v>
      </c>
      <c r="D217" s="14">
        <f t="shared" si="12"/>
        <v>66294.50000000044</v>
      </c>
      <c r="E217" s="14"/>
      <c r="F217" s="14">
        <f t="shared" si="13"/>
        <v>46429.537516324286</v>
      </c>
      <c r="G217" s="5">
        <f t="shared" si="14"/>
        <v>74623.75</v>
      </c>
      <c r="H217" s="5">
        <f t="shared" si="15"/>
        <v>112724.03751632445</v>
      </c>
      <c r="J217" s="2"/>
      <c r="K217" s="2"/>
    </row>
    <row r="218" spans="1:11" ht="12.75">
      <c r="A218" s="13"/>
      <c r="B218" s="13" t="s">
        <v>13</v>
      </c>
      <c r="C218" s="14">
        <v>-78321</v>
      </c>
      <c r="D218" s="14">
        <f t="shared" si="12"/>
        <v>-12026.499999999563</v>
      </c>
      <c r="E218" s="14"/>
      <c r="F218" s="14">
        <f t="shared" si="13"/>
        <v>46429.537516324286</v>
      </c>
      <c r="G218" s="5">
        <f t="shared" si="14"/>
        <v>-78321</v>
      </c>
      <c r="H218" s="5">
        <f t="shared" si="15"/>
        <v>34403.037516324446</v>
      </c>
      <c r="J218" s="2"/>
      <c r="K218" s="2"/>
    </row>
    <row r="219" spans="1:11" ht="12.75">
      <c r="A219" s="13"/>
      <c r="B219" s="13" t="s">
        <v>15</v>
      </c>
      <c r="C219" s="14"/>
      <c r="D219" s="14">
        <f t="shared" si="12"/>
        <v>-12026.499999999563</v>
      </c>
      <c r="E219" s="14">
        <f>+D216*J219*K219/365</f>
        <v>-49.633202054791916</v>
      </c>
      <c r="F219" s="14">
        <f t="shared" si="13"/>
        <v>46379.90431426949</v>
      </c>
      <c r="G219" s="5">
        <f t="shared" si="14"/>
        <v>-49.633202054791916</v>
      </c>
      <c r="H219" s="5">
        <f t="shared" si="15"/>
        <v>34353.404314269654</v>
      </c>
      <c r="J219" s="6">
        <v>0.0725</v>
      </c>
      <c r="K219" s="7">
        <f>+A220-A216+1</f>
        <v>30</v>
      </c>
    </row>
    <row r="220" spans="1:11" ht="12.75">
      <c r="A220" s="12">
        <f>+A215+30</f>
        <v>38472</v>
      </c>
      <c r="B220" s="13" t="s">
        <v>4</v>
      </c>
      <c r="C220" s="14"/>
      <c r="D220" s="14">
        <f t="shared" si="12"/>
        <v>-12026.499999999563</v>
      </c>
      <c r="E220" s="14"/>
      <c r="F220" s="14">
        <f t="shared" si="13"/>
        <v>46379.90431426949</v>
      </c>
      <c r="G220" s="5">
        <f t="shared" si="14"/>
        <v>0</v>
      </c>
      <c r="H220" s="5">
        <f t="shared" si="15"/>
        <v>34353.404314269654</v>
      </c>
      <c r="J220" s="2"/>
      <c r="K220" s="2"/>
    </row>
    <row r="221" spans="1:11" ht="12.75">
      <c r="A221" s="12">
        <f>+A220+1</f>
        <v>38473</v>
      </c>
      <c r="B221" s="13" t="s">
        <v>11</v>
      </c>
      <c r="C221" s="14"/>
      <c r="D221" s="14">
        <f t="shared" si="12"/>
        <v>-12026.499999999563</v>
      </c>
      <c r="E221" s="14"/>
      <c r="F221" s="14">
        <f t="shared" si="13"/>
        <v>46379.90431426949</v>
      </c>
      <c r="G221" s="5">
        <f t="shared" si="14"/>
        <v>0</v>
      </c>
      <c r="H221" s="5">
        <f t="shared" si="15"/>
        <v>34353.404314269654</v>
      </c>
      <c r="J221" s="2"/>
      <c r="K221" s="2"/>
    </row>
    <row r="222" spans="1:11" ht="12.75">
      <c r="A222" s="13"/>
      <c r="B222" s="13" t="s">
        <v>12</v>
      </c>
      <c r="C222" s="15">
        <f>895485/12</f>
        <v>74623.75</v>
      </c>
      <c r="D222" s="14">
        <f aca="true" t="shared" si="16" ref="D222:D280">+D221+C222</f>
        <v>62597.25000000044</v>
      </c>
      <c r="E222" s="14"/>
      <c r="F222" s="14">
        <f aca="true" t="shared" si="17" ref="F222:F280">+F221+E222</f>
        <v>46379.90431426949</v>
      </c>
      <c r="G222" s="5">
        <f aca="true" t="shared" si="18" ref="G222:G280">+C222+E222</f>
        <v>74623.75</v>
      </c>
      <c r="H222" s="5">
        <f aca="true" t="shared" si="19" ref="H222:H280">+H221+G222</f>
        <v>108977.15431426966</v>
      </c>
      <c r="J222" s="2"/>
      <c r="K222" s="2"/>
    </row>
    <row r="223" spans="1:11" ht="12.75">
      <c r="A223" s="13"/>
      <c r="B223" s="13" t="s">
        <v>13</v>
      </c>
      <c r="C223" s="14">
        <v>-73258</v>
      </c>
      <c r="D223" s="14">
        <f t="shared" si="16"/>
        <v>-10660.749999999563</v>
      </c>
      <c r="E223" s="14"/>
      <c r="F223" s="14">
        <f t="shared" si="17"/>
        <v>46379.90431426949</v>
      </c>
      <c r="G223" s="5">
        <f t="shared" si="18"/>
        <v>-73258</v>
      </c>
      <c r="H223" s="5">
        <f t="shared" si="19"/>
        <v>35719.15431426966</v>
      </c>
      <c r="J223" s="2"/>
      <c r="K223" s="2"/>
    </row>
    <row r="224" spans="1:11" ht="12.75">
      <c r="A224" s="13"/>
      <c r="B224" s="13" t="s">
        <v>15</v>
      </c>
      <c r="C224" s="14"/>
      <c r="D224" s="14">
        <f t="shared" si="16"/>
        <v>-10660.749999999563</v>
      </c>
      <c r="E224" s="14">
        <f>+D221*J224*K224/365</f>
        <v>-74.05358561643567</v>
      </c>
      <c r="F224" s="14">
        <f t="shared" si="17"/>
        <v>46305.85072865306</v>
      </c>
      <c r="G224" s="5">
        <f t="shared" si="18"/>
        <v>-74.05358561643567</v>
      </c>
      <c r="H224" s="5">
        <f t="shared" si="19"/>
        <v>35645.100728653226</v>
      </c>
      <c r="J224" s="6">
        <v>0.0725</v>
      </c>
      <c r="K224" s="7">
        <f>+A225-A221+1</f>
        <v>31</v>
      </c>
    </row>
    <row r="225" spans="1:11" ht="12.75">
      <c r="A225" s="12">
        <f>+A220+31</f>
        <v>38503</v>
      </c>
      <c r="B225" s="13" t="s">
        <v>4</v>
      </c>
      <c r="C225" s="14"/>
      <c r="D225" s="14">
        <f t="shared" si="16"/>
        <v>-10660.749999999563</v>
      </c>
      <c r="E225" s="14"/>
      <c r="F225" s="14">
        <f t="shared" si="17"/>
        <v>46305.85072865306</v>
      </c>
      <c r="G225" s="5">
        <f t="shared" si="18"/>
        <v>0</v>
      </c>
      <c r="H225" s="5">
        <f t="shared" si="19"/>
        <v>35645.100728653226</v>
      </c>
      <c r="J225" s="2"/>
      <c r="K225" s="2"/>
    </row>
    <row r="226" spans="1:11" ht="12.75">
      <c r="A226" s="12">
        <f>+A225+1</f>
        <v>38504</v>
      </c>
      <c r="B226" s="13" t="s">
        <v>11</v>
      </c>
      <c r="C226" s="14"/>
      <c r="D226" s="14">
        <f t="shared" si="16"/>
        <v>-10660.749999999563</v>
      </c>
      <c r="E226" s="14"/>
      <c r="F226" s="14">
        <f t="shared" si="17"/>
        <v>46305.85072865306</v>
      </c>
      <c r="G226" s="5">
        <f t="shared" si="18"/>
        <v>0</v>
      </c>
      <c r="H226" s="5">
        <f t="shared" si="19"/>
        <v>35645.100728653226</v>
      </c>
      <c r="J226" s="2"/>
      <c r="K226" s="2"/>
    </row>
    <row r="227" spans="1:11" ht="12.75">
      <c r="A227" s="13"/>
      <c r="B227" s="13" t="s">
        <v>12</v>
      </c>
      <c r="C227" s="15">
        <f>895485/12</f>
        <v>74623.75</v>
      </c>
      <c r="D227" s="14">
        <f t="shared" si="16"/>
        <v>63963.00000000044</v>
      </c>
      <c r="E227" s="14"/>
      <c r="F227" s="14">
        <f t="shared" si="17"/>
        <v>46305.85072865306</v>
      </c>
      <c r="G227" s="5">
        <f t="shared" si="18"/>
        <v>74623.75</v>
      </c>
      <c r="H227" s="5">
        <f t="shared" si="19"/>
        <v>110268.85072865323</v>
      </c>
      <c r="J227" s="2"/>
      <c r="K227" s="2"/>
    </row>
    <row r="228" spans="1:11" ht="12.75">
      <c r="A228" s="13"/>
      <c r="B228" s="13" t="s">
        <v>13</v>
      </c>
      <c r="C228" s="14">
        <v>-75127</v>
      </c>
      <c r="D228" s="14">
        <f t="shared" si="16"/>
        <v>-11163.999999999563</v>
      </c>
      <c r="E228" s="14"/>
      <c r="F228" s="14">
        <f t="shared" si="17"/>
        <v>46305.85072865306</v>
      </c>
      <c r="G228" s="5">
        <f t="shared" si="18"/>
        <v>-75127</v>
      </c>
      <c r="H228" s="5">
        <f t="shared" si="19"/>
        <v>35141.850728653226</v>
      </c>
      <c r="J228" s="2"/>
      <c r="K228" s="2"/>
    </row>
    <row r="229" spans="1:11" ht="12.75">
      <c r="A229" s="13"/>
      <c r="B229" s="13" t="s">
        <v>15</v>
      </c>
      <c r="C229" s="14">
        <v>-53099</v>
      </c>
      <c r="D229" s="14">
        <f t="shared" si="16"/>
        <v>-64262.99999999956</v>
      </c>
      <c r="E229" s="14">
        <f>+D226*J229*K229/365</f>
        <v>-63.52638698629875</v>
      </c>
      <c r="F229" s="14">
        <f t="shared" si="17"/>
        <v>46242.32434166676</v>
      </c>
      <c r="G229" s="5">
        <f t="shared" si="18"/>
        <v>-53162.5263869863</v>
      </c>
      <c r="H229" s="5">
        <f t="shared" si="19"/>
        <v>-18020.67565833307</v>
      </c>
      <c r="J229" s="6">
        <v>0.0725</v>
      </c>
      <c r="K229" s="7">
        <f>+A230-A226+1</f>
        <v>30</v>
      </c>
    </row>
    <row r="230" spans="1:11" ht="12.75">
      <c r="A230" s="12">
        <f>+A225+30</f>
        <v>38533</v>
      </c>
      <c r="B230" s="13" t="s">
        <v>4</v>
      </c>
      <c r="C230" s="14"/>
      <c r="D230" s="14">
        <f t="shared" si="16"/>
        <v>-64262.99999999956</v>
      </c>
      <c r="E230" s="14"/>
      <c r="F230" s="14">
        <f t="shared" si="17"/>
        <v>46242.32434166676</v>
      </c>
      <c r="G230" s="5">
        <f t="shared" si="18"/>
        <v>0</v>
      </c>
      <c r="H230" s="5">
        <f t="shared" si="19"/>
        <v>-18020.67565833307</v>
      </c>
      <c r="J230" s="2"/>
      <c r="K230" s="2"/>
    </row>
    <row r="231" spans="1:11" ht="12.75">
      <c r="A231" s="12">
        <f>+A230+1</f>
        <v>38534</v>
      </c>
      <c r="B231" s="13" t="s">
        <v>11</v>
      </c>
      <c r="C231" s="14"/>
      <c r="D231" s="14">
        <f t="shared" si="16"/>
        <v>-64262.99999999956</v>
      </c>
      <c r="E231" s="14"/>
      <c r="F231" s="14">
        <f t="shared" si="17"/>
        <v>46242.32434166676</v>
      </c>
      <c r="G231" s="5">
        <f t="shared" si="18"/>
        <v>0</v>
      </c>
      <c r="H231" s="5">
        <f t="shared" si="19"/>
        <v>-18020.67565833307</v>
      </c>
      <c r="J231" s="2"/>
      <c r="K231" s="2"/>
    </row>
    <row r="232" spans="1:11" ht="12.75">
      <c r="A232" s="13"/>
      <c r="B232" s="13" t="s">
        <v>12</v>
      </c>
      <c r="C232" s="15">
        <f>895485/12</f>
        <v>74623.75</v>
      </c>
      <c r="D232" s="14">
        <f t="shared" si="16"/>
        <v>10360.750000000437</v>
      </c>
      <c r="E232" s="14"/>
      <c r="F232" s="14">
        <f t="shared" si="17"/>
        <v>46242.32434166676</v>
      </c>
      <c r="G232" s="5">
        <f t="shared" si="18"/>
        <v>74623.75</v>
      </c>
      <c r="H232" s="5">
        <f t="shared" si="19"/>
        <v>56603.07434166693</v>
      </c>
      <c r="J232" s="2"/>
      <c r="K232" s="2"/>
    </row>
    <row r="233" spans="1:11" ht="12.75">
      <c r="A233" s="13"/>
      <c r="B233" s="13" t="s">
        <v>13</v>
      </c>
      <c r="C233" s="14">
        <v>-95659</v>
      </c>
      <c r="D233" s="14">
        <f t="shared" si="16"/>
        <v>-85298.24999999956</v>
      </c>
      <c r="E233" s="14"/>
      <c r="F233" s="14">
        <f t="shared" si="17"/>
        <v>46242.32434166676</v>
      </c>
      <c r="G233" s="5">
        <f t="shared" si="18"/>
        <v>-95659</v>
      </c>
      <c r="H233" s="5">
        <f t="shared" si="19"/>
        <v>-39055.92565833307</v>
      </c>
      <c r="J233" s="2"/>
      <c r="K233" s="2"/>
    </row>
    <row r="234" spans="1:11" ht="12.75">
      <c r="A234" s="13"/>
      <c r="B234" s="13" t="s">
        <v>15</v>
      </c>
      <c r="C234" s="14"/>
      <c r="D234" s="14">
        <f t="shared" si="16"/>
        <v>-85298.24999999956</v>
      </c>
      <c r="E234" s="14">
        <f>+D231*J234*K234/365</f>
        <v>-395.7016232876685</v>
      </c>
      <c r="F234" s="14">
        <f t="shared" si="17"/>
        <v>45846.62271837909</v>
      </c>
      <c r="G234" s="5">
        <f t="shared" si="18"/>
        <v>-395.7016232876685</v>
      </c>
      <c r="H234" s="5">
        <f t="shared" si="19"/>
        <v>-39451.62728162074</v>
      </c>
      <c r="J234" s="6">
        <v>0.0725</v>
      </c>
      <c r="K234" s="7">
        <f>+A235-A231+1</f>
        <v>31</v>
      </c>
    </row>
    <row r="235" spans="1:11" ht="12.75">
      <c r="A235" s="12">
        <f>+A230+31</f>
        <v>38564</v>
      </c>
      <c r="B235" s="13" t="s">
        <v>4</v>
      </c>
      <c r="C235" s="14"/>
      <c r="D235" s="14">
        <f t="shared" si="16"/>
        <v>-85298.24999999956</v>
      </c>
      <c r="E235" s="14"/>
      <c r="F235" s="14">
        <f t="shared" si="17"/>
        <v>45846.62271837909</v>
      </c>
      <c r="G235" s="5">
        <f t="shared" si="18"/>
        <v>0</v>
      </c>
      <c r="H235" s="5">
        <f t="shared" si="19"/>
        <v>-39451.62728162074</v>
      </c>
      <c r="J235" s="2"/>
      <c r="K235" s="2"/>
    </row>
    <row r="236" spans="1:11" ht="12.75">
      <c r="A236" s="12">
        <f>+A235+1</f>
        <v>38565</v>
      </c>
      <c r="B236" s="13" t="s">
        <v>11</v>
      </c>
      <c r="C236" s="14"/>
      <c r="D236" s="14">
        <f t="shared" si="16"/>
        <v>-85298.24999999956</v>
      </c>
      <c r="E236" s="14"/>
      <c r="F236" s="14">
        <f t="shared" si="17"/>
        <v>45846.62271837909</v>
      </c>
      <c r="G236" s="5">
        <f t="shared" si="18"/>
        <v>0</v>
      </c>
      <c r="H236" s="5">
        <f t="shared" si="19"/>
        <v>-39451.62728162074</v>
      </c>
      <c r="J236" s="2"/>
      <c r="K236" s="2"/>
    </row>
    <row r="237" spans="1:11" ht="12.75">
      <c r="A237" s="13"/>
      <c r="B237" s="13" t="s">
        <v>12</v>
      </c>
      <c r="C237" s="15">
        <f>895485/12</f>
        <v>74623.75</v>
      </c>
      <c r="D237" s="14">
        <f t="shared" si="16"/>
        <v>-10674.499999999563</v>
      </c>
      <c r="E237" s="14"/>
      <c r="F237" s="14">
        <f t="shared" si="17"/>
        <v>45846.62271837909</v>
      </c>
      <c r="G237" s="5">
        <f t="shared" si="18"/>
        <v>74623.75</v>
      </c>
      <c r="H237" s="5">
        <f t="shared" si="19"/>
        <v>35172.12271837926</v>
      </c>
      <c r="J237" s="2"/>
      <c r="K237" s="2"/>
    </row>
    <row r="238" spans="1:11" ht="12.75">
      <c r="A238" s="13"/>
      <c r="B238" s="13" t="s">
        <v>13</v>
      </c>
      <c r="C238" s="14">
        <v>-103698</v>
      </c>
      <c r="D238" s="14">
        <f t="shared" si="16"/>
        <v>-114372.49999999956</v>
      </c>
      <c r="E238" s="14"/>
      <c r="F238" s="14">
        <f t="shared" si="17"/>
        <v>45846.62271837909</v>
      </c>
      <c r="G238" s="5">
        <f t="shared" si="18"/>
        <v>-103698</v>
      </c>
      <c r="H238" s="5">
        <f t="shared" si="19"/>
        <v>-68525.87728162075</v>
      </c>
      <c r="J238" s="2"/>
      <c r="K238" s="2"/>
    </row>
    <row r="239" spans="1:11" ht="12.75">
      <c r="A239" s="13"/>
      <c r="B239" s="13" t="s">
        <v>15</v>
      </c>
      <c r="C239" s="14"/>
      <c r="D239" s="14">
        <f t="shared" si="16"/>
        <v>-114372.49999999956</v>
      </c>
      <c r="E239" s="14">
        <f>+D236*J239*K239/365</f>
        <v>-525.2268955479425</v>
      </c>
      <c r="F239" s="14">
        <f t="shared" si="17"/>
        <v>45321.395822831146</v>
      </c>
      <c r="G239" s="5">
        <f t="shared" si="18"/>
        <v>-525.2268955479425</v>
      </c>
      <c r="H239" s="5">
        <f t="shared" si="19"/>
        <v>-69051.10417716869</v>
      </c>
      <c r="J239" s="6">
        <v>0.0725</v>
      </c>
      <c r="K239" s="7">
        <f>+A240-A236+1</f>
        <v>31</v>
      </c>
    </row>
    <row r="240" spans="1:11" ht="12.75">
      <c r="A240" s="12">
        <f>+A235+31</f>
        <v>38595</v>
      </c>
      <c r="B240" s="13" t="s">
        <v>4</v>
      </c>
      <c r="C240" s="14"/>
      <c r="D240" s="14">
        <f t="shared" si="16"/>
        <v>-114372.49999999956</v>
      </c>
      <c r="E240" s="14"/>
      <c r="F240" s="14">
        <f t="shared" si="17"/>
        <v>45321.395822831146</v>
      </c>
      <c r="G240" s="5">
        <f t="shared" si="18"/>
        <v>0</v>
      </c>
      <c r="H240" s="5">
        <f t="shared" si="19"/>
        <v>-69051.10417716869</v>
      </c>
      <c r="J240" s="2"/>
      <c r="K240" s="2"/>
    </row>
    <row r="241" spans="1:11" ht="12.75">
      <c r="A241" s="12">
        <f>+A240+1</f>
        <v>38596</v>
      </c>
      <c r="B241" s="13" t="s">
        <v>11</v>
      </c>
      <c r="C241" s="14"/>
      <c r="D241" s="14">
        <f t="shared" si="16"/>
        <v>-114372.49999999956</v>
      </c>
      <c r="E241" s="14"/>
      <c r="F241" s="14">
        <f t="shared" si="17"/>
        <v>45321.395822831146</v>
      </c>
      <c r="G241" s="5">
        <f t="shared" si="18"/>
        <v>0</v>
      </c>
      <c r="H241" s="5">
        <f t="shared" si="19"/>
        <v>-69051.10417716869</v>
      </c>
      <c r="J241" s="2"/>
      <c r="K241" s="2"/>
    </row>
    <row r="242" spans="1:11" ht="12.75">
      <c r="A242" s="13"/>
      <c r="B242" s="13" t="s">
        <v>12</v>
      </c>
      <c r="C242" s="15">
        <f>895485/12</f>
        <v>74623.75</v>
      </c>
      <c r="D242" s="14">
        <f t="shared" si="16"/>
        <v>-39748.74999999956</v>
      </c>
      <c r="E242" s="14"/>
      <c r="F242" s="14">
        <f t="shared" si="17"/>
        <v>45321.395822831146</v>
      </c>
      <c r="G242" s="5">
        <f t="shared" si="18"/>
        <v>74623.75</v>
      </c>
      <c r="H242" s="5">
        <f t="shared" si="19"/>
        <v>5572.645822831313</v>
      </c>
      <c r="J242" s="2"/>
      <c r="K242" s="2"/>
    </row>
    <row r="243" spans="1:11" ht="12.75">
      <c r="A243" s="13"/>
      <c r="B243" s="13" t="s">
        <v>13</v>
      </c>
      <c r="C243" s="14">
        <v>-92578</v>
      </c>
      <c r="D243" s="14">
        <f t="shared" si="16"/>
        <v>-132326.74999999956</v>
      </c>
      <c r="E243" s="14"/>
      <c r="F243" s="14">
        <f t="shared" si="17"/>
        <v>45321.395822831146</v>
      </c>
      <c r="G243" s="5">
        <f t="shared" si="18"/>
        <v>-92578</v>
      </c>
      <c r="H243" s="5">
        <f t="shared" si="19"/>
        <v>-87005.35417716869</v>
      </c>
      <c r="J243" s="2"/>
      <c r="K243" s="2"/>
    </row>
    <row r="244" spans="1:11" ht="12.75">
      <c r="A244" s="13"/>
      <c r="B244" s="13" t="s">
        <v>15</v>
      </c>
      <c r="C244" s="14"/>
      <c r="D244" s="14">
        <f t="shared" si="16"/>
        <v>-132326.74999999956</v>
      </c>
      <c r="E244" s="14">
        <f>+D241*J244*K244/365</f>
        <v>-681.5347602739699</v>
      </c>
      <c r="F244" s="14">
        <f t="shared" si="17"/>
        <v>44639.861062557175</v>
      </c>
      <c r="G244" s="5">
        <f t="shared" si="18"/>
        <v>-681.5347602739699</v>
      </c>
      <c r="H244" s="5">
        <f t="shared" si="19"/>
        <v>-87686.88893744265</v>
      </c>
      <c r="J244" s="6">
        <v>0.0725</v>
      </c>
      <c r="K244" s="7">
        <f>+A245-A241+1</f>
        <v>30</v>
      </c>
    </row>
    <row r="245" spans="1:11" ht="12.75">
      <c r="A245" s="12">
        <f>+A240+30</f>
        <v>38625</v>
      </c>
      <c r="B245" s="13" t="s">
        <v>4</v>
      </c>
      <c r="C245" s="14"/>
      <c r="D245" s="14">
        <f t="shared" si="16"/>
        <v>-132326.74999999956</v>
      </c>
      <c r="E245" s="14"/>
      <c r="F245" s="14">
        <f t="shared" si="17"/>
        <v>44639.861062557175</v>
      </c>
      <c r="G245" s="5">
        <f t="shared" si="18"/>
        <v>0</v>
      </c>
      <c r="H245" s="5">
        <f t="shared" si="19"/>
        <v>-87686.88893744265</v>
      </c>
      <c r="J245" s="2"/>
      <c r="K245" s="2"/>
    </row>
    <row r="246" spans="1:11" ht="12.75">
      <c r="A246" s="12">
        <f>+A245+1</f>
        <v>38626</v>
      </c>
      <c r="B246" s="13" t="s">
        <v>11</v>
      </c>
      <c r="C246" s="14"/>
      <c r="D246" s="14">
        <f t="shared" si="16"/>
        <v>-132326.74999999956</v>
      </c>
      <c r="E246" s="14"/>
      <c r="F246" s="14">
        <f t="shared" si="17"/>
        <v>44639.861062557175</v>
      </c>
      <c r="G246" s="5">
        <f t="shared" si="18"/>
        <v>0</v>
      </c>
      <c r="H246" s="5">
        <f t="shared" si="19"/>
        <v>-87686.88893744265</v>
      </c>
      <c r="J246" s="2"/>
      <c r="K246" s="2"/>
    </row>
    <row r="247" spans="1:11" ht="12.75">
      <c r="A247" s="13"/>
      <c r="B247" s="13" t="s">
        <v>12</v>
      </c>
      <c r="C247" s="15">
        <f>895485/12</f>
        <v>74623.75</v>
      </c>
      <c r="D247" s="14">
        <f t="shared" si="16"/>
        <v>-57702.99999999956</v>
      </c>
      <c r="E247" s="14"/>
      <c r="F247" s="14">
        <f t="shared" si="17"/>
        <v>44639.861062557175</v>
      </c>
      <c r="G247" s="5">
        <f t="shared" si="18"/>
        <v>74623.75</v>
      </c>
      <c r="H247" s="5">
        <f t="shared" si="19"/>
        <v>-13063.13893744265</v>
      </c>
      <c r="J247" s="2"/>
      <c r="K247" s="2"/>
    </row>
    <row r="248" spans="1:11" ht="12.75">
      <c r="A248" s="13"/>
      <c r="B248" s="13" t="s">
        <v>13</v>
      </c>
      <c r="C248" s="14">
        <v>-80982</v>
      </c>
      <c r="D248" s="14">
        <f t="shared" si="16"/>
        <v>-138684.99999999956</v>
      </c>
      <c r="E248" s="14"/>
      <c r="F248" s="14">
        <f t="shared" si="17"/>
        <v>44639.861062557175</v>
      </c>
      <c r="G248" s="5">
        <f t="shared" si="18"/>
        <v>-80982</v>
      </c>
      <c r="H248" s="5">
        <f t="shared" si="19"/>
        <v>-94045.13893744265</v>
      </c>
      <c r="J248" s="2"/>
      <c r="K248" s="2"/>
    </row>
    <row r="249" spans="1:11" ht="12.75">
      <c r="A249" s="13"/>
      <c r="B249" s="13" t="s">
        <v>15</v>
      </c>
      <c r="C249" s="14"/>
      <c r="D249" s="14">
        <f t="shared" si="16"/>
        <v>-138684.99999999956</v>
      </c>
      <c r="E249" s="14">
        <f>+D246*J249*K249/365</f>
        <v>-814.8064948630109</v>
      </c>
      <c r="F249" s="14">
        <f t="shared" si="17"/>
        <v>43825.05456769416</v>
      </c>
      <c r="G249" s="5">
        <f t="shared" si="18"/>
        <v>-814.8064948630109</v>
      </c>
      <c r="H249" s="5">
        <f t="shared" si="19"/>
        <v>-94859.94543230566</v>
      </c>
      <c r="J249" s="6">
        <v>0.0725</v>
      </c>
      <c r="K249" s="7">
        <f>+A250-A246+1</f>
        <v>31</v>
      </c>
    </row>
    <row r="250" spans="1:11" ht="12.75">
      <c r="A250" s="12">
        <f>+A245+31</f>
        <v>38656</v>
      </c>
      <c r="B250" s="13" t="s">
        <v>4</v>
      </c>
      <c r="C250" s="14"/>
      <c r="D250" s="14">
        <f t="shared" si="16"/>
        <v>-138684.99999999956</v>
      </c>
      <c r="E250" s="14"/>
      <c r="F250" s="14">
        <f t="shared" si="17"/>
        <v>43825.05456769416</v>
      </c>
      <c r="G250" s="5">
        <f t="shared" si="18"/>
        <v>0</v>
      </c>
      <c r="H250" s="5">
        <f t="shared" si="19"/>
        <v>-94859.94543230566</v>
      </c>
      <c r="J250" s="2"/>
      <c r="K250" s="2"/>
    </row>
    <row r="251" spans="1:11" ht="12.75">
      <c r="A251" s="12">
        <f>+A250+1</f>
        <v>38657</v>
      </c>
      <c r="B251" s="13" t="s">
        <v>11</v>
      </c>
      <c r="C251" s="14"/>
      <c r="D251" s="14">
        <f t="shared" si="16"/>
        <v>-138684.99999999956</v>
      </c>
      <c r="E251" s="14"/>
      <c r="F251" s="14">
        <f t="shared" si="17"/>
        <v>43825.05456769416</v>
      </c>
      <c r="G251" s="5">
        <f t="shared" si="18"/>
        <v>0</v>
      </c>
      <c r="H251" s="5">
        <f t="shared" si="19"/>
        <v>-94859.94543230566</v>
      </c>
      <c r="J251" s="2"/>
      <c r="K251" s="2"/>
    </row>
    <row r="252" spans="1:11" ht="12.75">
      <c r="A252" s="13"/>
      <c r="B252" s="13" t="s">
        <v>12</v>
      </c>
      <c r="C252" s="15">
        <f>895485/12</f>
        <v>74623.75</v>
      </c>
      <c r="D252" s="14">
        <f t="shared" si="16"/>
        <v>-64061.24999999956</v>
      </c>
      <c r="E252" s="14"/>
      <c r="F252" s="14">
        <f t="shared" si="17"/>
        <v>43825.05456769416</v>
      </c>
      <c r="G252" s="5">
        <f t="shared" si="18"/>
        <v>74623.75</v>
      </c>
      <c r="H252" s="5">
        <f t="shared" si="19"/>
        <v>-20236.195432305656</v>
      </c>
      <c r="J252" s="2"/>
      <c r="K252" s="2"/>
    </row>
    <row r="253" spans="1:11" ht="12.75">
      <c r="A253" s="13"/>
      <c r="B253" s="13" t="s">
        <v>13</v>
      </c>
      <c r="C253" s="14">
        <v>-72623</v>
      </c>
      <c r="D253" s="14">
        <f t="shared" si="16"/>
        <v>-136684.24999999956</v>
      </c>
      <c r="E253" s="14"/>
      <c r="F253" s="14">
        <f t="shared" si="17"/>
        <v>43825.05456769416</v>
      </c>
      <c r="G253" s="5">
        <f t="shared" si="18"/>
        <v>-72623</v>
      </c>
      <c r="H253" s="5">
        <f t="shared" si="19"/>
        <v>-92859.19543230566</v>
      </c>
      <c r="J253" s="2"/>
      <c r="K253" s="2"/>
    </row>
    <row r="254" spans="1:11" ht="12.75">
      <c r="A254" s="13"/>
      <c r="B254" s="13" t="s">
        <v>15</v>
      </c>
      <c r="C254" s="14"/>
      <c r="D254" s="14">
        <f t="shared" si="16"/>
        <v>-136684.24999999956</v>
      </c>
      <c r="E254" s="14">
        <f>+D251*J254*K254/365</f>
        <v>-786.514931506847</v>
      </c>
      <c r="F254" s="14">
        <f t="shared" si="17"/>
        <v>43038.53963618731</v>
      </c>
      <c r="G254" s="5">
        <f t="shared" si="18"/>
        <v>-786.514931506847</v>
      </c>
      <c r="H254" s="5">
        <f t="shared" si="19"/>
        <v>-93645.7103638125</v>
      </c>
      <c r="J254" s="6">
        <v>0.069</v>
      </c>
      <c r="K254" s="7">
        <f>+A255-A251+1</f>
        <v>30</v>
      </c>
    </row>
    <row r="255" spans="1:11" ht="12.75">
      <c r="A255" s="12">
        <f>+A250+30</f>
        <v>38686</v>
      </c>
      <c r="B255" s="13" t="s">
        <v>4</v>
      </c>
      <c r="C255" s="14"/>
      <c r="D255" s="14">
        <f t="shared" si="16"/>
        <v>-136684.24999999956</v>
      </c>
      <c r="E255" s="14"/>
      <c r="F255" s="14">
        <f t="shared" si="17"/>
        <v>43038.53963618731</v>
      </c>
      <c r="G255" s="5">
        <f t="shared" si="18"/>
        <v>0</v>
      </c>
      <c r="H255" s="5">
        <f t="shared" si="19"/>
        <v>-93645.7103638125</v>
      </c>
      <c r="J255" s="2"/>
      <c r="K255" s="2"/>
    </row>
    <row r="256" spans="1:11" ht="12.75">
      <c r="A256" s="12">
        <f>+A255+1</f>
        <v>38687</v>
      </c>
      <c r="B256" s="13" t="s">
        <v>11</v>
      </c>
      <c r="C256" s="14"/>
      <c r="D256" s="14">
        <f t="shared" si="16"/>
        <v>-136684.24999999956</v>
      </c>
      <c r="E256" s="14"/>
      <c r="F256" s="14">
        <f t="shared" si="17"/>
        <v>43038.53963618731</v>
      </c>
      <c r="G256" s="5">
        <f t="shared" si="18"/>
        <v>0</v>
      </c>
      <c r="H256" s="5">
        <f t="shared" si="19"/>
        <v>-93645.7103638125</v>
      </c>
      <c r="J256" s="2"/>
      <c r="K256" s="2"/>
    </row>
    <row r="257" spans="1:11" ht="12.75">
      <c r="A257" s="13"/>
      <c r="B257" s="13" t="s">
        <v>12</v>
      </c>
      <c r="C257" s="15">
        <f>895485/12</f>
        <v>74623.75</v>
      </c>
      <c r="D257" s="14">
        <f t="shared" si="16"/>
        <v>-62060.49999999956</v>
      </c>
      <c r="E257" s="14"/>
      <c r="F257" s="14">
        <f t="shared" si="17"/>
        <v>43038.53963618731</v>
      </c>
      <c r="G257" s="5">
        <f t="shared" si="18"/>
        <v>74623.75</v>
      </c>
      <c r="H257" s="5">
        <f t="shared" si="19"/>
        <v>-19021.960363812497</v>
      </c>
      <c r="J257" s="2"/>
      <c r="K257" s="2"/>
    </row>
    <row r="258" spans="1:11" ht="12.75">
      <c r="A258" s="13"/>
      <c r="B258" s="13" t="s">
        <v>13</v>
      </c>
      <c r="C258" s="14">
        <v>-77809</v>
      </c>
      <c r="D258" s="14">
        <f t="shared" si="16"/>
        <v>-139869.49999999956</v>
      </c>
      <c r="E258" s="14"/>
      <c r="F258" s="14">
        <f t="shared" si="17"/>
        <v>43038.53963618731</v>
      </c>
      <c r="G258" s="5">
        <f t="shared" si="18"/>
        <v>-77809</v>
      </c>
      <c r="H258" s="5">
        <f t="shared" si="19"/>
        <v>-96830.9603638125</v>
      </c>
      <c r="J258" s="2"/>
      <c r="K258" s="2"/>
    </row>
    <row r="259" spans="1:11" ht="12.75">
      <c r="A259" s="13"/>
      <c r="B259" s="13" t="s">
        <v>15</v>
      </c>
      <c r="C259" s="14"/>
      <c r="D259" s="14">
        <f t="shared" si="16"/>
        <v>-139869.49999999956</v>
      </c>
      <c r="E259" s="14">
        <f>+D256*J259*K259/365</f>
        <v>-801.0071527397234</v>
      </c>
      <c r="F259" s="14">
        <f t="shared" si="17"/>
        <v>42237.53248344759</v>
      </c>
      <c r="G259" s="5">
        <f t="shared" si="18"/>
        <v>-801.0071527397234</v>
      </c>
      <c r="H259" s="5">
        <f t="shared" si="19"/>
        <v>-97631.96751655222</v>
      </c>
      <c r="J259" s="6">
        <v>0.069</v>
      </c>
      <c r="K259" s="7">
        <f>+A260-A256+1</f>
        <v>31</v>
      </c>
    </row>
    <row r="260" spans="1:11" ht="12.75">
      <c r="A260" s="12">
        <f>+A255+31</f>
        <v>38717</v>
      </c>
      <c r="B260" s="13" t="s">
        <v>4</v>
      </c>
      <c r="C260" s="14"/>
      <c r="D260" s="14">
        <f t="shared" si="16"/>
        <v>-139869.49999999956</v>
      </c>
      <c r="E260" s="14"/>
      <c r="F260" s="14">
        <f t="shared" si="17"/>
        <v>42237.53248344759</v>
      </c>
      <c r="G260" s="5">
        <f t="shared" si="18"/>
        <v>0</v>
      </c>
      <c r="H260" s="5">
        <f t="shared" si="19"/>
        <v>-97631.96751655222</v>
      </c>
      <c r="J260" s="2"/>
      <c r="K260" s="2"/>
    </row>
    <row r="261" spans="1:11" ht="12.75">
      <c r="A261" s="12">
        <f>+A260+1</f>
        <v>38718</v>
      </c>
      <c r="B261" s="13" t="s">
        <v>11</v>
      </c>
      <c r="C261" s="14"/>
      <c r="D261" s="14">
        <f t="shared" si="16"/>
        <v>-139869.49999999956</v>
      </c>
      <c r="E261" s="14"/>
      <c r="F261" s="14">
        <f t="shared" si="17"/>
        <v>42237.53248344759</v>
      </c>
      <c r="G261" s="5">
        <f t="shared" si="18"/>
        <v>0</v>
      </c>
      <c r="H261" s="5">
        <f t="shared" si="19"/>
        <v>-97631.96751655222</v>
      </c>
      <c r="J261" s="2"/>
      <c r="K261" s="2"/>
    </row>
    <row r="262" spans="1:11" ht="12.75">
      <c r="A262" s="13"/>
      <c r="B262" s="13" t="s">
        <v>12</v>
      </c>
      <c r="C262" s="15">
        <f>895485/12</f>
        <v>74623.75</v>
      </c>
      <c r="D262" s="14">
        <f t="shared" si="16"/>
        <v>-65245.74999999956</v>
      </c>
      <c r="E262" s="14"/>
      <c r="F262" s="14">
        <f t="shared" si="17"/>
        <v>42237.53248344759</v>
      </c>
      <c r="G262" s="5">
        <f t="shared" si="18"/>
        <v>74623.75</v>
      </c>
      <c r="H262" s="5">
        <f t="shared" si="19"/>
        <v>-23008.21751655222</v>
      </c>
      <c r="J262" s="2"/>
      <c r="K262" s="2"/>
    </row>
    <row r="263" spans="1:11" ht="12.75">
      <c r="A263" s="13"/>
      <c r="B263" s="13" t="s">
        <v>13</v>
      </c>
      <c r="C263" s="14">
        <v>-90887</v>
      </c>
      <c r="D263" s="14">
        <f t="shared" si="16"/>
        <v>-156132.74999999956</v>
      </c>
      <c r="E263" s="14"/>
      <c r="F263" s="14">
        <f t="shared" si="17"/>
        <v>42237.53248344759</v>
      </c>
      <c r="G263" s="5">
        <f t="shared" si="18"/>
        <v>-90887</v>
      </c>
      <c r="H263" s="5">
        <f t="shared" si="19"/>
        <v>-113895.21751655222</v>
      </c>
      <c r="J263" s="2"/>
      <c r="K263" s="2"/>
    </row>
    <row r="264" spans="1:11" ht="12.75">
      <c r="A264" s="13"/>
      <c r="B264" s="13" t="s">
        <v>15</v>
      </c>
      <c r="C264" s="14"/>
      <c r="D264" s="14">
        <f t="shared" si="16"/>
        <v>-156132.74999999956</v>
      </c>
      <c r="E264" s="14">
        <f>+D261*J264*K264/365</f>
        <v>-819.6735904109564</v>
      </c>
      <c r="F264" s="14">
        <f t="shared" si="17"/>
        <v>41417.85889303663</v>
      </c>
      <c r="G264" s="5">
        <f t="shared" si="18"/>
        <v>-819.6735904109564</v>
      </c>
      <c r="H264" s="5">
        <f t="shared" si="19"/>
        <v>-114714.89110696317</v>
      </c>
      <c r="J264" s="6">
        <v>0.069</v>
      </c>
      <c r="K264" s="7">
        <f>+A265-A261+1</f>
        <v>31</v>
      </c>
    </row>
    <row r="265" spans="1:11" ht="12.75">
      <c r="A265" s="12">
        <f>+A260+31</f>
        <v>38748</v>
      </c>
      <c r="B265" s="13" t="s">
        <v>4</v>
      </c>
      <c r="C265" s="14"/>
      <c r="D265" s="14">
        <f t="shared" si="16"/>
        <v>-156132.74999999956</v>
      </c>
      <c r="E265" s="14"/>
      <c r="F265" s="14">
        <f t="shared" si="17"/>
        <v>41417.85889303663</v>
      </c>
      <c r="G265" s="5">
        <f t="shared" si="18"/>
        <v>0</v>
      </c>
      <c r="H265" s="5">
        <f t="shared" si="19"/>
        <v>-114714.89110696317</v>
      </c>
      <c r="J265" s="2"/>
      <c r="K265" s="2"/>
    </row>
    <row r="266" spans="1:11" ht="12.75">
      <c r="A266" s="12">
        <f>+A265+1</f>
        <v>38749</v>
      </c>
      <c r="B266" s="13" t="s">
        <v>11</v>
      </c>
      <c r="C266" s="14"/>
      <c r="D266" s="14">
        <f t="shared" si="16"/>
        <v>-156132.74999999956</v>
      </c>
      <c r="E266" s="14"/>
      <c r="F266" s="14">
        <f t="shared" si="17"/>
        <v>41417.85889303663</v>
      </c>
      <c r="G266" s="5">
        <f t="shared" si="18"/>
        <v>0</v>
      </c>
      <c r="H266" s="5">
        <f t="shared" si="19"/>
        <v>-114714.89110696317</v>
      </c>
      <c r="J266" s="2"/>
      <c r="K266" s="2"/>
    </row>
    <row r="267" spans="1:11" ht="12.75">
      <c r="A267" s="13"/>
      <c r="B267" s="13" t="s">
        <v>12</v>
      </c>
      <c r="C267" s="15">
        <f>895485/12</f>
        <v>74623.75</v>
      </c>
      <c r="D267" s="14">
        <f t="shared" si="16"/>
        <v>-81508.99999999956</v>
      </c>
      <c r="E267" s="14"/>
      <c r="F267" s="14">
        <f t="shared" si="17"/>
        <v>41417.85889303663</v>
      </c>
      <c r="G267" s="5">
        <f t="shared" si="18"/>
        <v>74623.75</v>
      </c>
      <c r="H267" s="5">
        <f t="shared" si="19"/>
        <v>-40091.14110696317</v>
      </c>
      <c r="J267" s="2"/>
      <c r="K267" s="2"/>
    </row>
    <row r="268" spans="1:11" ht="12.75">
      <c r="A268" s="13"/>
      <c r="B268" s="13" t="s">
        <v>13</v>
      </c>
      <c r="C268" s="14">
        <v>-83261</v>
      </c>
      <c r="D268" s="14">
        <f t="shared" si="16"/>
        <v>-164769.99999999956</v>
      </c>
      <c r="E268" s="14"/>
      <c r="F268" s="14">
        <f t="shared" si="17"/>
        <v>41417.85889303663</v>
      </c>
      <c r="G268" s="5">
        <f t="shared" si="18"/>
        <v>-83261</v>
      </c>
      <c r="H268" s="5">
        <f t="shared" si="19"/>
        <v>-123352.14110696317</v>
      </c>
      <c r="J268" s="2"/>
      <c r="K268" s="2"/>
    </row>
    <row r="269" spans="1:11" ht="12.75">
      <c r="A269" s="13"/>
      <c r="B269" s="13" t="s">
        <v>15</v>
      </c>
      <c r="C269" s="14"/>
      <c r="D269" s="14">
        <f t="shared" si="16"/>
        <v>-164769.99999999956</v>
      </c>
      <c r="E269" s="14">
        <f>+D266*J269*K269/365</f>
        <v>-826.4341726027375</v>
      </c>
      <c r="F269" s="14">
        <f t="shared" si="17"/>
        <v>40591.4247204339</v>
      </c>
      <c r="G269" s="5">
        <f t="shared" si="18"/>
        <v>-826.4341726027375</v>
      </c>
      <c r="H269" s="5">
        <f t="shared" si="19"/>
        <v>-124178.5752795659</v>
      </c>
      <c r="J269" s="6">
        <v>0.069</v>
      </c>
      <c r="K269" s="7">
        <f>+A270-A266+1</f>
        <v>28</v>
      </c>
    </row>
    <row r="270" spans="1:11" ht="12.75">
      <c r="A270" s="12">
        <f>+A265+28</f>
        <v>38776</v>
      </c>
      <c r="B270" s="13" t="s">
        <v>4</v>
      </c>
      <c r="C270" s="14"/>
      <c r="D270" s="14">
        <f t="shared" si="16"/>
        <v>-164769.99999999956</v>
      </c>
      <c r="E270" s="14"/>
      <c r="F270" s="14">
        <f t="shared" si="17"/>
        <v>40591.4247204339</v>
      </c>
      <c r="G270" s="5">
        <f t="shared" si="18"/>
        <v>0</v>
      </c>
      <c r="H270" s="5">
        <f t="shared" si="19"/>
        <v>-124178.5752795659</v>
      </c>
      <c r="J270" s="2"/>
      <c r="K270" s="2"/>
    </row>
    <row r="271" spans="1:11" ht="12.75">
      <c r="A271" s="12">
        <f>+A270+1</f>
        <v>38777</v>
      </c>
      <c r="B271" s="13" t="s">
        <v>11</v>
      </c>
      <c r="C271" s="14"/>
      <c r="D271" s="14">
        <f t="shared" si="16"/>
        <v>-164769.99999999956</v>
      </c>
      <c r="E271" s="14"/>
      <c r="F271" s="14">
        <f t="shared" si="17"/>
        <v>40591.4247204339</v>
      </c>
      <c r="G271" s="5">
        <f t="shared" si="18"/>
        <v>0</v>
      </c>
      <c r="H271" s="5">
        <f t="shared" si="19"/>
        <v>-124178.5752795659</v>
      </c>
      <c r="J271" s="2"/>
      <c r="K271" s="2"/>
    </row>
    <row r="272" spans="1:11" ht="12.75">
      <c r="A272" s="13"/>
      <c r="B272" s="13" t="s">
        <v>12</v>
      </c>
      <c r="C272" s="15">
        <f>895485/12</f>
        <v>74623.75</v>
      </c>
      <c r="D272" s="14">
        <f t="shared" si="16"/>
        <v>-90146.24999999956</v>
      </c>
      <c r="E272" s="14"/>
      <c r="F272" s="14">
        <f t="shared" si="17"/>
        <v>40591.4247204339</v>
      </c>
      <c r="G272" s="5">
        <f t="shared" si="18"/>
        <v>74623.75</v>
      </c>
      <c r="H272" s="5">
        <f t="shared" si="19"/>
        <v>-49554.82527956591</v>
      </c>
      <c r="J272" s="2"/>
      <c r="K272" s="2"/>
    </row>
    <row r="273" spans="1:11" ht="12.75">
      <c r="A273" s="13"/>
      <c r="B273" s="13" t="s">
        <v>13</v>
      </c>
      <c r="C273" s="14">
        <v>-81161</v>
      </c>
      <c r="D273" s="14">
        <f t="shared" si="16"/>
        <v>-171307.24999999956</v>
      </c>
      <c r="E273" s="14"/>
      <c r="F273" s="14">
        <f t="shared" si="17"/>
        <v>40591.4247204339</v>
      </c>
      <c r="G273" s="5">
        <f t="shared" si="18"/>
        <v>-81161</v>
      </c>
      <c r="H273" s="5">
        <f t="shared" si="19"/>
        <v>-130715.8252795659</v>
      </c>
      <c r="J273" s="2"/>
      <c r="K273" s="2"/>
    </row>
    <row r="274" spans="1:11" ht="12.75">
      <c r="A274" s="13"/>
      <c r="B274" s="13" t="s">
        <v>15</v>
      </c>
      <c r="C274" s="14"/>
      <c r="D274" s="14">
        <f t="shared" si="16"/>
        <v>-171307.24999999956</v>
      </c>
      <c r="E274" s="14">
        <f>+D271*J274*K274/365</f>
        <v>-965.5973424657509</v>
      </c>
      <c r="F274" s="14">
        <f t="shared" si="17"/>
        <v>39625.82737796815</v>
      </c>
      <c r="G274" s="5">
        <f t="shared" si="18"/>
        <v>-965.5973424657509</v>
      </c>
      <c r="H274" s="5">
        <f t="shared" si="19"/>
        <v>-131681.42262203165</v>
      </c>
      <c r="J274" s="6">
        <v>0.069</v>
      </c>
      <c r="K274" s="7">
        <f>+A275-A271+1</f>
        <v>31</v>
      </c>
    </row>
    <row r="275" spans="1:11" ht="12.75">
      <c r="A275" s="12">
        <f>+A270+31</f>
        <v>38807</v>
      </c>
      <c r="B275" s="13" t="s">
        <v>4</v>
      </c>
      <c r="C275" s="14"/>
      <c r="D275" s="14">
        <f t="shared" si="16"/>
        <v>-171307.24999999956</v>
      </c>
      <c r="E275" s="14"/>
      <c r="F275" s="14">
        <f t="shared" si="17"/>
        <v>39625.82737796815</v>
      </c>
      <c r="G275" s="5">
        <f t="shared" si="18"/>
        <v>0</v>
      </c>
      <c r="H275" s="5">
        <f t="shared" si="19"/>
        <v>-131681.42262203165</v>
      </c>
      <c r="J275" s="2"/>
      <c r="K275" s="2"/>
    </row>
    <row r="276" spans="1:11" ht="12.75">
      <c r="A276" s="12">
        <f>+A275+1</f>
        <v>38808</v>
      </c>
      <c r="B276" s="13" t="s">
        <v>11</v>
      </c>
      <c r="C276" s="14"/>
      <c r="D276" s="14">
        <f t="shared" si="16"/>
        <v>-171307.24999999956</v>
      </c>
      <c r="E276" s="14"/>
      <c r="F276" s="14">
        <f t="shared" si="17"/>
        <v>39625.82737796815</v>
      </c>
      <c r="G276" s="5">
        <f t="shared" si="18"/>
        <v>0</v>
      </c>
      <c r="H276" s="5">
        <f t="shared" si="19"/>
        <v>-131681.42262203165</v>
      </c>
      <c r="J276" s="2"/>
      <c r="K276" s="2"/>
    </row>
    <row r="277" spans="1:11" ht="12.75">
      <c r="A277" s="13"/>
      <c r="B277" s="13" t="s">
        <v>12</v>
      </c>
      <c r="C277" s="15">
        <f>895485/12</f>
        <v>74623.75</v>
      </c>
      <c r="D277" s="14">
        <f t="shared" si="16"/>
        <v>-96683.49999999956</v>
      </c>
      <c r="E277" s="14"/>
      <c r="F277" s="14">
        <f t="shared" si="17"/>
        <v>39625.82737796815</v>
      </c>
      <c r="G277" s="5">
        <f t="shared" si="18"/>
        <v>74623.75</v>
      </c>
      <c r="H277" s="5">
        <f t="shared" si="19"/>
        <v>-57057.67262203165</v>
      </c>
      <c r="J277" s="2"/>
      <c r="K277" s="2"/>
    </row>
    <row r="278" spans="1:11" ht="12.75">
      <c r="A278" s="13"/>
      <c r="B278" s="13" t="s">
        <v>13</v>
      </c>
      <c r="C278" s="14">
        <v>-54800</v>
      </c>
      <c r="D278" s="14">
        <f t="shared" si="16"/>
        <v>-151483.49999999956</v>
      </c>
      <c r="E278" s="14"/>
      <c r="F278" s="14">
        <f t="shared" si="17"/>
        <v>39625.82737796815</v>
      </c>
      <c r="G278" s="5">
        <f t="shared" si="18"/>
        <v>-54800</v>
      </c>
      <c r="H278" s="5">
        <f t="shared" si="19"/>
        <v>-111857.67262203165</v>
      </c>
      <c r="J278" s="2"/>
      <c r="K278" s="2"/>
    </row>
    <row r="279" spans="1:11" ht="12.75">
      <c r="A279" s="13"/>
      <c r="B279" s="13" t="s">
        <v>15</v>
      </c>
      <c r="C279" s="14"/>
      <c r="D279" s="14">
        <f t="shared" si="16"/>
        <v>-151483.49999999956</v>
      </c>
      <c r="E279" s="14">
        <f>+D276*J279*K279/365</f>
        <v>-582.9139849315053</v>
      </c>
      <c r="F279" s="14">
        <f t="shared" si="17"/>
        <v>39042.913393036644</v>
      </c>
      <c r="G279" s="5">
        <f t="shared" si="18"/>
        <v>-582.9139849315053</v>
      </c>
      <c r="H279" s="5">
        <f t="shared" si="19"/>
        <v>-112440.58660696316</v>
      </c>
      <c r="J279" s="6">
        <v>0.0414</v>
      </c>
      <c r="K279" s="7">
        <f>+A280-A276+1</f>
        <v>30</v>
      </c>
    </row>
    <row r="280" spans="1:11" ht="12.75">
      <c r="A280" s="12">
        <f>+A275+30</f>
        <v>38837</v>
      </c>
      <c r="B280" s="13" t="s">
        <v>4</v>
      </c>
      <c r="C280" s="14"/>
      <c r="D280" s="14">
        <f t="shared" si="16"/>
        <v>-151483.49999999956</v>
      </c>
      <c r="E280" s="14"/>
      <c r="F280" s="14">
        <f t="shared" si="17"/>
        <v>39042.913393036644</v>
      </c>
      <c r="G280" s="5">
        <f t="shared" si="18"/>
        <v>0</v>
      </c>
      <c r="H280" s="5">
        <f t="shared" si="19"/>
        <v>-112440.58660696316</v>
      </c>
      <c r="J280" s="2"/>
      <c r="K280" s="2"/>
    </row>
    <row r="281" spans="1:6" ht="12.75">
      <c r="A281" s="10"/>
      <c r="B281" s="10"/>
      <c r="C281" s="10"/>
      <c r="D281" s="10"/>
      <c r="E281" s="10"/>
      <c r="F281" s="10"/>
    </row>
    <row r="282" spans="1:6" ht="12.75">
      <c r="A282" s="10"/>
      <c r="B282" s="10"/>
      <c r="C282" s="10"/>
      <c r="D282" s="10"/>
      <c r="E282" s="10"/>
      <c r="F282" s="10"/>
    </row>
    <row r="283" spans="1:6" ht="12.75">
      <c r="A283" s="10" t="s">
        <v>20</v>
      </c>
      <c r="B283" s="10"/>
      <c r="C283" s="22" t="s">
        <v>21</v>
      </c>
      <c r="D283" s="10"/>
      <c r="E283" s="10"/>
      <c r="F283" s="10"/>
    </row>
    <row r="284" spans="1:6" ht="12.75">
      <c r="A284" s="10">
        <v>2001</v>
      </c>
      <c r="B284" s="23">
        <v>247999</v>
      </c>
      <c r="C284" s="23">
        <f>+B284/3</f>
        <v>82666.33333333333</v>
      </c>
      <c r="D284" s="10"/>
      <c r="E284" s="10"/>
      <c r="F284" s="10"/>
    </row>
    <row r="285" spans="1:6" ht="12.75">
      <c r="A285" s="10">
        <v>2002</v>
      </c>
      <c r="B285" s="23">
        <v>846788</v>
      </c>
      <c r="C285" s="23">
        <f>+B285/12</f>
        <v>70565.66666666667</v>
      </c>
      <c r="D285" s="10"/>
      <c r="E285" s="10"/>
      <c r="F285" s="10"/>
    </row>
    <row r="286" spans="1:6" ht="12.75">
      <c r="A286" s="10">
        <v>2003</v>
      </c>
      <c r="B286" s="23">
        <f>SUM(B284:B285)</f>
        <v>1094787</v>
      </c>
      <c r="C286" s="23">
        <f>+B286/12</f>
        <v>91232.25</v>
      </c>
      <c r="D286" s="10"/>
      <c r="E286" s="10"/>
      <c r="F286" s="10"/>
    </row>
    <row r="287" spans="1:6" ht="12.75">
      <c r="A287" s="10">
        <v>2004</v>
      </c>
      <c r="B287" s="23">
        <f>+B285</f>
        <v>846788</v>
      </c>
      <c r="C287" s="23">
        <f>+B287/12</f>
        <v>70565.66666666667</v>
      </c>
      <c r="D287" s="10"/>
      <c r="E287" s="10"/>
      <c r="F287" s="10"/>
    </row>
    <row r="288" spans="1:6" ht="12.75">
      <c r="A288" s="10">
        <v>2005</v>
      </c>
      <c r="B288" s="23">
        <v>895485</v>
      </c>
      <c r="C288" s="23">
        <f>+B288/12</f>
        <v>74623.75</v>
      </c>
      <c r="D288" s="10"/>
      <c r="E288" s="10"/>
      <c r="F288" s="10"/>
    </row>
    <row r="289" spans="1:6" ht="12.75">
      <c r="A289" s="10"/>
      <c r="B289" s="10"/>
      <c r="C289" s="10"/>
      <c r="D289" s="10"/>
      <c r="E289" s="10"/>
      <c r="F289" s="10"/>
    </row>
    <row r="290" spans="1:6" ht="12.75">
      <c r="A290" s="10"/>
      <c r="B290" s="10"/>
      <c r="C290" s="10"/>
      <c r="D290" s="10"/>
      <c r="E290" s="10"/>
      <c r="F290" s="10"/>
    </row>
    <row r="291" spans="1:6" ht="12.75">
      <c r="A291" s="10"/>
      <c r="B291" s="10"/>
      <c r="C291" s="10"/>
      <c r="D291" s="10"/>
      <c r="E291" s="10"/>
      <c r="F291" s="10"/>
    </row>
    <row r="292" spans="1:6" ht="12.75">
      <c r="A292" s="10"/>
      <c r="B292" s="10"/>
      <c r="C292" s="10"/>
      <c r="D292" s="10"/>
      <c r="E292" s="10"/>
      <c r="F292" s="10"/>
    </row>
    <row r="293" spans="1:6" ht="12.75">
      <c r="A293" s="10"/>
      <c r="B293" s="10"/>
      <c r="C293" s="10"/>
      <c r="D293" s="10"/>
      <c r="E293" s="10"/>
      <c r="F293" s="10"/>
    </row>
    <row r="294" spans="1:6" ht="12.75">
      <c r="A294" s="10"/>
      <c r="B294" s="10"/>
      <c r="C294" s="10"/>
      <c r="D294" s="10"/>
      <c r="E294" s="10"/>
      <c r="F294" s="10"/>
    </row>
    <row r="295" spans="1:6" ht="12.75">
      <c r="A295" s="10"/>
      <c r="B295" s="10"/>
      <c r="C295" s="10"/>
      <c r="D295" s="10"/>
      <c r="E295" s="10"/>
      <c r="F295" s="10"/>
    </row>
    <row r="296" spans="1:6" ht="12.75">
      <c r="A296" s="10"/>
      <c r="B296" s="10"/>
      <c r="C296" s="10"/>
      <c r="D296" s="10"/>
      <c r="E296" s="10"/>
      <c r="F296" s="10"/>
    </row>
    <row r="297" spans="1:6" ht="12.75">
      <c r="A297" s="10"/>
      <c r="B297" s="10"/>
      <c r="C297" s="10"/>
      <c r="D297" s="10"/>
      <c r="E297" s="10"/>
      <c r="F297" s="10"/>
    </row>
    <row r="298" spans="1:6" ht="12.75">
      <c r="A298" s="10"/>
      <c r="B298" s="10"/>
      <c r="C298" s="10"/>
      <c r="D298" s="10"/>
      <c r="E298" s="10"/>
      <c r="F298" s="10"/>
    </row>
    <row r="299" spans="1:6" ht="12.75">
      <c r="A299" s="10"/>
      <c r="B299" s="10"/>
      <c r="C299" s="10"/>
      <c r="D299" s="10"/>
      <c r="E299" s="10"/>
      <c r="F299" s="10"/>
    </row>
    <row r="300" spans="1:6" ht="12.75">
      <c r="A300" s="10"/>
      <c r="B300" s="10"/>
      <c r="C300" s="10"/>
      <c r="D300" s="10"/>
      <c r="E300" s="10"/>
      <c r="F300" s="10"/>
    </row>
    <row r="301" spans="1:6" ht="12.75">
      <c r="A301" s="10"/>
      <c r="B301" s="10"/>
      <c r="C301" s="10"/>
      <c r="D301" s="10"/>
      <c r="E301" s="10"/>
      <c r="F301" s="10"/>
    </row>
    <row r="302" spans="1:6" ht="12.75">
      <c r="A302" s="10"/>
      <c r="B302" s="10"/>
      <c r="C302" s="10"/>
      <c r="D302" s="10"/>
      <c r="E302" s="10"/>
      <c r="F302" s="10"/>
    </row>
    <row r="303" spans="1:6" ht="12.75">
      <c r="A303" s="10"/>
      <c r="B303" s="10"/>
      <c r="C303" s="10"/>
      <c r="D303" s="10"/>
      <c r="E303" s="10"/>
      <c r="F303" s="10"/>
    </row>
    <row r="304" spans="1:6" ht="12.75">
      <c r="A304" s="10"/>
      <c r="B304" s="10"/>
      <c r="C304" s="10"/>
      <c r="D304" s="10"/>
      <c r="E304" s="10"/>
      <c r="F304" s="10"/>
    </row>
    <row r="305" spans="1:6" ht="12.75">
      <c r="A305" s="10"/>
      <c r="B305" s="10"/>
      <c r="C305" s="10"/>
      <c r="D305" s="10"/>
      <c r="E305" s="10"/>
      <c r="F305" s="10"/>
    </row>
    <row r="306" spans="1:6" ht="12.75">
      <c r="A306" s="10"/>
      <c r="B306" s="10"/>
      <c r="C306" s="10"/>
      <c r="D306" s="10"/>
      <c r="E306" s="10"/>
      <c r="F306" s="10"/>
    </row>
    <row r="307" spans="1:6" ht="12.75">
      <c r="A307" s="10"/>
      <c r="B307" s="10"/>
      <c r="C307" s="10"/>
      <c r="D307" s="10"/>
      <c r="E307" s="10"/>
      <c r="F307" s="10"/>
    </row>
    <row r="308" spans="1:6" ht="12.75">
      <c r="A308" s="10"/>
      <c r="B308" s="10"/>
      <c r="C308" s="10"/>
      <c r="D308" s="10"/>
      <c r="E308" s="10"/>
      <c r="F308" s="10"/>
    </row>
    <row r="309" spans="1:6" ht="12.75">
      <c r="A309" s="10"/>
      <c r="B309" s="10"/>
      <c r="C309" s="10"/>
      <c r="D309" s="10"/>
      <c r="E309" s="10"/>
      <c r="F309" s="10"/>
    </row>
    <row r="310" spans="1:6" ht="12.75">
      <c r="A310" s="10"/>
      <c r="B310" s="10"/>
      <c r="C310" s="10"/>
      <c r="D310" s="10"/>
      <c r="E310" s="10"/>
      <c r="F310" s="10"/>
    </row>
    <row r="311" spans="1:6" ht="12.75">
      <c r="A311" s="10"/>
      <c r="B311" s="10"/>
      <c r="C311" s="10"/>
      <c r="D311" s="10"/>
      <c r="E311" s="10"/>
      <c r="F311" s="10"/>
    </row>
    <row r="312" spans="1:6" ht="12.75">
      <c r="A312" s="10"/>
      <c r="B312" s="10"/>
      <c r="C312" s="10"/>
      <c r="D312" s="10"/>
      <c r="E312" s="10"/>
      <c r="F312" s="10"/>
    </row>
    <row r="313" spans="1:6" ht="12.75">
      <c r="A313" s="10"/>
      <c r="B313" s="10"/>
      <c r="C313" s="10"/>
      <c r="D313" s="10"/>
      <c r="E313" s="10"/>
      <c r="F313" s="10"/>
    </row>
    <row r="314" spans="1:6" ht="12.75">
      <c r="A314" s="10"/>
      <c r="B314" s="10"/>
      <c r="C314" s="10"/>
      <c r="D314" s="10"/>
      <c r="E314" s="10"/>
      <c r="F314" s="10"/>
    </row>
    <row r="315" spans="1:6" ht="12.75">
      <c r="A315" s="10"/>
      <c r="B315" s="10"/>
      <c r="C315" s="10"/>
      <c r="D315" s="10"/>
      <c r="E315" s="10"/>
      <c r="F315" s="10"/>
    </row>
    <row r="316" spans="1:6" ht="12.75">
      <c r="A316" s="10"/>
      <c r="B316" s="10"/>
      <c r="C316" s="10"/>
      <c r="D316" s="10"/>
      <c r="E316" s="10"/>
      <c r="F316" s="10"/>
    </row>
    <row r="317" spans="1:6" ht="12.75">
      <c r="A317" s="10"/>
      <c r="B317" s="10"/>
      <c r="C317" s="10"/>
      <c r="D317" s="10"/>
      <c r="E317" s="10"/>
      <c r="F317" s="10"/>
    </row>
    <row r="318" spans="1:6" ht="12.75">
      <c r="A318" s="10"/>
      <c r="B318" s="10"/>
      <c r="C318" s="10"/>
      <c r="D318" s="10"/>
      <c r="E318" s="10"/>
      <c r="F318" s="10"/>
    </row>
    <row r="319" spans="1:6" ht="12.75">
      <c r="A319" s="10"/>
      <c r="B319" s="10"/>
      <c r="C319" s="10"/>
      <c r="D319" s="10"/>
      <c r="E319" s="10"/>
      <c r="F319" s="10"/>
    </row>
    <row r="320" spans="1:6" ht="12.75">
      <c r="A320" s="10"/>
      <c r="B320" s="10"/>
      <c r="C320" s="10"/>
      <c r="D320" s="10"/>
      <c r="E320" s="10"/>
      <c r="F320" s="10"/>
    </row>
    <row r="321" spans="1:6" ht="12.75">
      <c r="A321" s="10"/>
      <c r="B321" s="10"/>
      <c r="C321" s="10"/>
      <c r="D321" s="10"/>
      <c r="E321" s="10"/>
      <c r="F321" s="10"/>
    </row>
    <row r="322" spans="1:6" ht="12.75">
      <c r="A322" s="10"/>
      <c r="B322" s="10"/>
      <c r="C322" s="10"/>
      <c r="D322" s="10"/>
      <c r="E322" s="10"/>
      <c r="F322" s="10"/>
    </row>
    <row r="323" spans="1:6" ht="12.75">
      <c r="A323" s="10"/>
      <c r="B323" s="10"/>
      <c r="C323" s="10"/>
      <c r="D323" s="10"/>
      <c r="E323" s="10"/>
      <c r="F323" s="10"/>
    </row>
  </sheetData>
  <mergeCells count="4">
    <mergeCell ref="E4:F4"/>
    <mergeCell ref="G4:H4"/>
    <mergeCell ref="J4:J5"/>
    <mergeCell ref="C4:D4"/>
  </mergeCells>
  <printOptions/>
  <pageMargins left="0.8" right="0.2" top="1" bottom="0.4" header="0.33" footer="0.14"/>
  <pageSetup fitToHeight="1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PowerStream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Barrett</dc:creator>
  <cp:keywords/>
  <dc:description/>
  <cp:lastModifiedBy>tom.barrett</cp:lastModifiedBy>
  <cp:lastPrinted>2012-04-28T20:23:52Z</cp:lastPrinted>
  <dcterms:created xsi:type="dcterms:W3CDTF">2011-10-28T12:55:51Z</dcterms:created>
  <dcterms:modified xsi:type="dcterms:W3CDTF">2012-05-24T20:25:33Z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