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5"/>
  </bookViews>
  <sheets>
    <sheet name="Residential" sheetId="1" r:id="rId1"/>
    <sheet name="GS&lt;50" sheetId="2" r:id="rId2"/>
    <sheet name="GS&gt;50 to 999" sheetId="3" r:id="rId3"/>
    <sheet name="Unmetered" sheetId="4" r:id="rId4"/>
    <sheet name="Street" sheetId="5" r:id="rId5"/>
    <sheet name="Sentine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<sst xmlns="http://schemas.openxmlformats.org/spreadsheetml/2006/main" count="1136" uniqueCount="64">
  <si>
    <t>File Number:</t>
  </si>
  <si>
    <t>Appendix 2-V</t>
  </si>
  <si>
    <t>Bill Impacts</t>
  </si>
  <si>
    <t>Customer Class: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</si>
  <si>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</si>
  <si>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</si>
  <si>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</si>
  <si>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</si>
  <si>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</si>
  <si>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</si>
  <si>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</si>
  <si>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</si>
  <si>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</si>
  <si>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</si>
  <si>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</si>
  <si>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</si>
  <si>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</si>
  <si>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</si>
  <si>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</si>
  <si>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</si>
  <si>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</si>
  <si>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</si>
  <si>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</si>
  <si>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</si>
  <si>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</si>
  <si>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</si>
  <si>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</si>
  <si>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</si>
  <si>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</si>
  <si>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</si>
  <si>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</si>
  <si>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</si>
  <si>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</si>
  <si>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</si>
  <si>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</si>
  <si>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</si>
  <si>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</si>
  <si>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</si>
  <si>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</si>
  <si>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</si>
  <si>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(including OCEB)</t>
  </si>
  <si>
    <t>Loss Factor (%)</t>
  </si>
  <si>
    <r>
      <t>1</t>
    </r>
    <r>
      <rPr>
        <sz val="11"/>
        <color theme="1"/>
        <rFont val="Calibri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</si>
  <si>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</si>
  <si>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</si>
  <si>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</si>
  <si>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</si>
  <si>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</si>
  <si>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</si>
  <si>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</si>
  <si>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</si>
  <si>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</si>
  <si>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Residential</t>
  </si>
  <si>
    <t>General Service &lt; 50</t>
  </si>
  <si>
    <t>General Service &gt; 50 to 999 kW</t>
  </si>
  <si>
    <t xml:space="preserve"> kW</t>
  </si>
  <si>
    <t>Unmetered Scatterd Load</t>
  </si>
  <si>
    <t>Street Lighting</t>
  </si>
  <si>
    <t>Sentinel Lighting</t>
  </si>
  <si>
    <t>Monthly</t>
  </si>
  <si>
    <t>per kWh</t>
  </si>
  <si>
    <t>Global Adjustment Disposition Rate Rider</t>
  </si>
  <si>
    <t>Smart Meter IRR</t>
  </si>
  <si>
    <t>EB-2012-0121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</si>
</sst>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_-&quot;$&quot;* #,##0.00_-;\-&quot;$&quot;* #,##0.00_-;_-&quot;$&quot;* &quot;-&quot;??_-;_-@_-"/>
    <numFmt numFmtId="166" formatCode="_-&quot;$&quot;* #,##0.0000_-;\-&quot;$&quot;* #,##0.0000_-;_-&quot;$&quot;* &quot;-&quot;??_-;_-@_-"/>
    <numFmt numFmtId="167" formatCode="_-&quot;$&quot;* #,##0.0000000_-;\-&quot;$&quot;* #,##0.00000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35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6" fontId="0" fillId="34" borderId="16" xfId="44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Font="1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165" fontId="0" fillId="0" borderId="16" xfId="0" applyNumberFormat="1" applyBorder="1" applyAlignment="1" applyProtection="1">
      <alignment vertical="top"/>
      <protection/>
    </xf>
    <xf numFmtId="10" fontId="0" fillId="0" borderId="12" xfId="57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34" borderId="0" xfId="0" applyFill="1" applyAlignment="1" applyProtection="1">
      <alignment vertical="top"/>
      <protection locked="0"/>
    </xf>
    <xf numFmtId="0" fontId="0" fillId="34" borderId="16" xfId="0" applyFill="1" applyBorder="1" applyAlignment="1" applyProtection="1">
      <alignment vertical="top"/>
      <protection locked="0"/>
    </xf>
    <xf numFmtId="0" fontId="0" fillId="3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5" fontId="3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5" fontId="3" fillId="0" borderId="17" xfId="0" applyNumberFormat="1" applyFont="1" applyBorder="1" applyAlignment="1" applyProtection="1">
      <alignment/>
      <protection/>
    </xf>
    <xf numFmtId="10" fontId="3" fillId="0" borderId="19" xfId="57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66" fontId="0" fillId="34" borderId="16" xfId="44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Font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165" fontId="0" fillId="0" borderId="16" xfId="0" applyNumberFormat="1" applyBorder="1" applyAlignment="1" applyProtection="1">
      <alignment vertical="center"/>
      <protection/>
    </xf>
    <xf numFmtId="10" fontId="0" fillId="0" borderId="12" xfId="57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165" fontId="3" fillId="0" borderId="19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165" fontId="3" fillId="0" borderId="17" xfId="0" applyNumberFormat="1" applyFont="1" applyBorder="1" applyAlignment="1" applyProtection="1">
      <alignment vertical="top"/>
      <protection/>
    </xf>
    <xf numFmtId="10" fontId="3" fillId="0" borderId="19" xfId="57" applyNumberFormat="1" applyFont="1" applyBorder="1" applyAlignment="1" applyProtection="1">
      <alignment vertical="top"/>
      <protection/>
    </xf>
    <xf numFmtId="166" fontId="0" fillId="34" borderId="16" xfId="44" applyNumberFormat="1" applyFill="1" applyBorder="1" applyAlignment="1" applyProtection="1">
      <alignment vertical="top"/>
      <protection locked="0"/>
    </xf>
    <xf numFmtId="44" fontId="0" fillId="0" borderId="12" xfId="44" applyBorder="1" applyAlignment="1" applyProtection="1">
      <alignment vertical="top"/>
      <protection/>
    </xf>
    <xf numFmtId="10" fontId="0" fillId="0" borderId="12" xfId="57" applyNumberFormat="1" applyBorder="1" applyAlignment="1" applyProtection="1">
      <alignment vertical="top"/>
      <protection/>
    </xf>
    <xf numFmtId="167" fontId="0" fillId="34" borderId="16" xfId="44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/>
    </xf>
    <xf numFmtId="0" fontId="0" fillId="34" borderId="16" xfId="0" applyFill="1" applyBorder="1" applyAlignment="1" applyProtection="1">
      <alignment vertical="top"/>
      <protection/>
    </xf>
    <xf numFmtId="0" fontId="0" fillId="34" borderId="12" xfId="0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3" fillId="0" borderId="17" xfId="0" applyNumberFormat="1" applyFont="1" applyBorder="1" applyAlignment="1" applyProtection="1">
      <alignment vertical="top"/>
      <protection/>
    </xf>
    <xf numFmtId="9" fontId="3" fillId="0" borderId="20" xfId="0" applyNumberFormat="1" applyFont="1" applyBorder="1" applyAlignment="1" applyProtection="1">
      <alignment vertical="top"/>
      <protection/>
    </xf>
    <xf numFmtId="9" fontId="0" fillId="3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165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165" fontId="3" fillId="0" borderId="23" xfId="0" applyNumberFormat="1" applyFont="1" applyBorder="1" applyAlignment="1" applyProtection="1">
      <alignment vertical="top"/>
      <protection/>
    </xf>
    <xf numFmtId="0" fontId="3" fillId="0" borderId="21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165" fontId="3" fillId="0" borderId="21" xfId="0" applyNumberFormat="1" applyFont="1" applyBorder="1" applyAlignment="1" applyProtection="1">
      <alignment vertical="top"/>
      <protection/>
    </xf>
    <xf numFmtId="10" fontId="3" fillId="0" borderId="23" xfId="57" applyNumberFormat="1" applyFont="1" applyBorder="1" applyAlignment="1" applyProtection="1">
      <alignment vertical="top"/>
      <protection/>
    </xf>
    <xf numFmtId="10" fontId="0" fillId="34" borderId="10" xfId="57" applyNumberForma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 horizontal="left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Updated%20Models%20March%202012\ETPL%20-%20Rate%20Design%20May%202012%20Existing%20Clas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S_ETPL_2012COS_April%2013_EB-2012-01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TPL%202012_RTSR_Adjustment_Work_Form_EB-2012-01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Updated%20Models%20March%202012\Deferral%20and%20Variance%20Rate%20Calculato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TPL%202012_smart_meter_model_EB-2012-01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V_ETPL_2012COS_Updated%20Classes_May%2030_EB-2012-01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Updated%20Models%20March%202012\ETPL%20-%20Rate%20Design%20May%202012%20Updated%20Cla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ate Derivation"/>
      <sheetName val="Fixed Variable Splits"/>
      <sheetName val="ETPL Impacts"/>
      <sheetName val="CPC Impacts"/>
      <sheetName val="WPPI Impacts"/>
      <sheetName val="Summary of Impacts"/>
      <sheetName val="Smart Meter"/>
      <sheetName val="DVAD"/>
      <sheetName val="Proposed Rates"/>
      <sheetName val="Proposed Aug"/>
      <sheetName val="Low Voltage"/>
      <sheetName val="RTSR"/>
      <sheetName val="Rate Order Delay Rider"/>
      <sheetName val="Rate Classes"/>
      <sheetName val="Current Rates"/>
      <sheetName val="Specific Service Charges"/>
      <sheetName val="Revenue Reconcliation"/>
      <sheetName val="Details of Deficiency"/>
      <sheetName val="Sheet1"/>
    </sheetNames>
    <sheetDataSet>
      <sheetData sheetId="1">
        <row r="15">
          <cell r="N15">
            <v>0.1335257600042373</v>
          </cell>
        </row>
      </sheetData>
      <sheetData sheetId="4">
        <row r="6">
          <cell r="G6">
            <v>12.3</v>
          </cell>
        </row>
        <row r="10">
          <cell r="F10">
            <v>0.0033</v>
          </cell>
        </row>
        <row r="13">
          <cell r="F13">
            <v>0.0055</v>
          </cell>
        </row>
        <row r="35">
          <cell r="F35">
            <v>0.0013</v>
          </cell>
        </row>
        <row r="133">
          <cell r="G133">
            <v>24.17</v>
          </cell>
        </row>
        <row r="137">
          <cell r="F137">
            <v>0.0033</v>
          </cell>
        </row>
        <row r="218">
          <cell r="G218">
            <v>42.44</v>
          </cell>
        </row>
        <row r="222">
          <cell r="F222">
            <v>1.0997</v>
          </cell>
        </row>
        <row r="225">
          <cell r="F225">
            <v>2.0227</v>
          </cell>
        </row>
        <row r="226">
          <cell r="F226">
            <v>0.4787</v>
          </cell>
        </row>
        <row r="513">
          <cell r="G513">
            <v>0.2799</v>
          </cell>
        </row>
        <row r="516">
          <cell r="F516">
            <v>1.119</v>
          </cell>
        </row>
        <row r="517">
          <cell r="F517">
            <v>1.5366</v>
          </cell>
        </row>
        <row r="518">
          <cell r="F518">
            <v>0.33778</v>
          </cell>
        </row>
        <row r="532">
          <cell r="G532">
            <v>12.09</v>
          </cell>
        </row>
        <row r="535">
          <cell r="F535">
            <v>0.0032</v>
          </cell>
        </row>
        <row r="536">
          <cell r="F536">
            <v>0.0049</v>
          </cell>
        </row>
        <row r="537">
          <cell r="F537">
            <v>0.0013</v>
          </cell>
        </row>
      </sheetData>
      <sheetData sheetId="5">
        <row r="7">
          <cell r="G7">
            <v>1</v>
          </cell>
        </row>
        <row r="15">
          <cell r="F15">
            <v>0.0052</v>
          </cell>
        </row>
        <row r="16">
          <cell r="F16">
            <v>0.0013</v>
          </cell>
        </row>
        <row r="17">
          <cell r="F17">
            <v>0.007</v>
          </cell>
        </row>
        <row r="18">
          <cell r="F18">
            <v>0.056</v>
          </cell>
          <cell r="I18">
            <v>0.056</v>
          </cell>
        </row>
        <row r="134">
          <cell r="G134">
            <v>1</v>
          </cell>
        </row>
        <row r="142">
          <cell r="F142">
            <v>0.0052</v>
          </cell>
        </row>
        <row r="143">
          <cell r="F143">
            <v>0.0013</v>
          </cell>
        </row>
        <row r="144">
          <cell r="F144">
            <v>0.007</v>
          </cell>
        </row>
        <row r="145">
          <cell r="F145">
            <v>0.056</v>
          </cell>
        </row>
        <row r="219">
          <cell r="G219">
            <v>1</v>
          </cell>
        </row>
        <row r="227">
          <cell r="F227">
            <v>0.0052</v>
          </cell>
        </row>
        <row r="228">
          <cell r="F228">
            <v>0.0013</v>
          </cell>
        </row>
        <row r="468">
          <cell r="B468">
            <v>0.75</v>
          </cell>
        </row>
        <row r="477">
          <cell r="F477">
            <v>1.528</v>
          </cell>
        </row>
        <row r="478">
          <cell r="F478">
            <v>1.2723</v>
          </cell>
        </row>
        <row r="508">
          <cell r="B508">
            <v>0.75</v>
          </cell>
        </row>
        <row r="538">
          <cell r="F538">
            <v>0.0052</v>
          </cell>
        </row>
        <row r="539">
          <cell r="F539">
            <v>0.0013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G46">
            <v>0.0020649636306586954</v>
          </cell>
        </row>
        <row r="47">
          <cell r="G47">
            <v>0.0019502434289554343</v>
          </cell>
        </row>
        <row r="48">
          <cell r="G48">
            <v>0.7098886081397782</v>
          </cell>
        </row>
        <row r="52">
          <cell r="G52">
            <v>0.5482478439398836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2 RTS Rates"/>
      <sheetName val="hidden1"/>
    </sheetNames>
    <sheetDataSet>
      <sheetData sheetId="12">
        <row r="26">
          <cell r="F26">
            <v>0.005869093628768654</v>
          </cell>
          <cell r="H26">
            <v>0.003958517290309049</v>
          </cell>
        </row>
        <row r="27">
          <cell r="F27">
            <v>0.005402233908298419</v>
          </cell>
          <cell r="H27">
            <v>0.003611278931510009</v>
          </cell>
        </row>
        <row r="28">
          <cell r="F28">
            <v>2.45754956855531</v>
          </cell>
          <cell r="H28">
            <v>1.2952685259921766</v>
          </cell>
        </row>
        <row r="32">
          <cell r="F32">
            <v>0.0054022339082984185</v>
          </cell>
          <cell r="H32">
            <v>0.0036112789315100088</v>
          </cell>
        </row>
        <row r="33">
          <cell r="F33">
            <v>1.897851457957282</v>
          </cell>
          <cell r="H33">
            <v>1.0003242640282723</v>
          </cell>
        </row>
        <row r="34">
          <cell r="F34">
            <v>1.897851457957282</v>
          </cell>
          <cell r="H34">
            <v>1.6532712739139863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PL"/>
      <sheetName val="CPC"/>
      <sheetName val="WPPI"/>
    </sheetNames>
    <sheetDataSet>
      <sheetData sheetId="1">
        <row r="39">
          <cell r="H39">
            <v>0.014560474097541272</v>
          </cell>
        </row>
        <row r="40">
          <cell r="H40">
            <v>0.01456047409754127</v>
          </cell>
        </row>
        <row r="41">
          <cell r="H41">
            <v>4.920192717343613</v>
          </cell>
        </row>
        <row r="44">
          <cell r="H44">
            <v>5.397989033559022</v>
          </cell>
        </row>
        <row r="45">
          <cell r="H45">
            <v>5.397989033559022</v>
          </cell>
        </row>
        <row r="47">
          <cell r="H47">
            <v>0.014641822859848927</v>
          </cell>
        </row>
        <row r="51">
          <cell r="F51">
            <v>-0.011363420759212822</v>
          </cell>
          <cell r="H51">
            <v>-0.005681710379606411</v>
          </cell>
        </row>
        <row r="52">
          <cell r="F52">
            <v>-0.011452065145809778</v>
          </cell>
        </row>
        <row r="53">
          <cell r="H53">
            <v>-2.3911428893594406</v>
          </cell>
        </row>
        <row r="59">
          <cell r="F59">
            <v>-0.012332626190907301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Sheet1"/>
    </sheetNames>
    <sheetDataSet>
      <sheetData sheetId="10">
        <row r="74">
          <cell r="G74">
            <v>1.47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"/>
      <sheetName val="GS&lt;50"/>
      <sheetName val="GS&gt;50 to 999"/>
      <sheetName val="GS&gt;1000 to 4999"/>
      <sheetName val="Large Use"/>
      <sheetName val="Unmetered"/>
      <sheetName val="Street"/>
      <sheetName val="Sentinel"/>
      <sheetName val="Embedded"/>
    </sheetNames>
    <sheetDataSet>
      <sheetData sheetId="0">
        <row r="15">
          <cell r="L15">
            <v>15.208199999999998</v>
          </cell>
        </row>
        <row r="19">
          <cell r="L19">
            <v>0.014222979650239605</v>
          </cell>
        </row>
      </sheetData>
      <sheetData sheetId="1">
        <row r="15">
          <cell r="L15">
            <v>20.94511846843523</v>
          </cell>
        </row>
        <row r="19">
          <cell r="L19">
            <v>0.015337167584439098</v>
          </cell>
        </row>
      </sheetData>
      <sheetData sheetId="2">
        <row r="15">
          <cell r="L15">
            <v>226.60000000000005</v>
          </cell>
        </row>
        <row r="19">
          <cell r="L19">
            <v>3.339762968864306</v>
          </cell>
        </row>
      </sheetData>
      <sheetData sheetId="5">
        <row r="15">
          <cell r="L15">
            <v>3</v>
          </cell>
        </row>
        <row r="19">
          <cell r="L19">
            <v>0.13382577313033145</v>
          </cell>
        </row>
      </sheetData>
      <sheetData sheetId="6">
        <row r="20">
          <cell r="L20">
            <v>0.5482478439398836</v>
          </cell>
        </row>
      </sheetData>
      <sheetData sheetId="7">
        <row r="15">
          <cell r="L15">
            <v>5.25</v>
          </cell>
        </row>
        <row r="19">
          <cell r="L19">
            <v>15.691214964053616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ate Derivation"/>
      <sheetName val="Fixed Variable Splits"/>
      <sheetName val="ETPL Impacts"/>
      <sheetName val="CPC Impacts"/>
      <sheetName val="WPPI Impacts"/>
      <sheetName val="Summary of Impacts ETPL"/>
      <sheetName val="Summary of Impacts WPPI"/>
      <sheetName val="Summary of Impacts CPC"/>
      <sheetName val="Smart Meter"/>
      <sheetName val="DVAD"/>
      <sheetName val="Proposed Rates"/>
      <sheetName val="Proposed Aug"/>
      <sheetName val="Low Voltage"/>
      <sheetName val="RTSR"/>
      <sheetName val="Rate Order Delay Rider"/>
      <sheetName val="Current Rate Classes"/>
      <sheetName val="Proposed Rate Classes"/>
      <sheetName val="Current Rates"/>
      <sheetName val="Proposed Rates New"/>
      <sheetName val="Specific Service Charges"/>
      <sheetName val="Revenue Reconcliation"/>
      <sheetName val="Details of Deficiency"/>
      <sheetName val="Sheet1"/>
    </sheetNames>
    <sheetDataSet>
      <sheetData sheetId="1">
        <row r="12">
          <cell r="K12">
            <v>3.7999999999999994</v>
          </cell>
          <cell r="N12">
            <v>13.614397218762852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96"/>
  <sheetViews>
    <sheetView zoomScalePageLayoutView="0" workbookViewId="0" topLeftCell="A266">
      <selection activeCell="D258" sqref="D258:Q296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9.851562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9.7109375" style="4" customWidth="1"/>
    <col min="11" max="11" width="2.8515625" style="4" customWidth="1"/>
    <col min="12" max="12" width="12.140625" style="4" customWidth="1"/>
    <col min="13" max="13" width="8.57421875" style="4" customWidth="1"/>
    <col min="14" max="14" width="9.7109375" style="4" customWidth="1"/>
    <col min="15" max="15" width="2.8515625" style="4" customWidth="1"/>
    <col min="16" max="16" width="8.8515625" style="4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11">
        <v>100</v>
      </c>
      <c r="I10" s="10" t="s">
        <v>5</v>
      </c>
    </row>
    <row r="11" spans="2:4" ht="10.5" customHeight="1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f>'[1]CPC Impacts'!$G$6</f>
        <v>12.3</v>
      </c>
      <c r="I15" s="24">
        <v>1</v>
      </c>
      <c r="J15" s="25">
        <f>I15*H15</f>
        <v>12.3</v>
      </c>
      <c r="K15" s="20"/>
      <c r="L15" s="23">
        <f>'[6]Residential'!$L$15</f>
        <v>15.208199999999998</v>
      </c>
      <c r="M15" s="26">
        <v>1</v>
      </c>
      <c r="N15" s="25">
        <f>M15*L15</f>
        <v>15.208199999999998</v>
      </c>
      <c r="O15" s="20"/>
      <c r="P15" s="27">
        <f>N15-J15</f>
        <v>2.9081999999999972</v>
      </c>
      <c r="Q15" s="28">
        <f>IF((J15)=0,"",(P15/J15))</f>
        <v>0.23643902439024367</v>
      </c>
    </row>
    <row r="16" spans="4:17" ht="15">
      <c r="D16" s="20" t="s">
        <v>17</v>
      </c>
      <c r="E16" s="20"/>
      <c r="F16" s="21" t="s">
        <v>59</v>
      </c>
      <c r="G16" s="22"/>
      <c r="H16" s="23">
        <f>'[1]WPPI Impacts'!$G$7</f>
        <v>1</v>
      </c>
      <c r="I16" s="24">
        <v>1</v>
      </c>
      <c r="J16" s="25">
        <f aca="true" t="shared" si="0" ref="J16:J29">I16*H16</f>
        <v>1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-1</v>
      </c>
      <c r="Q16" s="28">
        <f>IF((J16)=0,"",(P16/J16))</f>
        <v>-1</v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>
        <v>1.47</v>
      </c>
      <c r="M17" s="26">
        <v>1</v>
      </c>
      <c r="N17" s="25">
        <f aca="true" t="shared" si="1" ref="N17:N29">M17*L17</f>
        <v>1.47</v>
      </c>
      <c r="O17" s="20"/>
      <c r="P17" s="27">
        <f aca="true" t="shared" si="2" ref="P17:P46">N17-J17</f>
        <v>1.47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0.1554</v>
      </c>
      <c r="I18" s="24">
        <v>1</v>
      </c>
      <c r="J18" s="25">
        <f t="shared" si="0"/>
        <v>0.1554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-0.1554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0.0136</v>
      </c>
      <c r="I19" s="24">
        <f>H10</f>
        <v>100</v>
      </c>
      <c r="J19" s="25">
        <f t="shared" si="0"/>
        <v>1.3599999999999999</v>
      </c>
      <c r="K19" s="20"/>
      <c r="L19" s="23">
        <f>'[6]Residential'!$L$19</f>
        <v>0.014222979650239605</v>
      </c>
      <c r="M19" s="26">
        <f>H10</f>
        <v>100</v>
      </c>
      <c r="N19" s="25">
        <f t="shared" si="1"/>
        <v>1.4222979650239604</v>
      </c>
      <c r="O19" s="20"/>
      <c r="P19" s="27">
        <f t="shared" si="2"/>
        <v>0.062297965023960566</v>
      </c>
      <c r="Q19" s="28">
        <f t="shared" si="3"/>
        <v>0.04580732722350042</v>
      </c>
    </row>
    <row r="20" spans="4:17" ht="15">
      <c r="D20" s="20" t="s">
        <v>20</v>
      </c>
      <c r="E20" s="20"/>
      <c r="F20" s="21" t="s">
        <v>60</v>
      </c>
      <c r="G20" s="22"/>
      <c r="H20" s="23">
        <v>0.0031</v>
      </c>
      <c r="I20" s="24">
        <f aca="true" t="shared" si="4" ref="I20:I25">I19</f>
        <v>100</v>
      </c>
      <c r="J20" s="25">
        <f t="shared" si="0"/>
        <v>0.31</v>
      </c>
      <c r="K20" s="20"/>
      <c r="L20" s="23">
        <f>'[2]Sheet1'!$G$46</f>
        <v>0.0020649636306586954</v>
      </c>
      <c r="M20" s="26">
        <f aca="true" t="shared" si="5" ref="M20:M25">M19</f>
        <v>100</v>
      </c>
      <c r="N20" s="25">
        <f t="shared" si="1"/>
        <v>0.20649636306586955</v>
      </c>
      <c r="O20" s="20"/>
      <c r="P20" s="27">
        <f t="shared" si="2"/>
        <v>-0.10350363693413045</v>
      </c>
      <c r="Q20" s="28">
        <f t="shared" si="3"/>
        <v>-0.33388269978751756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100</v>
      </c>
      <c r="J21" s="25">
        <f t="shared" si="0"/>
        <v>0</v>
      </c>
      <c r="K21" s="20"/>
      <c r="L21" s="23"/>
      <c r="M21" s="26">
        <f t="shared" si="5"/>
        <v>100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100</v>
      </c>
      <c r="J22" s="25">
        <f t="shared" si="0"/>
        <v>0</v>
      </c>
      <c r="K22" s="20"/>
      <c r="L22" s="23"/>
      <c r="M22" s="26">
        <f t="shared" si="5"/>
        <v>100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v>1</v>
      </c>
      <c r="J23" s="25">
        <f t="shared" si="0"/>
        <v>0</v>
      </c>
      <c r="K23" s="20"/>
      <c r="L23" s="23">
        <v>0.35</v>
      </c>
      <c r="M23" s="26">
        <v>1</v>
      </c>
      <c r="N23" s="25">
        <f t="shared" si="1"/>
        <v>0.35</v>
      </c>
      <c r="O23" s="20"/>
      <c r="P23" s="27">
        <f t="shared" si="2"/>
        <v>0.35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>I22</f>
        <v>100</v>
      </c>
      <c r="J24" s="25">
        <f t="shared" si="0"/>
        <v>0</v>
      </c>
      <c r="K24" s="20"/>
      <c r="L24" s="23">
        <v>0.0006</v>
      </c>
      <c r="M24" s="26">
        <f>M22</f>
        <v>100</v>
      </c>
      <c r="N24" s="25">
        <f t="shared" si="1"/>
        <v>0.06</v>
      </c>
      <c r="O24" s="20"/>
      <c r="P24" s="27">
        <f t="shared" si="2"/>
        <v>0.06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f>'[1]CPC Impacts'!$F$10</f>
        <v>0.0033</v>
      </c>
      <c r="I25" s="24">
        <f t="shared" si="4"/>
        <v>100</v>
      </c>
      <c r="J25" s="25">
        <f t="shared" si="0"/>
        <v>0.33</v>
      </c>
      <c r="K25" s="20"/>
      <c r="L25" s="23">
        <f>'[4]CPC'!$H$39</f>
        <v>0.014560474097541272</v>
      </c>
      <c r="M25" s="26">
        <f t="shared" si="5"/>
        <v>100</v>
      </c>
      <c r="N25" s="25">
        <f t="shared" si="1"/>
        <v>1.4560474097541272</v>
      </c>
      <c r="O25" s="20"/>
      <c r="P25" s="27">
        <f t="shared" si="2"/>
        <v>1.126047409754127</v>
      </c>
      <c r="Q25" s="28">
        <f t="shared" si="3"/>
        <v>3.412264878042809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'[4]CPC'!$H$51</f>
        <v>-0.005681710379606411</v>
      </c>
      <c r="M26" s="32">
        <f>M25</f>
        <v>100</v>
      </c>
      <c r="N26" s="25">
        <f t="shared" si="1"/>
        <v>-0.5681710379606411</v>
      </c>
      <c r="O26" s="20"/>
      <c r="P26" s="27">
        <f t="shared" si="2"/>
        <v>-0.5681710379606411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15.455400000000001</v>
      </c>
      <c r="L30" s="34"/>
      <c r="M30" s="37"/>
      <c r="N30" s="36">
        <f>SUM(N15:N29)</f>
        <v>19.604870699883314</v>
      </c>
      <c r="P30" s="38">
        <f t="shared" si="2"/>
        <v>4.149470699883313</v>
      </c>
      <c r="Q30" s="39">
        <f t="shared" si="3"/>
        <v>0.26848031755136154</v>
      </c>
    </row>
    <row r="31" spans="4:17" ht="15">
      <c r="D31" s="40" t="s">
        <v>27</v>
      </c>
      <c r="E31" s="40"/>
      <c r="F31" s="41"/>
      <c r="G31" s="42"/>
      <c r="H31" s="43">
        <f>'[1]CPC Impacts'!$F$13</f>
        <v>0.0055</v>
      </c>
      <c r="I31" s="44">
        <f>H10*(1+H48)</f>
        <v>105.53999999999999</v>
      </c>
      <c r="J31" s="45">
        <f>I31*H31</f>
        <v>0.5804699999999999</v>
      </c>
      <c r="K31" s="40"/>
      <c r="L31" s="43">
        <f>'[3]13. Final 2012 RTS Rates'!$F$26</f>
        <v>0.005869093628768654</v>
      </c>
      <c r="M31" s="46">
        <f>H10*(1+L48)</f>
        <v>104.21000000000001</v>
      </c>
      <c r="N31" s="45">
        <f>M31*L31</f>
        <v>0.6116182470539815</v>
      </c>
      <c r="O31" s="40"/>
      <c r="P31" s="47">
        <f t="shared" si="2"/>
        <v>0.03114824705398156</v>
      </c>
      <c r="Q31" s="48">
        <f t="shared" si="3"/>
        <v>0.05366039081086286</v>
      </c>
    </row>
    <row r="32" spans="4:17" ht="30.75" thickBot="1">
      <c r="D32" s="49" t="s">
        <v>28</v>
      </c>
      <c r="E32" s="40"/>
      <c r="F32" s="41"/>
      <c r="G32" s="42"/>
      <c r="H32" s="43">
        <f>'[1]CPC Impacts'!$F$35</f>
        <v>0.0013</v>
      </c>
      <c r="I32" s="44">
        <f>I31</f>
        <v>105.53999999999999</v>
      </c>
      <c r="J32" s="45">
        <f>I32*H32</f>
        <v>0.137202</v>
      </c>
      <c r="K32" s="40"/>
      <c r="L32" s="43">
        <f>'[3]13. Final 2012 RTS Rates'!$H$26</f>
        <v>0.003958517290309049</v>
      </c>
      <c r="M32" s="46">
        <f>M31</f>
        <v>104.21000000000001</v>
      </c>
      <c r="N32" s="45">
        <f>M32*L32</f>
        <v>0.41251708682310606</v>
      </c>
      <c r="O32" s="40"/>
      <c r="P32" s="47">
        <f t="shared" si="2"/>
        <v>0.27531508682310607</v>
      </c>
      <c r="Q32" s="48">
        <f t="shared" si="3"/>
        <v>2.0066404777124682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16.173071999999998</v>
      </c>
      <c r="K33" s="54"/>
      <c r="L33" s="55"/>
      <c r="M33" s="56"/>
      <c r="N33" s="53">
        <f>SUM(N30:N32)</f>
        <v>20.6290060337604</v>
      </c>
      <c r="O33" s="54"/>
      <c r="P33" s="57">
        <f t="shared" si="2"/>
        <v>4.455934033760403</v>
      </c>
      <c r="Q33" s="58">
        <f t="shared" si="3"/>
        <v>0.2755156245987407</v>
      </c>
    </row>
    <row r="34" spans="4:17" ht="30">
      <c r="D34" s="29" t="s">
        <v>30</v>
      </c>
      <c r="E34" s="20"/>
      <c r="F34" s="21"/>
      <c r="G34" s="22"/>
      <c r="H34" s="59">
        <f>'[1]WPPI Impacts'!$F$15</f>
        <v>0.0052</v>
      </c>
      <c r="I34" s="24">
        <f>I32</f>
        <v>105.53999999999999</v>
      </c>
      <c r="J34" s="60">
        <f aca="true" t="shared" si="6" ref="J34:J41">I34*H34</f>
        <v>0.548808</v>
      </c>
      <c r="K34" s="20"/>
      <c r="L34" s="59">
        <f>H34</f>
        <v>0.0052</v>
      </c>
      <c r="M34" s="26">
        <f>M32</f>
        <v>104.21000000000001</v>
      </c>
      <c r="N34" s="60">
        <f aca="true" t="shared" si="7" ref="N34:N41">M34*L34</f>
        <v>0.541892</v>
      </c>
      <c r="O34" s="20"/>
      <c r="P34" s="27">
        <f t="shared" si="2"/>
        <v>-0.006915999999999922</v>
      </c>
      <c r="Q34" s="61">
        <f t="shared" si="3"/>
        <v>-0.012601857115785344</v>
      </c>
    </row>
    <row r="35" spans="4:17" ht="30">
      <c r="D35" s="29" t="s">
        <v>31</v>
      </c>
      <c r="E35" s="20"/>
      <c r="F35" s="21"/>
      <c r="G35" s="22"/>
      <c r="H35" s="59">
        <f>'[1]WPPI Impacts'!$F$16</f>
        <v>0.0013</v>
      </c>
      <c r="I35" s="24">
        <f>I32</f>
        <v>105.53999999999999</v>
      </c>
      <c r="J35" s="60">
        <f t="shared" si="6"/>
        <v>0.137202</v>
      </c>
      <c r="K35" s="20"/>
      <c r="L35" s="59">
        <v>0.0011</v>
      </c>
      <c r="M35" s="26">
        <f>M32</f>
        <v>104.21000000000001</v>
      </c>
      <c r="N35" s="60">
        <f t="shared" si="7"/>
        <v>0.11463100000000001</v>
      </c>
      <c r="O35" s="20"/>
      <c r="P35" s="27">
        <f t="shared" si="2"/>
        <v>-0.02257099999999998</v>
      </c>
      <c r="Q35" s="61">
        <f t="shared" si="3"/>
        <v>-0.1645092637133568</v>
      </c>
    </row>
    <row r="36" spans="4:17" ht="15">
      <c r="D36" s="29" t="s">
        <v>32</v>
      </c>
      <c r="E36" s="20"/>
      <c r="F36" s="21"/>
      <c r="G36" s="22"/>
      <c r="H36" s="62">
        <v>0</v>
      </c>
      <c r="I36" s="24">
        <f>I32</f>
        <v>105.53999999999999</v>
      </c>
      <c r="J36" s="60">
        <f t="shared" si="6"/>
        <v>0</v>
      </c>
      <c r="K36" s="20"/>
      <c r="L36" s="62"/>
      <c r="M36" s="26">
        <f>M32</f>
        <v>104.21000000000001</v>
      </c>
      <c r="N36" s="60">
        <f t="shared" si="7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6"/>
        <v>0.25</v>
      </c>
      <c r="K37" s="20"/>
      <c r="L37" s="59">
        <v>0.25</v>
      </c>
      <c r="M37" s="26">
        <v>1</v>
      </c>
      <c r="N37" s="60">
        <f t="shared" si="7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f>'[1]WPPI Impacts'!$F$17</f>
        <v>0.007</v>
      </c>
      <c r="I38" s="24">
        <f>I35</f>
        <v>105.53999999999999</v>
      </c>
      <c r="J38" s="60">
        <f t="shared" si="6"/>
        <v>0.73878</v>
      </c>
      <c r="K38" s="20"/>
      <c r="L38" s="59">
        <f>H38</f>
        <v>0.007</v>
      </c>
      <c r="M38" s="26">
        <f>M35</f>
        <v>104.21000000000001</v>
      </c>
      <c r="N38" s="60">
        <f t="shared" si="7"/>
        <v>0.7294700000000001</v>
      </c>
      <c r="O38" s="20"/>
      <c r="P38" s="27">
        <f t="shared" si="2"/>
        <v>-0.00930999999999993</v>
      </c>
      <c r="Q38" s="61">
        <f t="shared" si="3"/>
        <v>-0.01260185711578539</v>
      </c>
    </row>
    <row r="39" spans="4:17" ht="15">
      <c r="D39" s="20" t="s">
        <v>35</v>
      </c>
      <c r="E39" s="20"/>
      <c r="F39" s="21"/>
      <c r="G39" s="22"/>
      <c r="H39" s="59">
        <f>'[1]WPPI Impacts'!$F$18</f>
        <v>0.056</v>
      </c>
      <c r="I39" s="24">
        <f>I38</f>
        <v>105.53999999999999</v>
      </c>
      <c r="J39" s="60">
        <f t="shared" si="6"/>
        <v>5.91024</v>
      </c>
      <c r="K39" s="20"/>
      <c r="L39" s="59">
        <f>'[1]WPPI Impacts'!$I$18</f>
        <v>0.056</v>
      </c>
      <c r="M39" s="26">
        <f>M38</f>
        <v>104.21000000000001</v>
      </c>
      <c r="N39" s="60">
        <f t="shared" si="7"/>
        <v>5.8357600000000005</v>
      </c>
      <c r="O39" s="20"/>
      <c r="P39" s="27">
        <f t="shared" si="2"/>
        <v>-0.07447999999999944</v>
      </c>
      <c r="Q39" s="61">
        <f t="shared" si="3"/>
        <v>-0.01260185711578539</v>
      </c>
    </row>
    <row r="40" spans="4:17" ht="15">
      <c r="D40" s="63"/>
      <c r="E40" s="20"/>
      <c r="F40" s="21"/>
      <c r="G40" s="22"/>
      <c r="H40" s="59"/>
      <c r="I40" s="64"/>
      <c r="J40" s="60">
        <f t="shared" si="6"/>
        <v>0</v>
      </c>
      <c r="K40" s="20"/>
      <c r="L40" s="59"/>
      <c r="M40" s="65"/>
      <c r="N40" s="60">
        <f t="shared" si="7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6"/>
        <v>0</v>
      </c>
      <c r="K41" s="20"/>
      <c r="L41" s="59"/>
      <c r="M41" s="32"/>
      <c r="N41" s="60">
        <f t="shared" si="7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23.758101999999994</v>
      </c>
      <c r="K42" s="54"/>
      <c r="L42" s="69"/>
      <c r="M42" s="70"/>
      <c r="N42" s="53">
        <f>SUM(N33:N41)</f>
        <v>28.1007590337604</v>
      </c>
      <c r="O42" s="54"/>
      <c r="P42" s="57">
        <f t="shared" si="2"/>
        <v>4.342657033760407</v>
      </c>
      <c r="Q42" s="58">
        <f t="shared" si="3"/>
        <v>0.18278636204863538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3.0885532599999994</v>
      </c>
      <c r="K43" s="20"/>
      <c r="L43" s="71">
        <v>0.13</v>
      </c>
      <c r="M43" s="74"/>
      <c r="N43" s="73">
        <f>N42*L43</f>
        <v>3.6530986743888523</v>
      </c>
      <c r="O43" s="20"/>
      <c r="P43" s="27">
        <f t="shared" si="2"/>
        <v>0.5645454143888529</v>
      </c>
      <c r="Q43" s="61">
        <f t="shared" si="3"/>
        <v>0.18278636204863535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26.85</v>
      </c>
      <c r="K44" s="54"/>
      <c r="L44" s="55"/>
      <c r="M44" s="56"/>
      <c r="N44" s="53">
        <f>ROUND(SUM(N42:N43),2)</f>
        <v>31.75</v>
      </c>
      <c r="O44" s="54"/>
      <c r="P44" s="57">
        <f t="shared" si="2"/>
        <v>4.899999999999999</v>
      </c>
      <c r="Q44" s="58">
        <f t="shared" si="3"/>
        <v>0.18249534450651764</v>
      </c>
    </row>
    <row r="45" spans="4:17" ht="15.75" thickBot="1">
      <c r="D45" s="75" t="s">
        <v>39</v>
      </c>
      <c r="E45" s="20"/>
      <c r="F45" s="20"/>
      <c r="G45" s="20"/>
      <c r="H45" s="51"/>
      <c r="I45" s="76"/>
      <c r="J45" s="53">
        <f>ROUND(-J44*10%,2)</f>
        <v>-2.69</v>
      </c>
      <c r="K45" s="54"/>
      <c r="L45" s="55"/>
      <c r="M45" s="56"/>
      <c r="N45" s="53">
        <f>ROUND(-N44*10%,2)</f>
        <v>-3.18</v>
      </c>
      <c r="O45" s="54"/>
      <c r="P45" s="57">
        <f t="shared" si="2"/>
        <v>-0.4900000000000002</v>
      </c>
      <c r="Q45" s="58">
        <f t="shared" si="3"/>
        <v>0.18215613382899637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24.16</v>
      </c>
      <c r="K46" s="54"/>
      <c r="L46" s="80"/>
      <c r="M46" s="81"/>
      <c r="N46" s="79">
        <f>N44+N45</f>
        <v>28.57</v>
      </c>
      <c r="O46" s="54"/>
      <c r="P46" s="82">
        <f t="shared" si="2"/>
        <v>4.41</v>
      </c>
      <c r="Q46" s="83">
        <f t="shared" si="3"/>
        <v>0.18253311258278146</v>
      </c>
    </row>
    <row r="47" ht="10.5" customHeight="1"/>
    <row r="48" spans="4:12" ht="15">
      <c r="D48" s="10" t="s">
        <v>41</v>
      </c>
      <c r="H48" s="84">
        <v>0.0554</v>
      </c>
      <c r="L48" s="84">
        <v>0.0421</v>
      </c>
    </row>
    <row r="49" ht="10.5" customHeight="1"/>
    <row r="50" ht="10.5" customHeight="1">
      <c r="C50" s="85" t="s">
        <v>42</v>
      </c>
    </row>
    <row r="51" ht="10.5" customHeight="1"/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spans="2:9" ht="15">
      <c r="B58" s="5"/>
      <c r="D58" s="9"/>
      <c r="F58" s="10" t="s">
        <v>4</v>
      </c>
      <c r="G58" s="10"/>
      <c r="H58" s="11">
        <v>250</v>
      </c>
      <c r="I58" s="10" t="s">
        <v>5</v>
      </c>
    </row>
    <row r="59" spans="2:4" ht="10.5" customHeight="1">
      <c r="B59" s="5"/>
      <c r="D59" s="9"/>
    </row>
    <row r="60" spans="2:17" ht="15">
      <c r="B60" s="12"/>
      <c r="D60" s="9"/>
      <c r="F60" s="13"/>
      <c r="G60" s="13"/>
      <c r="H60" s="96" t="s">
        <v>6</v>
      </c>
      <c r="I60" s="97"/>
      <c r="J60" s="98"/>
      <c r="L60" s="96" t="s">
        <v>7</v>
      </c>
      <c r="M60" s="97"/>
      <c r="N60" s="98"/>
      <c r="P60" s="96" t="s">
        <v>8</v>
      </c>
      <c r="Q60" s="98"/>
    </row>
    <row r="61" spans="2:17" ht="15">
      <c r="B61" s="12"/>
      <c r="D61" s="9"/>
      <c r="F61" s="88" t="s">
        <v>9</v>
      </c>
      <c r="G61" s="14"/>
      <c r="H61" s="15" t="s">
        <v>10</v>
      </c>
      <c r="I61" s="15" t="s">
        <v>11</v>
      </c>
      <c r="J61" s="16" t="s">
        <v>12</v>
      </c>
      <c r="L61" s="15" t="s">
        <v>10</v>
      </c>
      <c r="M61" s="17" t="s">
        <v>11</v>
      </c>
      <c r="N61" s="16" t="s">
        <v>12</v>
      </c>
      <c r="P61" s="90" t="s">
        <v>13</v>
      </c>
      <c r="Q61" s="92" t="s">
        <v>14</v>
      </c>
    </row>
    <row r="62" spans="2:17" ht="15">
      <c r="B62" s="12"/>
      <c r="D62" s="9"/>
      <c r="F62" s="89"/>
      <c r="G62" s="14"/>
      <c r="H62" s="18" t="s">
        <v>15</v>
      </c>
      <c r="I62" s="18"/>
      <c r="J62" s="19" t="s">
        <v>15</v>
      </c>
      <c r="L62" s="18" t="s">
        <v>15</v>
      </c>
      <c r="M62" s="19"/>
      <c r="N62" s="19" t="s">
        <v>15</v>
      </c>
      <c r="P62" s="91"/>
      <c r="Q62" s="93"/>
    </row>
    <row r="63" spans="4:17" ht="15">
      <c r="D63" s="20" t="s">
        <v>16</v>
      </c>
      <c r="E63" s="20"/>
      <c r="F63" s="21" t="s">
        <v>59</v>
      </c>
      <c r="G63" s="22"/>
      <c r="H63" s="23">
        <f>H$15</f>
        <v>12.3</v>
      </c>
      <c r="I63" s="24">
        <v>1</v>
      </c>
      <c r="J63" s="25">
        <f>I63*H63</f>
        <v>12.3</v>
      </c>
      <c r="K63" s="20"/>
      <c r="L63" s="23">
        <f>L$15</f>
        <v>15.208199999999998</v>
      </c>
      <c r="M63" s="26">
        <v>1</v>
      </c>
      <c r="N63" s="25">
        <f>M63*L63</f>
        <v>15.208199999999998</v>
      </c>
      <c r="O63" s="20"/>
      <c r="P63" s="27">
        <f>N63-J63</f>
        <v>2.9081999999999972</v>
      </c>
      <c r="Q63" s="28">
        <f>IF((J63)=0,"",(P63/J63))</f>
        <v>0.23643902439024367</v>
      </c>
    </row>
    <row r="64" spans="4:17" ht="15">
      <c r="D64" s="20" t="s">
        <v>17</v>
      </c>
      <c r="E64" s="20"/>
      <c r="F64" s="21" t="s">
        <v>59</v>
      </c>
      <c r="G64" s="22"/>
      <c r="H64" s="23">
        <f>H$16</f>
        <v>1</v>
      </c>
      <c r="I64" s="24">
        <v>1</v>
      </c>
      <c r="J64" s="25">
        <f aca="true" t="shared" si="8" ref="J64:J77">I64*H64</f>
        <v>1</v>
      </c>
      <c r="K64" s="20"/>
      <c r="L64" s="23">
        <f>L$16</f>
        <v>0</v>
      </c>
      <c r="M64" s="26">
        <v>1</v>
      </c>
      <c r="N64" s="25">
        <f>M64*L64</f>
        <v>0</v>
      </c>
      <c r="O64" s="20"/>
      <c r="P64" s="27">
        <f>N64-J64</f>
        <v>-1</v>
      </c>
      <c r="Q64" s="28">
        <f>IF((J64)=0,"",(P64/J64))</f>
        <v>-1</v>
      </c>
    </row>
    <row r="65" spans="4:17" ht="15">
      <c r="D65" s="20" t="s">
        <v>62</v>
      </c>
      <c r="E65" s="20"/>
      <c r="F65" s="21" t="s">
        <v>59</v>
      </c>
      <c r="G65" s="22"/>
      <c r="H65" s="23">
        <f>H$17</f>
        <v>0</v>
      </c>
      <c r="I65" s="24">
        <v>1</v>
      </c>
      <c r="J65" s="25">
        <f t="shared" si="8"/>
        <v>0</v>
      </c>
      <c r="K65" s="20"/>
      <c r="L65" s="23">
        <f>L$17</f>
        <v>1.47</v>
      </c>
      <c r="M65" s="26">
        <v>1</v>
      </c>
      <c r="N65" s="25">
        <f aca="true" t="shared" si="9" ref="N65:N77">M65*L65</f>
        <v>1.47</v>
      </c>
      <c r="O65" s="20"/>
      <c r="P65" s="27">
        <f aca="true" t="shared" si="10" ref="P65:P94">N65-J65</f>
        <v>1.47</v>
      </c>
      <c r="Q65" s="28">
        <f aca="true" t="shared" si="11" ref="Q65:Q94">IF((J65)=0,"",(P65/J65))</f>
      </c>
    </row>
    <row r="66" spans="4:17" ht="15">
      <c r="D66" s="20" t="s">
        <v>18</v>
      </c>
      <c r="E66" s="20"/>
      <c r="F66" s="21"/>
      <c r="G66" s="22"/>
      <c r="H66" s="23">
        <f>H$18</f>
        <v>0.1554</v>
      </c>
      <c r="I66" s="24">
        <v>1</v>
      </c>
      <c r="J66" s="25">
        <f t="shared" si="8"/>
        <v>0.1554</v>
      </c>
      <c r="K66" s="20"/>
      <c r="L66" s="23">
        <f>L$18</f>
        <v>0</v>
      </c>
      <c r="M66" s="26">
        <v>1</v>
      </c>
      <c r="N66" s="25">
        <f t="shared" si="9"/>
        <v>0</v>
      </c>
      <c r="O66" s="20"/>
      <c r="P66" s="27">
        <f t="shared" si="10"/>
        <v>-0.1554</v>
      </c>
      <c r="Q66" s="28">
        <f t="shared" si="11"/>
        <v>-1</v>
      </c>
    </row>
    <row r="67" spans="4:17" ht="15">
      <c r="D67" s="20" t="s">
        <v>19</v>
      </c>
      <c r="E67" s="20"/>
      <c r="F67" s="21" t="s">
        <v>60</v>
      </c>
      <c r="G67" s="22"/>
      <c r="H67" s="23">
        <f>H$19</f>
        <v>0.0136</v>
      </c>
      <c r="I67" s="24">
        <f>H58</f>
        <v>250</v>
      </c>
      <c r="J67" s="25">
        <f t="shared" si="8"/>
        <v>3.4</v>
      </c>
      <c r="K67" s="20"/>
      <c r="L67" s="23">
        <f>L$19</f>
        <v>0.014222979650239605</v>
      </c>
      <c r="M67" s="26">
        <f>H58</f>
        <v>250</v>
      </c>
      <c r="N67" s="25">
        <f t="shared" si="9"/>
        <v>3.555744912559901</v>
      </c>
      <c r="O67" s="20"/>
      <c r="P67" s="27">
        <f t="shared" si="10"/>
        <v>0.1557449125599013</v>
      </c>
      <c r="Q67" s="28">
        <f t="shared" si="11"/>
        <v>0.04580732722350039</v>
      </c>
    </row>
    <row r="68" spans="4:17" ht="15">
      <c r="D68" s="20" t="s">
        <v>20</v>
      </c>
      <c r="E68" s="20"/>
      <c r="F68" s="21" t="s">
        <v>60</v>
      </c>
      <c r="G68" s="22"/>
      <c r="H68" s="23">
        <f>H$20</f>
        <v>0.0031</v>
      </c>
      <c r="I68" s="24">
        <f aca="true" t="shared" si="12" ref="I68:I73">I67</f>
        <v>250</v>
      </c>
      <c r="J68" s="25">
        <f t="shared" si="8"/>
        <v>0.775</v>
      </c>
      <c r="K68" s="20"/>
      <c r="L68" s="23">
        <f>L$20</f>
        <v>0.0020649636306586954</v>
      </c>
      <c r="M68" s="26">
        <f aca="true" t="shared" si="13" ref="M68:M73">M67</f>
        <v>250</v>
      </c>
      <c r="N68" s="25">
        <f t="shared" si="9"/>
        <v>0.5162409076646738</v>
      </c>
      <c r="O68" s="20"/>
      <c r="P68" s="27">
        <f t="shared" si="10"/>
        <v>-0.25875909233532624</v>
      </c>
      <c r="Q68" s="28">
        <f t="shared" si="11"/>
        <v>-0.3338826997875177</v>
      </c>
    </row>
    <row r="69" spans="4:17" ht="15">
      <c r="D69" s="20" t="s">
        <v>21</v>
      </c>
      <c r="E69" s="20"/>
      <c r="F69" s="21"/>
      <c r="G69" s="22"/>
      <c r="H69" s="23">
        <f>H$21</f>
        <v>0</v>
      </c>
      <c r="I69" s="24">
        <f t="shared" si="12"/>
        <v>250</v>
      </c>
      <c r="J69" s="25">
        <f t="shared" si="8"/>
        <v>0</v>
      </c>
      <c r="K69" s="20"/>
      <c r="L69" s="23">
        <f>L$21</f>
        <v>0</v>
      </c>
      <c r="M69" s="26">
        <f t="shared" si="13"/>
        <v>250</v>
      </c>
      <c r="N69" s="25">
        <f t="shared" si="9"/>
        <v>0</v>
      </c>
      <c r="O69" s="20"/>
      <c r="P69" s="27">
        <f t="shared" si="10"/>
        <v>0</v>
      </c>
      <c r="Q69" s="28">
        <f t="shared" si="11"/>
      </c>
    </row>
    <row r="70" spans="4:17" ht="15">
      <c r="D70" s="20" t="s">
        <v>22</v>
      </c>
      <c r="E70" s="20"/>
      <c r="F70" s="21"/>
      <c r="G70" s="22"/>
      <c r="H70" s="23">
        <f>H$22</f>
        <v>0</v>
      </c>
      <c r="I70" s="24">
        <f t="shared" si="12"/>
        <v>250</v>
      </c>
      <c r="J70" s="25">
        <f t="shared" si="8"/>
        <v>0</v>
      </c>
      <c r="K70" s="20"/>
      <c r="L70" s="23">
        <f>L$22</f>
        <v>0</v>
      </c>
      <c r="M70" s="26">
        <f t="shared" si="13"/>
        <v>250</v>
      </c>
      <c r="N70" s="25">
        <f t="shared" si="9"/>
        <v>0</v>
      </c>
      <c r="O70" s="20"/>
      <c r="P70" s="27">
        <f t="shared" si="10"/>
        <v>0</v>
      </c>
      <c r="Q70" s="28">
        <f t="shared" si="11"/>
      </c>
    </row>
    <row r="71" spans="4:17" ht="15">
      <c r="D71" s="20" t="s">
        <v>23</v>
      </c>
      <c r="E71" s="20"/>
      <c r="F71" s="21" t="s">
        <v>59</v>
      </c>
      <c r="G71" s="22"/>
      <c r="H71" s="23">
        <f>H$23</f>
        <v>0</v>
      </c>
      <c r="I71" s="24">
        <f t="shared" si="12"/>
        <v>250</v>
      </c>
      <c r="J71" s="25">
        <f t="shared" si="8"/>
        <v>0</v>
      </c>
      <c r="K71" s="20"/>
      <c r="L71" s="23">
        <f>L$23</f>
        <v>0.35</v>
      </c>
      <c r="M71" s="26">
        <v>1</v>
      </c>
      <c r="N71" s="25">
        <f t="shared" si="9"/>
        <v>0.35</v>
      </c>
      <c r="O71" s="20"/>
      <c r="P71" s="27">
        <f t="shared" si="10"/>
        <v>0.35</v>
      </c>
      <c r="Q71" s="28">
        <f t="shared" si="11"/>
      </c>
    </row>
    <row r="72" spans="4:17" ht="15">
      <c r="D72" s="20" t="s">
        <v>24</v>
      </c>
      <c r="E72" s="20"/>
      <c r="F72" s="21" t="s">
        <v>59</v>
      </c>
      <c r="G72" s="22"/>
      <c r="H72" s="23">
        <f>H$24</f>
        <v>0</v>
      </c>
      <c r="I72" s="24">
        <f t="shared" si="12"/>
        <v>250</v>
      </c>
      <c r="J72" s="25">
        <f t="shared" si="8"/>
        <v>0</v>
      </c>
      <c r="K72" s="20"/>
      <c r="L72" s="23">
        <f>L$24</f>
        <v>0.0006</v>
      </c>
      <c r="M72" s="26">
        <f>M70</f>
        <v>250</v>
      </c>
      <c r="N72" s="25">
        <f t="shared" si="9"/>
        <v>0.15</v>
      </c>
      <c r="O72" s="20"/>
      <c r="P72" s="27">
        <f t="shared" si="10"/>
        <v>0.15</v>
      </c>
      <c r="Q72" s="28">
        <f t="shared" si="11"/>
      </c>
    </row>
    <row r="73" spans="4:17" ht="30">
      <c r="D73" s="29" t="s">
        <v>25</v>
      </c>
      <c r="E73" s="20"/>
      <c r="F73" s="21" t="s">
        <v>60</v>
      </c>
      <c r="G73" s="22"/>
      <c r="H73" s="23">
        <f>H$25</f>
        <v>0.0033</v>
      </c>
      <c r="I73" s="24">
        <f t="shared" si="12"/>
        <v>250</v>
      </c>
      <c r="J73" s="25">
        <f t="shared" si="8"/>
        <v>0.825</v>
      </c>
      <c r="K73" s="20"/>
      <c r="L73" s="23">
        <f>L$25</f>
        <v>0.014560474097541272</v>
      </c>
      <c r="M73" s="26">
        <f t="shared" si="13"/>
        <v>250</v>
      </c>
      <c r="N73" s="25">
        <f t="shared" si="9"/>
        <v>3.640118524385318</v>
      </c>
      <c r="O73" s="20"/>
      <c r="P73" s="27">
        <f t="shared" si="10"/>
        <v>2.8151185243853183</v>
      </c>
      <c r="Q73" s="28">
        <f t="shared" si="11"/>
        <v>3.4122648780428104</v>
      </c>
    </row>
    <row r="74" spans="4:17" ht="15">
      <c r="D74" s="30" t="s">
        <v>61</v>
      </c>
      <c r="E74" s="20"/>
      <c r="F74" s="21" t="s">
        <v>59</v>
      </c>
      <c r="G74" s="22"/>
      <c r="H74" s="23">
        <f>H$26</f>
        <v>0</v>
      </c>
      <c r="I74" s="31"/>
      <c r="J74" s="25">
        <f t="shared" si="8"/>
        <v>0</v>
      </c>
      <c r="K74" s="20"/>
      <c r="L74" s="23">
        <f>L$26</f>
        <v>-0.005681710379606411</v>
      </c>
      <c r="M74" s="32">
        <f>M73</f>
        <v>250</v>
      </c>
      <c r="N74" s="25">
        <f t="shared" si="9"/>
        <v>-1.4204275949016028</v>
      </c>
      <c r="O74" s="20"/>
      <c r="P74" s="27">
        <f t="shared" si="10"/>
        <v>-1.4204275949016028</v>
      </c>
      <c r="Q74" s="28">
        <f t="shared" si="11"/>
      </c>
    </row>
    <row r="75" spans="4:17" ht="15">
      <c r="D75" s="30"/>
      <c r="E75" s="20"/>
      <c r="F75" s="21"/>
      <c r="G75" s="22"/>
      <c r="H75" s="23">
        <f>H$27</f>
        <v>0</v>
      </c>
      <c r="I75" s="31"/>
      <c r="J75" s="25">
        <f t="shared" si="8"/>
        <v>0</v>
      </c>
      <c r="K75" s="20"/>
      <c r="L75" s="23">
        <f>L$27</f>
        <v>0</v>
      </c>
      <c r="M75" s="32"/>
      <c r="N75" s="25">
        <f t="shared" si="9"/>
        <v>0</v>
      </c>
      <c r="O75" s="20"/>
      <c r="P75" s="27">
        <f t="shared" si="10"/>
        <v>0</v>
      </c>
      <c r="Q75" s="28">
        <f t="shared" si="11"/>
      </c>
    </row>
    <row r="76" spans="4:17" ht="15">
      <c r="D76" s="30"/>
      <c r="E76" s="20"/>
      <c r="F76" s="21"/>
      <c r="G76" s="22"/>
      <c r="H76" s="23">
        <f>H$28</f>
        <v>0</v>
      </c>
      <c r="I76" s="31"/>
      <c r="J76" s="25">
        <f t="shared" si="8"/>
        <v>0</v>
      </c>
      <c r="K76" s="20"/>
      <c r="L76" s="23">
        <f>L$28</f>
        <v>0</v>
      </c>
      <c r="M76" s="32"/>
      <c r="N76" s="25">
        <f t="shared" si="9"/>
        <v>0</v>
      </c>
      <c r="O76" s="20"/>
      <c r="P76" s="27">
        <f t="shared" si="10"/>
        <v>0</v>
      </c>
      <c r="Q76" s="28">
        <f t="shared" si="11"/>
      </c>
    </row>
    <row r="77" spans="4:17" ht="15.75" thickBot="1">
      <c r="D77" s="30"/>
      <c r="E77" s="20"/>
      <c r="F77" s="21"/>
      <c r="G77" s="22"/>
      <c r="H77" s="23">
        <f>H$29</f>
        <v>0</v>
      </c>
      <c r="I77" s="31"/>
      <c r="J77" s="25">
        <f t="shared" si="8"/>
        <v>0</v>
      </c>
      <c r="K77" s="20"/>
      <c r="L77" s="23">
        <f>L$29</f>
        <v>0</v>
      </c>
      <c r="M77" s="32"/>
      <c r="N77" s="25">
        <f t="shared" si="9"/>
        <v>0</v>
      </c>
      <c r="O77" s="20"/>
      <c r="P77" s="27">
        <f t="shared" si="10"/>
        <v>0</v>
      </c>
      <c r="Q77" s="28">
        <f t="shared" si="11"/>
      </c>
    </row>
    <row r="78" spans="4:17" ht="15.75" thickBot="1">
      <c r="D78" s="10" t="s">
        <v>26</v>
      </c>
      <c r="G78" s="33"/>
      <c r="H78" s="34"/>
      <c r="I78" s="35"/>
      <c r="J78" s="36">
        <f>SUM(J63:J77)</f>
        <v>18.455399999999997</v>
      </c>
      <c r="L78" s="34"/>
      <c r="M78" s="37"/>
      <c r="N78" s="36">
        <f>SUM(N63:N77)</f>
        <v>23.469876749708288</v>
      </c>
      <c r="P78" s="38">
        <f t="shared" si="10"/>
        <v>5.01447674970829</v>
      </c>
      <c r="Q78" s="39">
        <f t="shared" si="11"/>
        <v>0.2717078334638258</v>
      </c>
    </row>
    <row r="79" spans="4:17" ht="15">
      <c r="D79" s="40" t="s">
        <v>27</v>
      </c>
      <c r="E79" s="40"/>
      <c r="F79" s="41"/>
      <c r="G79" s="42"/>
      <c r="H79" s="43">
        <f>H$31</f>
        <v>0.0055</v>
      </c>
      <c r="I79" s="44">
        <f>H58*(1+H96)</f>
        <v>263.84999999999997</v>
      </c>
      <c r="J79" s="45">
        <f>I79*H79</f>
        <v>1.4511749999999997</v>
      </c>
      <c r="K79" s="40"/>
      <c r="L79" s="43">
        <f>L$31</f>
        <v>0.005869093628768654</v>
      </c>
      <c r="M79" s="46">
        <f>H58*(1+L96)</f>
        <v>260.52500000000003</v>
      </c>
      <c r="N79" s="45">
        <f>M79*L79</f>
        <v>1.5290456176349538</v>
      </c>
      <c r="O79" s="40"/>
      <c r="P79" s="47">
        <f t="shared" si="10"/>
        <v>0.07787061763495418</v>
      </c>
      <c r="Q79" s="48">
        <f t="shared" si="11"/>
        <v>0.05366039081086305</v>
      </c>
    </row>
    <row r="80" spans="4:17" ht="30.75" thickBot="1">
      <c r="D80" s="49" t="s">
        <v>28</v>
      </c>
      <c r="E80" s="40"/>
      <c r="F80" s="41"/>
      <c r="G80" s="42"/>
      <c r="H80" s="43">
        <f>H$32</f>
        <v>0.0013</v>
      </c>
      <c r="I80" s="44">
        <f>I79</f>
        <v>263.84999999999997</v>
      </c>
      <c r="J80" s="45">
        <f>I80*H80</f>
        <v>0.34300499999999995</v>
      </c>
      <c r="K80" s="40"/>
      <c r="L80" s="43">
        <f>L$32</f>
        <v>0.003958517290309049</v>
      </c>
      <c r="M80" s="46">
        <f>M79</f>
        <v>260.52500000000003</v>
      </c>
      <c r="N80" s="45">
        <f>M80*L80</f>
        <v>1.0312927170577653</v>
      </c>
      <c r="O80" s="40"/>
      <c r="P80" s="47">
        <f t="shared" si="10"/>
        <v>0.6882877170577653</v>
      </c>
      <c r="Q80" s="48">
        <f t="shared" si="11"/>
        <v>2.0066404777124687</v>
      </c>
    </row>
    <row r="81" spans="4:17" ht="26.25" thickBot="1">
      <c r="D81" s="50" t="s">
        <v>29</v>
      </c>
      <c r="E81" s="20"/>
      <c r="F81" s="20"/>
      <c r="G81" s="22"/>
      <c r="H81" s="51"/>
      <c r="I81" s="52"/>
      <c r="J81" s="53">
        <f>SUM(J78:J80)</f>
        <v>20.249579999999998</v>
      </c>
      <c r="K81" s="54"/>
      <c r="L81" s="55"/>
      <c r="M81" s="56"/>
      <c r="N81" s="53">
        <f>SUM(N78:N80)</f>
        <v>26.030215084401007</v>
      </c>
      <c r="O81" s="54"/>
      <c r="P81" s="57">
        <f t="shared" si="10"/>
        <v>5.780635084401009</v>
      </c>
      <c r="Q81" s="58">
        <f t="shared" si="11"/>
        <v>0.285469381804512</v>
      </c>
    </row>
    <row r="82" spans="4:17" ht="30">
      <c r="D82" s="29" t="s">
        <v>30</v>
      </c>
      <c r="E82" s="20"/>
      <c r="F82" s="21"/>
      <c r="G82" s="22"/>
      <c r="H82" s="59">
        <f>H$34</f>
        <v>0.0052</v>
      </c>
      <c r="I82" s="24">
        <f>I80</f>
        <v>263.84999999999997</v>
      </c>
      <c r="J82" s="60">
        <f aca="true" t="shared" si="14" ref="J82:J89">I82*H82</f>
        <v>1.3720199999999998</v>
      </c>
      <c r="K82" s="20"/>
      <c r="L82" s="59">
        <f>L$34</f>
        <v>0.0052</v>
      </c>
      <c r="M82" s="26">
        <f>M80</f>
        <v>260.52500000000003</v>
      </c>
      <c r="N82" s="60">
        <f aca="true" t="shared" si="15" ref="N82:N89">M82*L82</f>
        <v>1.3547300000000002</v>
      </c>
      <c r="O82" s="20"/>
      <c r="P82" s="27">
        <f t="shared" si="10"/>
        <v>-0.017289999999999583</v>
      </c>
      <c r="Q82" s="61">
        <f t="shared" si="11"/>
        <v>-0.012601857115785183</v>
      </c>
    </row>
    <row r="83" spans="4:17" ht="30">
      <c r="D83" s="29" t="s">
        <v>31</v>
      </c>
      <c r="E83" s="20"/>
      <c r="F83" s="21"/>
      <c r="G83" s="22"/>
      <c r="H83" s="59">
        <f>H$35</f>
        <v>0.0013</v>
      </c>
      <c r="I83" s="24">
        <f>I80</f>
        <v>263.84999999999997</v>
      </c>
      <c r="J83" s="60">
        <f t="shared" si="14"/>
        <v>0.34300499999999995</v>
      </c>
      <c r="K83" s="20"/>
      <c r="L83" s="59">
        <f>L$35</f>
        <v>0.0011</v>
      </c>
      <c r="M83" s="26">
        <f>M80</f>
        <v>260.52500000000003</v>
      </c>
      <c r="N83" s="60">
        <f t="shared" si="15"/>
        <v>0.28657750000000004</v>
      </c>
      <c r="O83" s="20"/>
      <c r="P83" s="27">
        <f t="shared" si="10"/>
        <v>-0.05642749999999991</v>
      </c>
      <c r="Q83" s="61">
        <f t="shared" si="11"/>
        <v>-0.1645092637133567</v>
      </c>
    </row>
    <row r="84" spans="4:17" ht="15">
      <c r="D84" s="29" t="s">
        <v>32</v>
      </c>
      <c r="E84" s="20"/>
      <c r="F84" s="21"/>
      <c r="G84" s="22"/>
      <c r="H84" s="59">
        <f>H$36</f>
        <v>0</v>
      </c>
      <c r="I84" s="24">
        <f>I80</f>
        <v>263.84999999999997</v>
      </c>
      <c r="J84" s="60">
        <f t="shared" si="14"/>
        <v>0</v>
      </c>
      <c r="K84" s="20"/>
      <c r="L84" s="59">
        <f>L$36</f>
        <v>0</v>
      </c>
      <c r="M84" s="26">
        <f>M80</f>
        <v>260.52500000000003</v>
      </c>
      <c r="N84" s="60">
        <f t="shared" si="15"/>
        <v>0</v>
      </c>
      <c r="O84" s="20"/>
      <c r="P84" s="27">
        <f t="shared" si="10"/>
        <v>0</v>
      </c>
      <c r="Q84" s="61">
        <f t="shared" si="11"/>
      </c>
    </row>
    <row r="85" spans="4:17" ht="15">
      <c r="D85" s="20" t="s">
        <v>33</v>
      </c>
      <c r="E85" s="20"/>
      <c r="F85" s="21"/>
      <c r="G85" s="22"/>
      <c r="H85" s="59">
        <f>H$37</f>
        <v>0.25</v>
      </c>
      <c r="I85" s="24">
        <v>1</v>
      </c>
      <c r="J85" s="60">
        <f t="shared" si="14"/>
        <v>0.25</v>
      </c>
      <c r="K85" s="20"/>
      <c r="L85" s="59">
        <f>L$37</f>
        <v>0.25</v>
      </c>
      <c r="M85" s="26">
        <v>1</v>
      </c>
      <c r="N85" s="60">
        <f t="shared" si="15"/>
        <v>0.25</v>
      </c>
      <c r="O85" s="20"/>
      <c r="P85" s="27">
        <f t="shared" si="10"/>
        <v>0</v>
      </c>
      <c r="Q85" s="61">
        <f t="shared" si="11"/>
        <v>0</v>
      </c>
    </row>
    <row r="86" spans="4:17" ht="15">
      <c r="D86" s="20" t="s">
        <v>34</v>
      </c>
      <c r="E86" s="20"/>
      <c r="F86" s="21"/>
      <c r="G86" s="22"/>
      <c r="H86" s="59">
        <f>H$38</f>
        <v>0.007</v>
      </c>
      <c r="I86" s="24">
        <f>I83</f>
        <v>263.84999999999997</v>
      </c>
      <c r="J86" s="60">
        <f t="shared" si="14"/>
        <v>1.8469499999999999</v>
      </c>
      <c r="K86" s="20"/>
      <c r="L86" s="59">
        <f>L$38</f>
        <v>0.007</v>
      </c>
      <c r="M86" s="26">
        <f>M83</f>
        <v>260.52500000000003</v>
      </c>
      <c r="N86" s="60">
        <f t="shared" si="15"/>
        <v>1.8236750000000004</v>
      </c>
      <c r="O86" s="20"/>
      <c r="P86" s="27">
        <f t="shared" si="10"/>
        <v>-0.02327499999999949</v>
      </c>
      <c r="Q86" s="61">
        <f t="shared" si="11"/>
        <v>-0.012601857115785209</v>
      </c>
    </row>
    <row r="87" spans="4:17" ht="15">
      <c r="D87" s="20" t="s">
        <v>35</v>
      </c>
      <c r="E87" s="20"/>
      <c r="F87" s="21"/>
      <c r="G87" s="22"/>
      <c r="H87" s="59">
        <f>H$39</f>
        <v>0.056</v>
      </c>
      <c r="I87" s="24">
        <f>I86</f>
        <v>263.84999999999997</v>
      </c>
      <c r="J87" s="60">
        <f t="shared" si="14"/>
        <v>14.775599999999999</v>
      </c>
      <c r="K87" s="20"/>
      <c r="L87" s="59">
        <f>L$39</f>
        <v>0.056</v>
      </c>
      <c r="M87" s="26">
        <f>M86</f>
        <v>260.52500000000003</v>
      </c>
      <c r="N87" s="60">
        <f t="shared" si="15"/>
        <v>14.589400000000003</v>
      </c>
      <c r="O87" s="20"/>
      <c r="P87" s="27">
        <f t="shared" si="10"/>
        <v>-0.18619999999999592</v>
      </c>
      <c r="Q87" s="61">
        <f t="shared" si="11"/>
        <v>-0.012601857115785209</v>
      </c>
    </row>
    <row r="88" spans="4:17" ht="15">
      <c r="D88" s="63"/>
      <c r="E88" s="20"/>
      <c r="F88" s="21"/>
      <c r="G88" s="22"/>
      <c r="H88" s="59">
        <f>H$40</f>
        <v>0</v>
      </c>
      <c r="I88" s="64"/>
      <c r="J88" s="60">
        <f t="shared" si="14"/>
        <v>0</v>
      </c>
      <c r="K88" s="20"/>
      <c r="L88" s="59">
        <f>L$40</f>
        <v>0</v>
      </c>
      <c r="M88" s="65"/>
      <c r="N88" s="60">
        <f t="shared" si="15"/>
        <v>0</v>
      </c>
      <c r="O88" s="20"/>
      <c r="P88" s="27">
        <f t="shared" si="10"/>
        <v>0</v>
      </c>
      <c r="Q88" s="61">
        <f t="shared" si="11"/>
      </c>
    </row>
    <row r="89" spans="4:17" ht="15.75" thickBot="1">
      <c r="D89" s="30"/>
      <c r="E89" s="20"/>
      <c r="F89" s="21"/>
      <c r="G89" s="22"/>
      <c r="H89" s="59">
        <f>H$41</f>
        <v>0</v>
      </c>
      <c r="I89" s="31"/>
      <c r="J89" s="60">
        <f t="shared" si="14"/>
        <v>0</v>
      </c>
      <c r="K89" s="20"/>
      <c r="L89" s="59">
        <f>L$41</f>
        <v>0</v>
      </c>
      <c r="M89" s="32"/>
      <c r="N89" s="60">
        <f t="shared" si="15"/>
        <v>0</v>
      </c>
      <c r="O89" s="20"/>
      <c r="P89" s="27">
        <f t="shared" si="10"/>
        <v>0</v>
      </c>
      <c r="Q89" s="61">
        <f t="shared" si="11"/>
      </c>
    </row>
    <row r="90" spans="4:17" ht="15.75" thickBot="1">
      <c r="D90" s="66" t="s">
        <v>36</v>
      </c>
      <c r="E90" s="20"/>
      <c r="F90" s="20"/>
      <c r="G90" s="20"/>
      <c r="H90" s="67"/>
      <c r="I90" s="68"/>
      <c r="J90" s="53">
        <f>SUM(J81:J89)</f>
        <v>38.837154999999996</v>
      </c>
      <c r="K90" s="54"/>
      <c r="L90" s="69"/>
      <c r="M90" s="70"/>
      <c r="N90" s="53">
        <f>SUM(N81:N89)</f>
        <v>44.33459758440101</v>
      </c>
      <c r="O90" s="54"/>
      <c r="P90" s="57">
        <f t="shared" si="10"/>
        <v>5.497442584401014</v>
      </c>
      <c r="Q90" s="58">
        <f t="shared" si="11"/>
        <v>0.1415511147611357</v>
      </c>
    </row>
    <row r="91" spans="4:17" ht="15.75" thickBot="1">
      <c r="D91" s="22" t="s">
        <v>37</v>
      </c>
      <c r="E91" s="20"/>
      <c r="F91" s="20"/>
      <c r="G91" s="20"/>
      <c r="H91" s="71">
        <v>0.13</v>
      </c>
      <c r="I91" s="72"/>
      <c r="J91" s="73">
        <f>J90*H91</f>
        <v>5.04883015</v>
      </c>
      <c r="K91" s="20"/>
      <c r="L91" s="71">
        <v>0.13</v>
      </c>
      <c r="M91" s="74"/>
      <c r="N91" s="73">
        <f>N90*L91</f>
        <v>5.763497685972132</v>
      </c>
      <c r="O91" s="20"/>
      <c r="P91" s="27">
        <f t="shared" si="10"/>
        <v>0.714667535972132</v>
      </c>
      <c r="Q91" s="61">
        <f t="shared" si="11"/>
        <v>0.14155111476113572</v>
      </c>
    </row>
    <row r="92" spans="4:17" ht="26.25" thickBot="1">
      <c r="D92" s="50" t="s">
        <v>38</v>
      </c>
      <c r="E92" s="20"/>
      <c r="F92" s="20"/>
      <c r="G92" s="20"/>
      <c r="H92" s="51"/>
      <c r="I92" s="52"/>
      <c r="J92" s="53">
        <f>ROUND(SUM(J90:J91),2)</f>
        <v>43.89</v>
      </c>
      <c r="K92" s="54"/>
      <c r="L92" s="55"/>
      <c r="M92" s="56"/>
      <c r="N92" s="53">
        <f>ROUND(SUM(N90:N91),2)</f>
        <v>50.1</v>
      </c>
      <c r="O92" s="54"/>
      <c r="P92" s="57">
        <f t="shared" si="10"/>
        <v>6.210000000000001</v>
      </c>
      <c r="Q92" s="58">
        <f t="shared" si="11"/>
        <v>0.14149008885850992</v>
      </c>
    </row>
    <row r="93" spans="4:17" ht="15.75" thickBot="1">
      <c r="D93" s="75" t="s">
        <v>39</v>
      </c>
      <c r="E93" s="20"/>
      <c r="F93" s="20"/>
      <c r="G93" s="20"/>
      <c r="H93" s="51"/>
      <c r="I93" s="76"/>
      <c r="J93" s="53">
        <f>ROUND(-J92*10%,2)</f>
        <v>-4.39</v>
      </c>
      <c r="K93" s="54"/>
      <c r="L93" s="55"/>
      <c r="M93" s="56"/>
      <c r="N93" s="53">
        <f>ROUND(-N92*10%,2)</f>
        <v>-5.01</v>
      </c>
      <c r="O93" s="54"/>
      <c r="P93" s="57">
        <f t="shared" si="10"/>
        <v>-0.6200000000000001</v>
      </c>
      <c r="Q93" s="58">
        <f t="shared" si="11"/>
        <v>0.14123006833712987</v>
      </c>
    </row>
    <row r="94" spans="4:17" ht="15.75" thickBot="1">
      <c r="D94" s="50" t="s">
        <v>40</v>
      </c>
      <c r="E94" s="20"/>
      <c r="F94" s="20"/>
      <c r="G94" s="20"/>
      <c r="H94" s="77"/>
      <c r="I94" s="78"/>
      <c r="J94" s="79">
        <f>J92+J93</f>
        <v>39.5</v>
      </c>
      <c r="K94" s="54"/>
      <c r="L94" s="80"/>
      <c r="M94" s="81"/>
      <c r="N94" s="79">
        <f>N92+N93</f>
        <v>45.09</v>
      </c>
      <c r="O94" s="54"/>
      <c r="P94" s="82">
        <f t="shared" si="10"/>
        <v>5.590000000000003</v>
      </c>
      <c r="Q94" s="83">
        <f t="shared" si="11"/>
        <v>0.14151898734177223</v>
      </c>
    </row>
    <row r="95" ht="10.5" customHeight="1"/>
    <row r="96" spans="4:12" ht="15">
      <c r="D96" s="10" t="s">
        <v>41</v>
      </c>
      <c r="H96" s="84">
        <f>H$48</f>
        <v>0.0554</v>
      </c>
      <c r="L96" s="84">
        <f>L$48</f>
        <v>0.0421</v>
      </c>
    </row>
    <row r="98" spans="2:9" ht="15">
      <c r="B98" s="5"/>
      <c r="D98" s="9"/>
      <c r="F98" s="10" t="s">
        <v>4</v>
      </c>
      <c r="G98" s="10"/>
      <c r="H98" s="11">
        <v>500</v>
      </c>
      <c r="I98" s="10" t="s">
        <v>5</v>
      </c>
    </row>
    <row r="99" spans="2:4" ht="10.5" customHeight="1">
      <c r="B99" s="5"/>
      <c r="D99" s="9"/>
    </row>
    <row r="100" spans="2:17" ht="15">
      <c r="B100" s="12"/>
      <c r="D100" s="9"/>
      <c r="F100" s="13"/>
      <c r="G100" s="13"/>
      <c r="H100" s="96" t="s">
        <v>6</v>
      </c>
      <c r="I100" s="97"/>
      <c r="J100" s="98"/>
      <c r="L100" s="96" t="s">
        <v>7</v>
      </c>
      <c r="M100" s="97"/>
      <c r="N100" s="98"/>
      <c r="P100" s="96" t="s">
        <v>8</v>
      </c>
      <c r="Q100" s="98"/>
    </row>
    <row r="101" spans="2:17" ht="15">
      <c r="B101" s="12"/>
      <c r="D101" s="9"/>
      <c r="F101" s="88" t="s">
        <v>9</v>
      </c>
      <c r="G101" s="14"/>
      <c r="H101" s="15" t="s">
        <v>10</v>
      </c>
      <c r="I101" s="15" t="s">
        <v>11</v>
      </c>
      <c r="J101" s="16" t="s">
        <v>12</v>
      </c>
      <c r="L101" s="15" t="s">
        <v>10</v>
      </c>
      <c r="M101" s="17" t="s">
        <v>11</v>
      </c>
      <c r="N101" s="16" t="s">
        <v>12</v>
      </c>
      <c r="P101" s="90" t="s">
        <v>13</v>
      </c>
      <c r="Q101" s="92" t="s">
        <v>14</v>
      </c>
    </row>
    <row r="102" spans="2:17" ht="15">
      <c r="B102" s="12"/>
      <c r="D102" s="9"/>
      <c r="F102" s="89"/>
      <c r="G102" s="14"/>
      <c r="H102" s="18" t="s">
        <v>15</v>
      </c>
      <c r="I102" s="18"/>
      <c r="J102" s="19" t="s">
        <v>15</v>
      </c>
      <c r="L102" s="18" t="s">
        <v>15</v>
      </c>
      <c r="M102" s="19"/>
      <c r="N102" s="19" t="s">
        <v>15</v>
      </c>
      <c r="P102" s="91"/>
      <c r="Q102" s="93"/>
    </row>
    <row r="103" spans="4:17" ht="15">
      <c r="D103" s="20" t="s">
        <v>16</v>
      </c>
      <c r="E103" s="20"/>
      <c r="F103" s="21" t="s">
        <v>59</v>
      </c>
      <c r="G103" s="22"/>
      <c r="H103" s="23">
        <f>H$15</f>
        <v>12.3</v>
      </c>
      <c r="I103" s="24">
        <v>1</v>
      </c>
      <c r="J103" s="25">
        <f>I103*H103</f>
        <v>12.3</v>
      </c>
      <c r="K103" s="20"/>
      <c r="L103" s="23">
        <f>L$15</f>
        <v>15.208199999999998</v>
      </c>
      <c r="M103" s="26">
        <v>1</v>
      </c>
      <c r="N103" s="25">
        <f>M103*L103</f>
        <v>15.208199999999998</v>
      </c>
      <c r="O103" s="20"/>
      <c r="P103" s="27">
        <f>N103-J103</f>
        <v>2.9081999999999972</v>
      </c>
      <c r="Q103" s="28">
        <f>IF((J103)=0,"",(P103/J103))</f>
        <v>0.23643902439024367</v>
      </c>
    </row>
    <row r="104" spans="4:17" ht="15">
      <c r="D104" s="20" t="s">
        <v>17</v>
      </c>
      <c r="E104" s="20"/>
      <c r="F104" s="21" t="s">
        <v>59</v>
      </c>
      <c r="G104" s="22"/>
      <c r="H104" s="23">
        <f>H$16</f>
        <v>1</v>
      </c>
      <c r="I104" s="24">
        <v>1</v>
      </c>
      <c r="J104" s="25">
        <f aca="true" t="shared" si="16" ref="J104:J117">I104*H104</f>
        <v>1</v>
      </c>
      <c r="K104" s="20"/>
      <c r="L104" s="23">
        <f>L$16</f>
        <v>0</v>
      </c>
      <c r="M104" s="26">
        <v>1</v>
      </c>
      <c r="N104" s="25">
        <f>M104*L104</f>
        <v>0</v>
      </c>
      <c r="O104" s="20"/>
      <c r="P104" s="27">
        <f>N104-J104</f>
        <v>-1</v>
      </c>
      <c r="Q104" s="28">
        <f>IF((J104)=0,"",(P104/J104))</f>
        <v>-1</v>
      </c>
    </row>
    <row r="105" spans="4:17" ht="15">
      <c r="D105" s="20" t="s">
        <v>62</v>
      </c>
      <c r="E105" s="20"/>
      <c r="F105" s="21" t="s">
        <v>59</v>
      </c>
      <c r="G105" s="22"/>
      <c r="H105" s="23">
        <f>H$17</f>
        <v>0</v>
      </c>
      <c r="I105" s="24">
        <v>1</v>
      </c>
      <c r="J105" s="25">
        <f t="shared" si="16"/>
        <v>0</v>
      </c>
      <c r="K105" s="20"/>
      <c r="L105" s="23">
        <f>L$17</f>
        <v>1.47</v>
      </c>
      <c r="M105" s="26">
        <v>1</v>
      </c>
      <c r="N105" s="25">
        <f aca="true" t="shared" si="17" ref="N105:N117">M105*L105</f>
        <v>1.47</v>
      </c>
      <c r="O105" s="20"/>
      <c r="P105" s="27">
        <f aca="true" t="shared" si="18" ref="P105:P134">N105-J105</f>
        <v>1.47</v>
      </c>
      <c r="Q105" s="28">
        <f aca="true" t="shared" si="19" ref="Q105:Q134">IF((J105)=0,"",(P105/J105))</f>
      </c>
    </row>
    <row r="106" spans="4:17" ht="15">
      <c r="D106" s="20" t="s">
        <v>18</v>
      </c>
      <c r="E106" s="20"/>
      <c r="F106" s="21"/>
      <c r="G106" s="22"/>
      <c r="H106" s="23">
        <f>H$18</f>
        <v>0.1554</v>
      </c>
      <c r="I106" s="24">
        <v>1</v>
      </c>
      <c r="J106" s="25">
        <f t="shared" si="16"/>
        <v>0.1554</v>
      </c>
      <c r="K106" s="20"/>
      <c r="L106" s="23">
        <f>L$18</f>
        <v>0</v>
      </c>
      <c r="M106" s="26">
        <v>1</v>
      </c>
      <c r="N106" s="25">
        <f t="shared" si="17"/>
        <v>0</v>
      </c>
      <c r="O106" s="20"/>
      <c r="P106" s="27">
        <f t="shared" si="18"/>
        <v>-0.1554</v>
      </c>
      <c r="Q106" s="28">
        <f t="shared" si="19"/>
        <v>-1</v>
      </c>
    </row>
    <row r="107" spans="4:17" ht="15">
      <c r="D107" s="20" t="s">
        <v>19</v>
      </c>
      <c r="E107" s="20"/>
      <c r="F107" s="21" t="s">
        <v>60</v>
      </c>
      <c r="G107" s="22"/>
      <c r="H107" s="23">
        <f>H$19</f>
        <v>0.0136</v>
      </c>
      <c r="I107" s="24">
        <f>H98</f>
        <v>500</v>
      </c>
      <c r="J107" s="25">
        <f t="shared" si="16"/>
        <v>6.8</v>
      </c>
      <c r="K107" s="20"/>
      <c r="L107" s="23">
        <f>L$19</f>
        <v>0.014222979650239605</v>
      </c>
      <c r="M107" s="26">
        <f>H98</f>
        <v>500</v>
      </c>
      <c r="N107" s="25">
        <f t="shared" si="17"/>
        <v>7.111489825119802</v>
      </c>
      <c r="O107" s="20"/>
      <c r="P107" s="27">
        <f t="shared" si="18"/>
        <v>0.3114898251198026</v>
      </c>
      <c r="Q107" s="28">
        <f t="shared" si="19"/>
        <v>0.04580732722350039</v>
      </c>
    </row>
    <row r="108" spans="4:17" ht="15">
      <c r="D108" s="20" t="s">
        <v>20</v>
      </c>
      <c r="E108" s="20"/>
      <c r="F108" s="21" t="s">
        <v>60</v>
      </c>
      <c r="G108" s="22"/>
      <c r="H108" s="23">
        <f>H$20</f>
        <v>0.0031</v>
      </c>
      <c r="I108" s="24">
        <f aca="true" t="shared" si="20" ref="I108:I113">I107</f>
        <v>500</v>
      </c>
      <c r="J108" s="25">
        <f t="shared" si="16"/>
        <v>1.55</v>
      </c>
      <c r="K108" s="20"/>
      <c r="L108" s="23">
        <f>L$20</f>
        <v>0.0020649636306586954</v>
      </c>
      <c r="M108" s="26">
        <f aca="true" t="shared" si="21" ref="M108:M113">M107</f>
        <v>500</v>
      </c>
      <c r="N108" s="25">
        <f t="shared" si="17"/>
        <v>1.0324818153293476</v>
      </c>
      <c r="O108" s="20"/>
      <c r="P108" s="27">
        <f t="shared" si="18"/>
        <v>-0.5175181846706525</v>
      </c>
      <c r="Q108" s="28">
        <f t="shared" si="19"/>
        <v>-0.3338826997875177</v>
      </c>
    </row>
    <row r="109" spans="4:17" ht="15">
      <c r="D109" s="20" t="s">
        <v>21</v>
      </c>
      <c r="E109" s="20"/>
      <c r="F109" s="21"/>
      <c r="G109" s="22"/>
      <c r="H109" s="23">
        <f>H$21</f>
        <v>0</v>
      </c>
      <c r="I109" s="24">
        <f t="shared" si="20"/>
        <v>500</v>
      </c>
      <c r="J109" s="25">
        <f t="shared" si="16"/>
        <v>0</v>
      </c>
      <c r="K109" s="20"/>
      <c r="L109" s="23">
        <f>L$21</f>
        <v>0</v>
      </c>
      <c r="M109" s="26">
        <f t="shared" si="21"/>
        <v>500</v>
      </c>
      <c r="N109" s="25">
        <f t="shared" si="17"/>
        <v>0</v>
      </c>
      <c r="O109" s="20"/>
      <c r="P109" s="27">
        <f t="shared" si="18"/>
        <v>0</v>
      </c>
      <c r="Q109" s="28">
        <f t="shared" si="19"/>
      </c>
    </row>
    <row r="110" spans="4:17" ht="15">
      <c r="D110" s="20" t="s">
        <v>22</v>
      </c>
      <c r="E110" s="20"/>
      <c r="F110" s="21"/>
      <c r="G110" s="22"/>
      <c r="H110" s="23">
        <f>H$22</f>
        <v>0</v>
      </c>
      <c r="I110" s="24">
        <f t="shared" si="20"/>
        <v>500</v>
      </c>
      <c r="J110" s="25">
        <f t="shared" si="16"/>
        <v>0</v>
      </c>
      <c r="K110" s="20"/>
      <c r="L110" s="23">
        <f>L$22</f>
        <v>0</v>
      </c>
      <c r="M110" s="26">
        <f t="shared" si="21"/>
        <v>500</v>
      </c>
      <c r="N110" s="25">
        <f t="shared" si="17"/>
        <v>0</v>
      </c>
      <c r="O110" s="20"/>
      <c r="P110" s="27">
        <f t="shared" si="18"/>
        <v>0</v>
      </c>
      <c r="Q110" s="28">
        <f t="shared" si="19"/>
      </c>
    </row>
    <row r="111" spans="4:17" ht="15">
      <c r="D111" s="20" t="s">
        <v>23</v>
      </c>
      <c r="E111" s="20"/>
      <c r="F111" s="21" t="s">
        <v>59</v>
      </c>
      <c r="G111" s="22"/>
      <c r="H111" s="23">
        <f>H$23</f>
        <v>0</v>
      </c>
      <c r="I111" s="24">
        <f t="shared" si="20"/>
        <v>500</v>
      </c>
      <c r="J111" s="25">
        <f t="shared" si="16"/>
        <v>0</v>
      </c>
      <c r="K111" s="20"/>
      <c r="L111" s="23">
        <f>L$23</f>
        <v>0.35</v>
      </c>
      <c r="M111" s="26">
        <v>1</v>
      </c>
      <c r="N111" s="25">
        <f t="shared" si="17"/>
        <v>0.35</v>
      </c>
      <c r="O111" s="20"/>
      <c r="P111" s="27">
        <f t="shared" si="18"/>
        <v>0.35</v>
      </c>
      <c r="Q111" s="28">
        <f t="shared" si="19"/>
      </c>
    </row>
    <row r="112" spans="4:17" ht="15">
      <c r="D112" s="20" t="s">
        <v>24</v>
      </c>
      <c r="E112" s="20"/>
      <c r="F112" s="21" t="s">
        <v>59</v>
      </c>
      <c r="G112" s="22"/>
      <c r="H112" s="23">
        <f>H$24</f>
        <v>0</v>
      </c>
      <c r="I112" s="24">
        <f t="shared" si="20"/>
        <v>500</v>
      </c>
      <c r="J112" s="25">
        <f t="shared" si="16"/>
        <v>0</v>
      </c>
      <c r="K112" s="20"/>
      <c r="L112" s="23">
        <f>L$24</f>
        <v>0.0006</v>
      </c>
      <c r="M112" s="26">
        <f>M110</f>
        <v>500</v>
      </c>
      <c r="N112" s="25">
        <f t="shared" si="17"/>
        <v>0.3</v>
      </c>
      <c r="O112" s="20"/>
      <c r="P112" s="27">
        <f t="shared" si="18"/>
        <v>0.3</v>
      </c>
      <c r="Q112" s="28">
        <f t="shared" si="19"/>
      </c>
    </row>
    <row r="113" spans="4:17" ht="30">
      <c r="D113" s="29" t="s">
        <v>25</v>
      </c>
      <c r="E113" s="20"/>
      <c r="F113" s="21" t="s">
        <v>60</v>
      </c>
      <c r="G113" s="22"/>
      <c r="H113" s="23">
        <f>H$25</f>
        <v>0.0033</v>
      </c>
      <c r="I113" s="24">
        <f t="shared" si="20"/>
        <v>500</v>
      </c>
      <c r="J113" s="25">
        <f t="shared" si="16"/>
        <v>1.65</v>
      </c>
      <c r="K113" s="20"/>
      <c r="L113" s="23">
        <f>L$25</f>
        <v>0.014560474097541272</v>
      </c>
      <c r="M113" s="26">
        <f t="shared" si="21"/>
        <v>500</v>
      </c>
      <c r="N113" s="25">
        <f t="shared" si="17"/>
        <v>7.280237048770636</v>
      </c>
      <c r="O113" s="20"/>
      <c r="P113" s="27">
        <f t="shared" si="18"/>
        <v>5.630237048770637</v>
      </c>
      <c r="Q113" s="28">
        <f t="shared" si="19"/>
        <v>3.4122648780428104</v>
      </c>
    </row>
    <row r="114" spans="4:17" ht="15">
      <c r="D114" s="30" t="s">
        <v>61</v>
      </c>
      <c r="E114" s="20"/>
      <c r="F114" s="21" t="s">
        <v>59</v>
      </c>
      <c r="G114" s="22"/>
      <c r="H114" s="23">
        <f>H$26</f>
        <v>0</v>
      </c>
      <c r="I114" s="31"/>
      <c r="J114" s="25">
        <f t="shared" si="16"/>
        <v>0</v>
      </c>
      <c r="K114" s="20"/>
      <c r="L114" s="23">
        <f>'[4]CPC'!$F$51</f>
        <v>-0.011363420759212822</v>
      </c>
      <c r="M114" s="32">
        <f>M113</f>
        <v>500</v>
      </c>
      <c r="N114" s="25">
        <f t="shared" si="17"/>
        <v>-5.681710379606411</v>
      </c>
      <c r="O114" s="20"/>
      <c r="P114" s="27">
        <f t="shared" si="18"/>
        <v>-5.681710379606411</v>
      </c>
      <c r="Q114" s="28">
        <f t="shared" si="19"/>
      </c>
    </row>
    <row r="115" spans="4:17" ht="15">
      <c r="D115" s="30"/>
      <c r="E115" s="20"/>
      <c r="F115" s="21"/>
      <c r="G115" s="22"/>
      <c r="H115" s="23">
        <f>H$27</f>
        <v>0</v>
      </c>
      <c r="I115" s="31"/>
      <c r="J115" s="25">
        <f t="shared" si="16"/>
        <v>0</v>
      </c>
      <c r="K115" s="20"/>
      <c r="L115" s="23">
        <f>L$27</f>
        <v>0</v>
      </c>
      <c r="M115" s="32"/>
      <c r="N115" s="25">
        <f t="shared" si="17"/>
        <v>0</v>
      </c>
      <c r="O115" s="20"/>
      <c r="P115" s="27">
        <f t="shared" si="18"/>
        <v>0</v>
      </c>
      <c r="Q115" s="28">
        <f t="shared" si="19"/>
      </c>
    </row>
    <row r="116" spans="4:17" ht="15">
      <c r="D116" s="30"/>
      <c r="E116" s="20"/>
      <c r="F116" s="21"/>
      <c r="G116" s="22"/>
      <c r="H116" s="23">
        <f>H$28</f>
        <v>0</v>
      </c>
      <c r="I116" s="31"/>
      <c r="J116" s="25">
        <f t="shared" si="16"/>
        <v>0</v>
      </c>
      <c r="K116" s="20"/>
      <c r="L116" s="23">
        <f>L$28</f>
        <v>0</v>
      </c>
      <c r="M116" s="32"/>
      <c r="N116" s="25">
        <f t="shared" si="17"/>
        <v>0</v>
      </c>
      <c r="O116" s="20"/>
      <c r="P116" s="27">
        <f t="shared" si="18"/>
        <v>0</v>
      </c>
      <c r="Q116" s="28">
        <f t="shared" si="19"/>
      </c>
    </row>
    <row r="117" spans="4:17" ht="15.75" thickBot="1">
      <c r="D117" s="30"/>
      <c r="E117" s="20"/>
      <c r="F117" s="21"/>
      <c r="G117" s="22"/>
      <c r="H117" s="23">
        <f>H$29</f>
        <v>0</v>
      </c>
      <c r="I117" s="31"/>
      <c r="J117" s="25">
        <f t="shared" si="16"/>
        <v>0</v>
      </c>
      <c r="K117" s="20"/>
      <c r="L117" s="23">
        <f>L$29</f>
        <v>0</v>
      </c>
      <c r="M117" s="32"/>
      <c r="N117" s="25">
        <f t="shared" si="17"/>
        <v>0</v>
      </c>
      <c r="O117" s="20"/>
      <c r="P117" s="27">
        <f t="shared" si="18"/>
        <v>0</v>
      </c>
      <c r="Q117" s="28">
        <f t="shared" si="19"/>
      </c>
    </row>
    <row r="118" spans="4:17" ht="15.75" thickBot="1">
      <c r="D118" s="10" t="s">
        <v>26</v>
      </c>
      <c r="G118" s="33"/>
      <c r="H118" s="34"/>
      <c r="I118" s="35"/>
      <c r="J118" s="36">
        <f>SUM(J103:J117)</f>
        <v>23.4554</v>
      </c>
      <c r="L118" s="34"/>
      <c r="M118" s="37"/>
      <c r="N118" s="36">
        <f>SUM(N103:N117)</f>
        <v>27.070698309613373</v>
      </c>
      <c r="P118" s="38">
        <f t="shared" si="18"/>
        <v>3.6152983096133724</v>
      </c>
      <c r="Q118" s="39">
        <f t="shared" si="19"/>
        <v>0.15413500983199485</v>
      </c>
    </row>
    <row r="119" spans="4:17" ht="15">
      <c r="D119" s="40" t="s">
        <v>27</v>
      </c>
      <c r="E119" s="40"/>
      <c r="F119" s="41"/>
      <c r="G119" s="42"/>
      <c r="H119" s="43">
        <f>H$31</f>
        <v>0.0055</v>
      </c>
      <c r="I119" s="44">
        <f>H98*(1+H136)</f>
        <v>527.6999999999999</v>
      </c>
      <c r="J119" s="45">
        <f>I119*H119</f>
        <v>2.9023499999999993</v>
      </c>
      <c r="K119" s="40"/>
      <c r="L119" s="43">
        <f>L$31</f>
        <v>0.005869093628768654</v>
      </c>
      <c r="M119" s="46">
        <f>H98*(1+L136)</f>
        <v>521.0500000000001</v>
      </c>
      <c r="N119" s="45">
        <f>M119*L119</f>
        <v>3.0580912352699077</v>
      </c>
      <c r="O119" s="40"/>
      <c r="P119" s="47">
        <f t="shared" si="18"/>
        <v>0.15574123526990835</v>
      </c>
      <c r="Q119" s="48">
        <f t="shared" si="19"/>
        <v>0.05366039081086305</v>
      </c>
    </row>
    <row r="120" spans="4:17" ht="30.75" thickBot="1">
      <c r="D120" s="49" t="s">
        <v>28</v>
      </c>
      <c r="E120" s="40"/>
      <c r="F120" s="41"/>
      <c r="G120" s="42"/>
      <c r="H120" s="43">
        <f>H$32</f>
        <v>0.0013</v>
      </c>
      <c r="I120" s="44">
        <f>I119</f>
        <v>527.6999999999999</v>
      </c>
      <c r="J120" s="45">
        <f>I120*H120</f>
        <v>0.6860099999999999</v>
      </c>
      <c r="K120" s="40"/>
      <c r="L120" s="43">
        <f>L$32</f>
        <v>0.003958517290309049</v>
      </c>
      <c r="M120" s="46">
        <f>M119</f>
        <v>521.0500000000001</v>
      </c>
      <c r="N120" s="45">
        <f>M120*L120</f>
        <v>2.0625854341155305</v>
      </c>
      <c r="O120" s="40"/>
      <c r="P120" s="47">
        <f t="shared" si="18"/>
        <v>1.3765754341155305</v>
      </c>
      <c r="Q120" s="48">
        <f t="shared" si="19"/>
        <v>2.0066404777124687</v>
      </c>
    </row>
    <row r="121" spans="4:17" ht="26.25" thickBot="1">
      <c r="D121" s="50" t="s">
        <v>29</v>
      </c>
      <c r="E121" s="20"/>
      <c r="F121" s="20"/>
      <c r="G121" s="22"/>
      <c r="H121" s="51"/>
      <c r="I121" s="52"/>
      <c r="J121" s="53">
        <f>SUM(J118:J120)</f>
        <v>27.04376</v>
      </c>
      <c r="K121" s="54"/>
      <c r="L121" s="55"/>
      <c r="M121" s="56"/>
      <c r="N121" s="53">
        <f>SUM(N118:N120)</f>
        <v>32.191374978998816</v>
      </c>
      <c r="O121" s="54"/>
      <c r="P121" s="57">
        <f t="shared" si="18"/>
        <v>5.147614978998817</v>
      </c>
      <c r="Q121" s="58">
        <f t="shared" si="19"/>
        <v>0.19034390850232427</v>
      </c>
    </row>
    <row r="122" spans="4:17" ht="30">
      <c r="D122" s="29" t="s">
        <v>30</v>
      </c>
      <c r="E122" s="20"/>
      <c r="F122" s="21"/>
      <c r="G122" s="22"/>
      <c r="H122" s="59">
        <f>H$34</f>
        <v>0.0052</v>
      </c>
      <c r="I122" s="24">
        <f>I120</f>
        <v>527.6999999999999</v>
      </c>
      <c r="J122" s="60">
        <f aca="true" t="shared" si="22" ref="J122:J129">I122*H122</f>
        <v>2.7440399999999996</v>
      </c>
      <c r="K122" s="20"/>
      <c r="L122" s="59">
        <f>L$34</f>
        <v>0.0052</v>
      </c>
      <c r="M122" s="26">
        <f>M120</f>
        <v>521.0500000000001</v>
      </c>
      <c r="N122" s="60">
        <f aca="true" t="shared" si="23" ref="N122:N129">M122*L122</f>
        <v>2.7094600000000004</v>
      </c>
      <c r="O122" s="20"/>
      <c r="P122" s="27">
        <f t="shared" si="18"/>
        <v>-0.03457999999999917</v>
      </c>
      <c r="Q122" s="61">
        <f t="shared" si="19"/>
        <v>-0.012601857115785183</v>
      </c>
    </row>
    <row r="123" spans="4:17" ht="30">
      <c r="D123" s="29" t="s">
        <v>31</v>
      </c>
      <c r="E123" s="20"/>
      <c r="F123" s="21"/>
      <c r="G123" s="22"/>
      <c r="H123" s="59">
        <f>H$35</f>
        <v>0.0013</v>
      </c>
      <c r="I123" s="24">
        <f>I120</f>
        <v>527.6999999999999</v>
      </c>
      <c r="J123" s="60">
        <f t="shared" si="22"/>
        <v>0.6860099999999999</v>
      </c>
      <c r="K123" s="20"/>
      <c r="L123" s="59">
        <f>L$35</f>
        <v>0.0011</v>
      </c>
      <c r="M123" s="26">
        <f>M120</f>
        <v>521.0500000000001</v>
      </c>
      <c r="N123" s="60">
        <f t="shared" si="23"/>
        <v>0.5731550000000001</v>
      </c>
      <c r="O123" s="20"/>
      <c r="P123" s="27">
        <f t="shared" si="18"/>
        <v>-0.11285499999999982</v>
      </c>
      <c r="Q123" s="61">
        <f t="shared" si="19"/>
        <v>-0.1645092637133567</v>
      </c>
    </row>
    <row r="124" spans="4:17" ht="15">
      <c r="D124" s="29" t="s">
        <v>32</v>
      </c>
      <c r="E124" s="20"/>
      <c r="F124" s="21"/>
      <c r="G124" s="22"/>
      <c r="H124" s="59">
        <f>H$36</f>
        <v>0</v>
      </c>
      <c r="I124" s="24">
        <f>I120</f>
        <v>527.6999999999999</v>
      </c>
      <c r="J124" s="60">
        <f t="shared" si="22"/>
        <v>0</v>
      </c>
      <c r="K124" s="20"/>
      <c r="L124" s="59">
        <f>L$36</f>
        <v>0</v>
      </c>
      <c r="M124" s="26">
        <f>M120</f>
        <v>521.0500000000001</v>
      </c>
      <c r="N124" s="60">
        <f t="shared" si="23"/>
        <v>0</v>
      </c>
      <c r="O124" s="20"/>
      <c r="P124" s="27">
        <f t="shared" si="18"/>
        <v>0</v>
      </c>
      <c r="Q124" s="61">
        <f t="shared" si="19"/>
      </c>
    </row>
    <row r="125" spans="4:17" ht="15">
      <c r="D125" s="20" t="s">
        <v>33</v>
      </c>
      <c r="E125" s="20"/>
      <c r="F125" s="21"/>
      <c r="G125" s="22"/>
      <c r="H125" s="59">
        <f>H$37</f>
        <v>0.25</v>
      </c>
      <c r="I125" s="24">
        <v>1</v>
      </c>
      <c r="J125" s="60">
        <f t="shared" si="22"/>
        <v>0.25</v>
      </c>
      <c r="K125" s="20"/>
      <c r="L125" s="59">
        <f>L$37</f>
        <v>0.25</v>
      </c>
      <c r="M125" s="26">
        <v>1</v>
      </c>
      <c r="N125" s="60">
        <f t="shared" si="23"/>
        <v>0.25</v>
      </c>
      <c r="O125" s="20"/>
      <c r="P125" s="27">
        <f t="shared" si="18"/>
        <v>0</v>
      </c>
      <c r="Q125" s="61">
        <f t="shared" si="19"/>
        <v>0</v>
      </c>
    </row>
    <row r="126" spans="4:17" ht="15">
      <c r="D126" s="20" t="s">
        <v>34</v>
      </c>
      <c r="E126" s="20"/>
      <c r="F126" s="21"/>
      <c r="G126" s="22"/>
      <c r="H126" s="59">
        <f>H$38</f>
        <v>0.007</v>
      </c>
      <c r="I126" s="24">
        <f>I123</f>
        <v>527.6999999999999</v>
      </c>
      <c r="J126" s="60">
        <f t="shared" si="22"/>
        <v>3.6938999999999997</v>
      </c>
      <c r="K126" s="20"/>
      <c r="L126" s="59">
        <f>L$38</f>
        <v>0.007</v>
      </c>
      <c r="M126" s="26">
        <f>M123</f>
        <v>521.0500000000001</v>
      </c>
      <c r="N126" s="60">
        <f t="shared" si="23"/>
        <v>3.6473500000000008</v>
      </c>
      <c r="O126" s="20"/>
      <c r="P126" s="27">
        <f t="shared" si="18"/>
        <v>-0.04654999999999898</v>
      </c>
      <c r="Q126" s="61">
        <f t="shared" si="19"/>
        <v>-0.012601857115785209</v>
      </c>
    </row>
    <row r="127" spans="4:17" ht="15">
      <c r="D127" s="20" t="s">
        <v>35</v>
      </c>
      <c r="E127" s="20"/>
      <c r="F127" s="21"/>
      <c r="G127" s="22"/>
      <c r="H127" s="59">
        <f>H$39</f>
        <v>0.056</v>
      </c>
      <c r="I127" s="24">
        <f>I126</f>
        <v>527.6999999999999</v>
      </c>
      <c r="J127" s="60">
        <f t="shared" si="22"/>
        <v>29.551199999999998</v>
      </c>
      <c r="K127" s="20"/>
      <c r="L127" s="59">
        <f>L$39</f>
        <v>0.056</v>
      </c>
      <c r="M127" s="26">
        <f>M126</f>
        <v>521.0500000000001</v>
      </c>
      <c r="N127" s="60">
        <f t="shared" si="23"/>
        <v>29.178800000000006</v>
      </c>
      <c r="O127" s="20"/>
      <c r="P127" s="27">
        <f t="shared" si="18"/>
        <v>-0.37239999999999185</v>
      </c>
      <c r="Q127" s="61">
        <f t="shared" si="19"/>
        <v>-0.012601857115785209</v>
      </c>
    </row>
    <row r="128" spans="4:17" ht="15">
      <c r="D128" s="63"/>
      <c r="E128" s="20"/>
      <c r="F128" s="21"/>
      <c r="G128" s="22"/>
      <c r="H128" s="59">
        <f>H$40</f>
        <v>0</v>
      </c>
      <c r="I128" s="64"/>
      <c r="J128" s="60">
        <f t="shared" si="22"/>
        <v>0</v>
      </c>
      <c r="K128" s="20"/>
      <c r="L128" s="59">
        <f>L$40</f>
        <v>0</v>
      </c>
      <c r="M128" s="65"/>
      <c r="N128" s="60">
        <f t="shared" si="23"/>
        <v>0</v>
      </c>
      <c r="O128" s="20"/>
      <c r="P128" s="27">
        <f t="shared" si="18"/>
        <v>0</v>
      </c>
      <c r="Q128" s="61">
        <f t="shared" si="19"/>
      </c>
    </row>
    <row r="129" spans="4:17" ht="15.75" thickBot="1">
      <c r="D129" s="30"/>
      <c r="E129" s="20"/>
      <c r="F129" s="21"/>
      <c r="G129" s="22"/>
      <c r="H129" s="59">
        <f>H$41</f>
        <v>0</v>
      </c>
      <c r="I129" s="31"/>
      <c r="J129" s="60">
        <f t="shared" si="22"/>
        <v>0</v>
      </c>
      <c r="K129" s="20"/>
      <c r="L129" s="59">
        <f>L$41</f>
        <v>0</v>
      </c>
      <c r="M129" s="32"/>
      <c r="N129" s="60">
        <f t="shared" si="23"/>
        <v>0</v>
      </c>
      <c r="O129" s="20"/>
      <c r="P129" s="27">
        <f t="shared" si="18"/>
        <v>0</v>
      </c>
      <c r="Q129" s="61">
        <f t="shared" si="19"/>
      </c>
    </row>
    <row r="130" spans="4:17" ht="15.75" thickBot="1">
      <c r="D130" s="66" t="s">
        <v>36</v>
      </c>
      <c r="E130" s="20"/>
      <c r="F130" s="20"/>
      <c r="G130" s="20"/>
      <c r="H130" s="67"/>
      <c r="I130" s="68"/>
      <c r="J130" s="53">
        <f>SUM(J121:J129)</f>
        <v>63.968909999999994</v>
      </c>
      <c r="K130" s="54"/>
      <c r="L130" s="69"/>
      <c r="M130" s="70"/>
      <c r="N130" s="53">
        <f>SUM(N121:N129)</f>
        <v>68.55013997899883</v>
      </c>
      <c r="O130" s="54"/>
      <c r="P130" s="57">
        <f t="shared" si="18"/>
        <v>4.581229978998834</v>
      </c>
      <c r="Q130" s="58">
        <f t="shared" si="19"/>
        <v>0.0716165083788177</v>
      </c>
    </row>
    <row r="131" spans="4:17" ht="15.75" thickBot="1">
      <c r="D131" s="22" t="s">
        <v>37</v>
      </c>
      <c r="E131" s="20"/>
      <c r="F131" s="20"/>
      <c r="G131" s="20"/>
      <c r="H131" s="71">
        <v>0.13</v>
      </c>
      <c r="I131" s="72"/>
      <c r="J131" s="73">
        <f>J130*H131</f>
        <v>8.3159583</v>
      </c>
      <c r="K131" s="20"/>
      <c r="L131" s="71">
        <v>0.13</v>
      </c>
      <c r="M131" s="74"/>
      <c r="N131" s="73">
        <f>N130*L131</f>
        <v>8.911518197269848</v>
      </c>
      <c r="O131" s="20"/>
      <c r="P131" s="27">
        <f t="shared" si="18"/>
        <v>0.5955598972698475</v>
      </c>
      <c r="Q131" s="61">
        <f t="shared" si="19"/>
        <v>0.07161650837881757</v>
      </c>
    </row>
    <row r="132" spans="4:17" ht="26.25" thickBot="1">
      <c r="D132" s="50" t="s">
        <v>38</v>
      </c>
      <c r="E132" s="20"/>
      <c r="F132" s="20"/>
      <c r="G132" s="20"/>
      <c r="H132" s="51"/>
      <c r="I132" s="52"/>
      <c r="J132" s="53">
        <f>ROUND(SUM(J130:J131),2)</f>
        <v>72.28</v>
      </c>
      <c r="K132" s="54"/>
      <c r="L132" s="55"/>
      <c r="M132" s="56"/>
      <c r="N132" s="53">
        <f>ROUND(SUM(N130:N131),2)</f>
        <v>77.46</v>
      </c>
      <c r="O132" s="54"/>
      <c r="P132" s="57">
        <f t="shared" si="18"/>
        <v>5.179999999999993</v>
      </c>
      <c r="Q132" s="58">
        <f t="shared" si="19"/>
        <v>0.07166574432761473</v>
      </c>
    </row>
    <row r="133" spans="4:17" ht="15.75" thickBot="1">
      <c r="D133" s="75" t="s">
        <v>39</v>
      </c>
      <c r="E133" s="20"/>
      <c r="F133" s="20"/>
      <c r="G133" s="20"/>
      <c r="H133" s="51"/>
      <c r="I133" s="76"/>
      <c r="J133" s="53">
        <f>ROUND(-J132*10%,2)</f>
        <v>-7.23</v>
      </c>
      <c r="K133" s="54"/>
      <c r="L133" s="55"/>
      <c r="M133" s="56"/>
      <c r="N133" s="53">
        <f>ROUND(-N132*10%,2)</f>
        <v>-7.75</v>
      </c>
      <c r="O133" s="54"/>
      <c r="P133" s="57">
        <f t="shared" si="18"/>
        <v>-0.5199999999999996</v>
      </c>
      <c r="Q133" s="58">
        <f t="shared" si="19"/>
        <v>0.07192254495159053</v>
      </c>
    </row>
    <row r="134" spans="4:17" ht="15.75" thickBot="1">
      <c r="D134" s="50" t="s">
        <v>40</v>
      </c>
      <c r="E134" s="20"/>
      <c r="F134" s="20"/>
      <c r="G134" s="20"/>
      <c r="H134" s="77"/>
      <c r="I134" s="78"/>
      <c r="J134" s="79">
        <f>J132+J133</f>
        <v>65.05</v>
      </c>
      <c r="K134" s="54"/>
      <c r="L134" s="80"/>
      <c r="M134" s="81"/>
      <c r="N134" s="79">
        <f>N132+N133</f>
        <v>69.71</v>
      </c>
      <c r="O134" s="54"/>
      <c r="P134" s="82">
        <f t="shared" si="18"/>
        <v>4.659999999999997</v>
      </c>
      <c r="Q134" s="83">
        <f t="shared" si="19"/>
        <v>0.07163720215219058</v>
      </c>
    </row>
    <row r="135" ht="10.5" customHeight="1"/>
    <row r="136" spans="4:12" ht="15">
      <c r="D136" s="10" t="s">
        <v>41</v>
      </c>
      <c r="H136" s="84">
        <f>H$48</f>
        <v>0.0554</v>
      </c>
      <c r="L136" s="84">
        <f>L$48</f>
        <v>0.0421</v>
      </c>
    </row>
    <row r="138" spans="2:9" ht="15">
      <c r="B138" s="5"/>
      <c r="D138" s="9"/>
      <c r="F138" s="10" t="s">
        <v>4</v>
      </c>
      <c r="G138" s="10"/>
      <c r="H138" s="11">
        <v>800</v>
      </c>
      <c r="I138" s="10" t="s">
        <v>5</v>
      </c>
    </row>
    <row r="139" spans="2:4" ht="10.5" customHeight="1">
      <c r="B139" s="5"/>
      <c r="D139" s="9"/>
    </row>
    <row r="140" spans="2:17" ht="15">
      <c r="B140" s="12"/>
      <c r="D140" s="9"/>
      <c r="F140" s="13"/>
      <c r="G140" s="13"/>
      <c r="H140" s="96" t="s">
        <v>6</v>
      </c>
      <c r="I140" s="97"/>
      <c r="J140" s="98"/>
      <c r="L140" s="96" t="s">
        <v>7</v>
      </c>
      <c r="M140" s="97"/>
      <c r="N140" s="98"/>
      <c r="P140" s="96" t="s">
        <v>8</v>
      </c>
      <c r="Q140" s="98"/>
    </row>
    <row r="141" spans="2:17" ht="15">
      <c r="B141" s="12"/>
      <c r="D141" s="9"/>
      <c r="F141" s="88" t="s">
        <v>9</v>
      </c>
      <c r="G141" s="14"/>
      <c r="H141" s="15" t="s">
        <v>10</v>
      </c>
      <c r="I141" s="15" t="s">
        <v>11</v>
      </c>
      <c r="J141" s="16" t="s">
        <v>12</v>
      </c>
      <c r="L141" s="15" t="s">
        <v>10</v>
      </c>
      <c r="M141" s="17" t="s">
        <v>11</v>
      </c>
      <c r="N141" s="16" t="s">
        <v>12</v>
      </c>
      <c r="P141" s="90" t="s">
        <v>13</v>
      </c>
      <c r="Q141" s="92" t="s">
        <v>14</v>
      </c>
    </row>
    <row r="142" spans="2:17" ht="15">
      <c r="B142" s="12"/>
      <c r="D142" s="9"/>
      <c r="F142" s="89"/>
      <c r="G142" s="14"/>
      <c r="H142" s="18" t="s">
        <v>15</v>
      </c>
      <c r="I142" s="18"/>
      <c r="J142" s="19" t="s">
        <v>15</v>
      </c>
      <c r="L142" s="18" t="s">
        <v>15</v>
      </c>
      <c r="M142" s="19"/>
      <c r="N142" s="19" t="s">
        <v>15</v>
      </c>
      <c r="P142" s="91"/>
      <c r="Q142" s="93"/>
    </row>
    <row r="143" spans="4:17" ht="15">
      <c r="D143" s="20" t="s">
        <v>16</v>
      </c>
      <c r="E143" s="20"/>
      <c r="F143" s="21" t="s">
        <v>59</v>
      </c>
      <c r="G143" s="22"/>
      <c r="H143" s="23">
        <f>H$15</f>
        <v>12.3</v>
      </c>
      <c r="I143" s="24">
        <v>1</v>
      </c>
      <c r="J143" s="25">
        <f>I143*H143</f>
        <v>12.3</v>
      </c>
      <c r="K143" s="20"/>
      <c r="L143" s="23">
        <f>L$15</f>
        <v>15.208199999999998</v>
      </c>
      <c r="M143" s="26">
        <v>1</v>
      </c>
      <c r="N143" s="25">
        <f>M143*L143</f>
        <v>15.208199999999998</v>
      </c>
      <c r="O143" s="20"/>
      <c r="P143" s="27">
        <f>N143-J143</f>
        <v>2.9081999999999972</v>
      </c>
      <c r="Q143" s="28">
        <f>IF((J143)=0,"",(P143/J143))</f>
        <v>0.23643902439024367</v>
      </c>
    </row>
    <row r="144" spans="4:17" ht="15">
      <c r="D144" s="20" t="s">
        <v>17</v>
      </c>
      <c r="E144" s="20"/>
      <c r="F144" s="21" t="s">
        <v>59</v>
      </c>
      <c r="G144" s="22"/>
      <c r="H144" s="23">
        <f>H$16</f>
        <v>1</v>
      </c>
      <c r="I144" s="24">
        <v>1</v>
      </c>
      <c r="J144" s="25">
        <f aca="true" t="shared" si="24" ref="J144:J157">I144*H144</f>
        <v>1</v>
      </c>
      <c r="K144" s="20"/>
      <c r="L144" s="23">
        <f>L$16</f>
        <v>0</v>
      </c>
      <c r="M144" s="26">
        <v>1</v>
      </c>
      <c r="N144" s="25">
        <f>M144*L144</f>
        <v>0</v>
      </c>
      <c r="O144" s="20"/>
      <c r="P144" s="27">
        <f>N144-J144</f>
        <v>-1</v>
      </c>
      <c r="Q144" s="28">
        <f>IF((J144)=0,"",(P144/J144))</f>
        <v>-1</v>
      </c>
    </row>
    <row r="145" spans="4:17" ht="15">
      <c r="D145" s="20" t="s">
        <v>62</v>
      </c>
      <c r="E145" s="20"/>
      <c r="F145" s="21" t="s">
        <v>59</v>
      </c>
      <c r="G145" s="22"/>
      <c r="H145" s="23">
        <f>H$17</f>
        <v>0</v>
      </c>
      <c r="I145" s="24">
        <v>1</v>
      </c>
      <c r="J145" s="25">
        <f t="shared" si="24"/>
        <v>0</v>
      </c>
      <c r="K145" s="20"/>
      <c r="L145" s="23">
        <f>L$17</f>
        <v>1.47</v>
      </c>
      <c r="M145" s="26">
        <v>1</v>
      </c>
      <c r="N145" s="25">
        <f aca="true" t="shared" si="25" ref="N145:N157">M145*L145</f>
        <v>1.47</v>
      </c>
      <c r="O145" s="20"/>
      <c r="P145" s="27">
        <f aca="true" t="shared" si="26" ref="P145:P174">N145-J145</f>
        <v>1.47</v>
      </c>
      <c r="Q145" s="28">
        <f aca="true" t="shared" si="27" ref="Q145:Q174">IF((J145)=0,"",(P145/J145))</f>
      </c>
    </row>
    <row r="146" spans="4:17" ht="15">
      <c r="D146" s="20" t="s">
        <v>18</v>
      </c>
      <c r="E146" s="20"/>
      <c r="F146" s="21"/>
      <c r="G146" s="22"/>
      <c r="H146" s="23">
        <f>H$18</f>
        <v>0.1554</v>
      </c>
      <c r="I146" s="24">
        <v>1</v>
      </c>
      <c r="J146" s="25">
        <f t="shared" si="24"/>
        <v>0.1554</v>
      </c>
      <c r="K146" s="20"/>
      <c r="L146" s="23">
        <f>L$18</f>
        <v>0</v>
      </c>
      <c r="M146" s="26">
        <v>1</v>
      </c>
      <c r="N146" s="25">
        <f t="shared" si="25"/>
        <v>0</v>
      </c>
      <c r="O146" s="20"/>
      <c r="P146" s="27">
        <f t="shared" si="26"/>
        <v>-0.1554</v>
      </c>
      <c r="Q146" s="28">
        <f t="shared" si="27"/>
        <v>-1</v>
      </c>
    </row>
    <row r="147" spans="4:17" ht="15">
      <c r="D147" s="20" t="s">
        <v>19</v>
      </c>
      <c r="E147" s="20"/>
      <c r="F147" s="21" t="s">
        <v>60</v>
      </c>
      <c r="G147" s="22"/>
      <c r="H147" s="23">
        <f>H$19</f>
        <v>0.0136</v>
      </c>
      <c r="I147" s="24">
        <f>H138</f>
        <v>800</v>
      </c>
      <c r="J147" s="25">
        <f t="shared" si="24"/>
        <v>10.879999999999999</v>
      </c>
      <c r="K147" s="20"/>
      <c r="L147" s="23">
        <f>L$19</f>
        <v>0.014222979650239605</v>
      </c>
      <c r="M147" s="26">
        <f>H138</f>
        <v>800</v>
      </c>
      <c r="N147" s="25">
        <f t="shared" si="25"/>
        <v>11.378383720191684</v>
      </c>
      <c r="O147" s="20"/>
      <c r="P147" s="27">
        <f t="shared" si="26"/>
        <v>0.49838372019168453</v>
      </c>
      <c r="Q147" s="28">
        <f t="shared" si="27"/>
        <v>0.04580732722350042</v>
      </c>
    </row>
    <row r="148" spans="4:17" ht="15">
      <c r="D148" s="20" t="s">
        <v>20</v>
      </c>
      <c r="E148" s="20"/>
      <c r="F148" s="21" t="s">
        <v>60</v>
      </c>
      <c r="G148" s="22"/>
      <c r="H148" s="23">
        <f>H$20</f>
        <v>0.0031</v>
      </c>
      <c r="I148" s="24">
        <f aca="true" t="shared" si="28" ref="I148:I153">I147</f>
        <v>800</v>
      </c>
      <c r="J148" s="25">
        <f t="shared" si="24"/>
        <v>2.48</v>
      </c>
      <c r="K148" s="20"/>
      <c r="L148" s="23">
        <f>L$20</f>
        <v>0.0020649636306586954</v>
      </c>
      <c r="M148" s="26">
        <f aca="true" t="shared" si="29" ref="M148:M153">M147</f>
        <v>800</v>
      </c>
      <c r="N148" s="25">
        <f t="shared" si="25"/>
        <v>1.6519709045269564</v>
      </c>
      <c r="O148" s="20"/>
      <c r="P148" s="27">
        <f t="shared" si="26"/>
        <v>-0.8280290954730436</v>
      </c>
      <c r="Q148" s="28">
        <f t="shared" si="27"/>
        <v>-0.33388269978751756</v>
      </c>
    </row>
    <row r="149" spans="4:17" ht="15">
      <c r="D149" s="20" t="s">
        <v>21</v>
      </c>
      <c r="E149" s="20"/>
      <c r="F149" s="21"/>
      <c r="G149" s="22"/>
      <c r="H149" s="23">
        <f>H$21</f>
        <v>0</v>
      </c>
      <c r="I149" s="24">
        <f t="shared" si="28"/>
        <v>800</v>
      </c>
      <c r="J149" s="25">
        <f t="shared" si="24"/>
        <v>0</v>
      </c>
      <c r="K149" s="20"/>
      <c r="L149" s="23">
        <f>L$21</f>
        <v>0</v>
      </c>
      <c r="M149" s="26">
        <f t="shared" si="29"/>
        <v>800</v>
      </c>
      <c r="N149" s="25">
        <f t="shared" si="25"/>
        <v>0</v>
      </c>
      <c r="O149" s="20"/>
      <c r="P149" s="27">
        <f t="shared" si="26"/>
        <v>0</v>
      </c>
      <c r="Q149" s="28">
        <f t="shared" si="27"/>
      </c>
    </row>
    <row r="150" spans="4:17" ht="15">
      <c r="D150" s="20" t="s">
        <v>22</v>
      </c>
      <c r="E150" s="20"/>
      <c r="F150" s="21"/>
      <c r="G150" s="22"/>
      <c r="H150" s="23">
        <f>H$22</f>
        <v>0</v>
      </c>
      <c r="I150" s="24">
        <f t="shared" si="28"/>
        <v>800</v>
      </c>
      <c r="J150" s="25">
        <f t="shared" si="24"/>
        <v>0</v>
      </c>
      <c r="K150" s="20"/>
      <c r="L150" s="23">
        <f>L$22</f>
        <v>0</v>
      </c>
      <c r="M150" s="26">
        <f t="shared" si="29"/>
        <v>800</v>
      </c>
      <c r="N150" s="25">
        <f t="shared" si="25"/>
        <v>0</v>
      </c>
      <c r="O150" s="20"/>
      <c r="P150" s="27">
        <f t="shared" si="26"/>
        <v>0</v>
      </c>
      <c r="Q150" s="28">
        <f t="shared" si="27"/>
      </c>
    </row>
    <row r="151" spans="4:17" ht="15">
      <c r="D151" s="20" t="s">
        <v>23</v>
      </c>
      <c r="E151" s="20"/>
      <c r="F151" s="21" t="s">
        <v>59</v>
      </c>
      <c r="G151" s="22"/>
      <c r="H151" s="23">
        <f>H$23</f>
        <v>0</v>
      </c>
      <c r="I151" s="24">
        <f t="shared" si="28"/>
        <v>800</v>
      </c>
      <c r="J151" s="25">
        <f t="shared" si="24"/>
        <v>0</v>
      </c>
      <c r="K151" s="20"/>
      <c r="L151" s="23">
        <f>L$23</f>
        <v>0.35</v>
      </c>
      <c r="M151" s="26">
        <v>1</v>
      </c>
      <c r="N151" s="25">
        <f t="shared" si="25"/>
        <v>0.35</v>
      </c>
      <c r="O151" s="20"/>
      <c r="P151" s="27">
        <f t="shared" si="26"/>
        <v>0.35</v>
      </c>
      <c r="Q151" s="28">
        <f t="shared" si="27"/>
      </c>
    </row>
    <row r="152" spans="4:17" ht="15">
      <c r="D152" s="20" t="s">
        <v>24</v>
      </c>
      <c r="E152" s="20"/>
      <c r="F152" s="21" t="s">
        <v>59</v>
      </c>
      <c r="G152" s="22"/>
      <c r="H152" s="23">
        <f>H$24</f>
        <v>0</v>
      </c>
      <c r="I152" s="24">
        <f t="shared" si="28"/>
        <v>800</v>
      </c>
      <c r="J152" s="25">
        <f t="shared" si="24"/>
        <v>0</v>
      </c>
      <c r="K152" s="20"/>
      <c r="L152" s="23">
        <f>L$24</f>
        <v>0.0006</v>
      </c>
      <c r="M152" s="26">
        <f>M150</f>
        <v>800</v>
      </c>
      <c r="N152" s="25">
        <f t="shared" si="25"/>
        <v>0.48</v>
      </c>
      <c r="O152" s="20"/>
      <c r="P152" s="27">
        <f t="shared" si="26"/>
        <v>0.48</v>
      </c>
      <c r="Q152" s="28">
        <f t="shared" si="27"/>
      </c>
    </row>
    <row r="153" spans="4:17" ht="30">
      <c r="D153" s="29" t="s">
        <v>25</v>
      </c>
      <c r="E153" s="20"/>
      <c r="F153" s="21" t="s">
        <v>60</v>
      </c>
      <c r="G153" s="22"/>
      <c r="H153" s="23">
        <f>H$25</f>
        <v>0.0033</v>
      </c>
      <c r="I153" s="24">
        <f t="shared" si="28"/>
        <v>800</v>
      </c>
      <c r="J153" s="25">
        <f t="shared" si="24"/>
        <v>2.64</v>
      </c>
      <c r="K153" s="20"/>
      <c r="L153" s="23">
        <f>L$25</f>
        <v>0.014560474097541272</v>
      </c>
      <c r="M153" s="26">
        <f t="shared" si="29"/>
        <v>800</v>
      </c>
      <c r="N153" s="25">
        <f t="shared" si="25"/>
        <v>11.648379278033017</v>
      </c>
      <c r="O153" s="20"/>
      <c r="P153" s="27">
        <f t="shared" si="26"/>
        <v>9.008379278033017</v>
      </c>
      <c r="Q153" s="28">
        <f t="shared" si="27"/>
        <v>3.412264878042809</v>
      </c>
    </row>
    <row r="154" spans="4:17" ht="15">
      <c r="D154" s="30" t="s">
        <v>61</v>
      </c>
      <c r="E154" s="20"/>
      <c r="F154" s="21" t="s">
        <v>59</v>
      </c>
      <c r="G154" s="22"/>
      <c r="H154" s="23">
        <f>H$26</f>
        <v>0</v>
      </c>
      <c r="I154" s="31"/>
      <c r="J154" s="25">
        <f t="shared" si="24"/>
        <v>0</v>
      </c>
      <c r="K154" s="20"/>
      <c r="L154" s="23">
        <f>L$26</f>
        <v>-0.005681710379606411</v>
      </c>
      <c r="M154" s="32">
        <f>M153</f>
        <v>800</v>
      </c>
      <c r="N154" s="25">
        <f t="shared" si="25"/>
        <v>-4.5453683036851285</v>
      </c>
      <c r="O154" s="20"/>
      <c r="P154" s="27">
        <f t="shared" si="26"/>
        <v>-4.5453683036851285</v>
      </c>
      <c r="Q154" s="28">
        <f t="shared" si="27"/>
      </c>
    </row>
    <row r="155" spans="4:17" ht="15">
      <c r="D155" s="30"/>
      <c r="E155" s="20"/>
      <c r="F155" s="21"/>
      <c r="G155" s="22"/>
      <c r="H155" s="23">
        <f>H$27</f>
        <v>0</v>
      </c>
      <c r="I155" s="31"/>
      <c r="J155" s="25">
        <f t="shared" si="24"/>
        <v>0</v>
      </c>
      <c r="K155" s="20"/>
      <c r="L155" s="23">
        <f>L$27</f>
        <v>0</v>
      </c>
      <c r="M155" s="32"/>
      <c r="N155" s="25">
        <f t="shared" si="25"/>
        <v>0</v>
      </c>
      <c r="O155" s="20"/>
      <c r="P155" s="27">
        <f t="shared" si="26"/>
        <v>0</v>
      </c>
      <c r="Q155" s="28">
        <f t="shared" si="27"/>
      </c>
    </row>
    <row r="156" spans="4:17" ht="15">
      <c r="D156" s="30"/>
      <c r="E156" s="20"/>
      <c r="F156" s="21"/>
      <c r="G156" s="22"/>
      <c r="H156" s="23">
        <f>H$28</f>
        <v>0</v>
      </c>
      <c r="I156" s="31"/>
      <c r="J156" s="25">
        <f t="shared" si="24"/>
        <v>0</v>
      </c>
      <c r="K156" s="20"/>
      <c r="L156" s="23">
        <f>L$28</f>
        <v>0</v>
      </c>
      <c r="M156" s="32"/>
      <c r="N156" s="25">
        <f t="shared" si="25"/>
        <v>0</v>
      </c>
      <c r="O156" s="20"/>
      <c r="P156" s="27">
        <f t="shared" si="26"/>
        <v>0</v>
      </c>
      <c r="Q156" s="28">
        <f t="shared" si="27"/>
      </c>
    </row>
    <row r="157" spans="4:17" ht="15.75" thickBot="1">
      <c r="D157" s="30"/>
      <c r="E157" s="20"/>
      <c r="F157" s="21"/>
      <c r="G157" s="22"/>
      <c r="H157" s="23">
        <f>H$29</f>
        <v>0</v>
      </c>
      <c r="I157" s="31"/>
      <c r="J157" s="25">
        <f t="shared" si="24"/>
        <v>0</v>
      </c>
      <c r="K157" s="20"/>
      <c r="L157" s="23">
        <f>L$29</f>
        <v>0</v>
      </c>
      <c r="M157" s="32"/>
      <c r="N157" s="25">
        <f t="shared" si="25"/>
        <v>0</v>
      </c>
      <c r="O157" s="20"/>
      <c r="P157" s="27">
        <f t="shared" si="26"/>
        <v>0</v>
      </c>
      <c r="Q157" s="28">
        <f t="shared" si="27"/>
      </c>
    </row>
    <row r="158" spans="4:17" ht="15.75" thickBot="1">
      <c r="D158" s="10" t="s">
        <v>26</v>
      </c>
      <c r="G158" s="33"/>
      <c r="H158" s="34"/>
      <c r="I158" s="35"/>
      <c r="J158" s="36">
        <f>SUM(J143:J157)</f>
        <v>29.4554</v>
      </c>
      <c r="L158" s="34"/>
      <c r="M158" s="37"/>
      <c r="N158" s="36">
        <f>SUM(N143:N157)</f>
        <v>37.641565599066524</v>
      </c>
      <c r="P158" s="38">
        <f t="shared" si="26"/>
        <v>8.186165599066523</v>
      </c>
      <c r="Q158" s="39">
        <f t="shared" si="27"/>
        <v>0.2779173122438169</v>
      </c>
    </row>
    <row r="159" spans="4:17" ht="15">
      <c r="D159" s="40" t="s">
        <v>27</v>
      </c>
      <c r="E159" s="40"/>
      <c r="F159" s="41"/>
      <c r="G159" s="42"/>
      <c r="H159" s="43">
        <f>H$31</f>
        <v>0.0055</v>
      </c>
      <c r="I159" s="44">
        <f>H138*(1+H176)</f>
        <v>844.3199999999999</v>
      </c>
      <c r="J159" s="45">
        <f>I159*H159</f>
        <v>4.643759999999999</v>
      </c>
      <c r="K159" s="40"/>
      <c r="L159" s="43">
        <f>L$31</f>
        <v>0.005869093628768654</v>
      </c>
      <c r="M159" s="46">
        <f>H138*(1+L176)</f>
        <v>833.6800000000001</v>
      </c>
      <c r="N159" s="45">
        <f>M159*L159</f>
        <v>4.892945976431852</v>
      </c>
      <c r="O159" s="40"/>
      <c r="P159" s="47">
        <f t="shared" si="26"/>
        <v>0.24918597643185247</v>
      </c>
      <c r="Q159" s="48">
        <f t="shared" si="27"/>
        <v>0.05366039081086286</v>
      </c>
    </row>
    <row r="160" spans="4:17" ht="30.75" thickBot="1">
      <c r="D160" s="49" t="s">
        <v>28</v>
      </c>
      <c r="E160" s="40"/>
      <c r="F160" s="41"/>
      <c r="G160" s="42"/>
      <c r="H160" s="43">
        <f>H$32</f>
        <v>0.0013</v>
      </c>
      <c r="I160" s="44">
        <f>I159</f>
        <v>844.3199999999999</v>
      </c>
      <c r="J160" s="45">
        <f>I160*H160</f>
        <v>1.097616</v>
      </c>
      <c r="K160" s="40"/>
      <c r="L160" s="43">
        <f>L$32</f>
        <v>0.003958517290309049</v>
      </c>
      <c r="M160" s="46">
        <f>M159</f>
        <v>833.6800000000001</v>
      </c>
      <c r="N160" s="45">
        <f>M160*L160</f>
        <v>3.3001366945848485</v>
      </c>
      <c r="O160" s="40"/>
      <c r="P160" s="47">
        <f t="shared" si="26"/>
        <v>2.2025206945848486</v>
      </c>
      <c r="Q160" s="48">
        <f t="shared" si="27"/>
        <v>2.0066404777124682</v>
      </c>
    </row>
    <row r="161" spans="4:17" ht="26.25" thickBot="1">
      <c r="D161" s="50" t="s">
        <v>29</v>
      </c>
      <c r="E161" s="20"/>
      <c r="F161" s="20"/>
      <c r="G161" s="22"/>
      <c r="H161" s="51"/>
      <c r="I161" s="52"/>
      <c r="J161" s="53">
        <f>SUM(J158:J160)</f>
        <v>35.196776</v>
      </c>
      <c r="K161" s="54"/>
      <c r="L161" s="55"/>
      <c r="M161" s="56"/>
      <c r="N161" s="53">
        <f>SUM(N158:N160)</f>
        <v>45.83464827008323</v>
      </c>
      <c r="O161" s="54"/>
      <c r="P161" s="57">
        <f t="shared" si="26"/>
        <v>10.637872270083228</v>
      </c>
      <c r="Q161" s="58">
        <f t="shared" si="27"/>
        <v>0.3022399628330512</v>
      </c>
    </row>
    <row r="162" spans="4:17" ht="30">
      <c r="D162" s="29" t="s">
        <v>30</v>
      </c>
      <c r="E162" s="20"/>
      <c r="F162" s="21"/>
      <c r="G162" s="22"/>
      <c r="H162" s="59">
        <f>H$34</f>
        <v>0.0052</v>
      </c>
      <c r="I162" s="24">
        <f>I160</f>
        <v>844.3199999999999</v>
      </c>
      <c r="J162" s="60">
        <f aca="true" t="shared" si="30" ref="J162:J169">I162*H162</f>
        <v>4.390464</v>
      </c>
      <c r="K162" s="20"/>
      <c r="L162" s="59">
        <f>L$34</f>
        <v>0.0052</v>
      </c>
      <c r="M162" s="26">
        <f>M160</f>
        <v>833.6800000000001</v>
      </c>
      <c r="N162" s="60">
        <f aca="true" t="shared" si="31" ref="N162:N169">M162*L162</f>
        <v>4.335136</v>
      </c>
      <c r="O162" s="20"/>
      <c r="P162" s="27">
        <f t="shared" si="26"/>
        <v>-0.05532799999999938</v>
      </c>
      <c r="Q162" s="61">
        <f t="shared" si="27"/>
        <v>-0.012601857115785344</v>
      </c>
    </row>
    <row r="163" spans="4:17" ht="30">
      <c r="D163" s="29" t="s">
        <v>31</v>
      </c>
      <c r="E163" s="20"/>
      <c r="F163" s="21"/>
      <c r="G163" s="22"/>
      <c r="H163" s="59">
        <f>H$35</f>
        <v>0.0013</v>
      </c>
      <c r="I163" s="24">
        <f>I160</f>
        <v>844.3199999999999</v>
      </c>
      <c r="J163" s="60">
        <f t="shared" si="30"/>
        <v>1.097616</v>
      </c>
      <c r="K163" s="20"/>
      <c r="L163" s="59">
        <f>L$35</f>
        <v>0.0011</v>
      </c>
      <c r="M163" s="26">
        <f>M160</f>
        <v>833.6800000000001</v>
      </c>
      <c r="N163" s="60">
        <f t="shared" si="31"/>
        <v>0.9170480000000001</v>
      </c>
      <c r="O163" s="20"/>
      <c r="P163" s="27">
        <f t="shared" si="26"/>
        <v>-0.18056799999999984</v>
      </c>
      <c r="Q163" s="61">
        <f t="shared" si="27"/>
        <v>-0.1645092637133568</v>
      </c>
    </row>
    <row r="164" spans="4:17" ht="15">
      <c r="D164" s="29" t="s">
        <v>32</v>
      </c>
      <c r="E164" s="20"/>
      <c r="F164" s="21"/>
      <c r="G164" s="22"/>
      <c r="H164" s="59">
        <f>H$36</f>
        <v>0</v>
      </c>
      <c r="I164" s="24">
        <f>I160</f>
        <v>844.3199999999999</v>
      </c>
      <c r="J164" s="60">
        <f t="shared" si="30"/>
        <v>0</v>
      </c>
      <c r="K164" s="20"/>
      <c r="L164" s="59">
        <f>L$36</f>
        <v>0</v>
      </c>
      <c r="M164" s="26">
        <f>M160</f>
        <v>833.6800000000001</v>
      </c>
      <c r="N164" s="60">
        <f t="shared" si="31"/>
        <v>0</v>
      </c>
      <c r="O164" s="20"/>
      <c r="P164" s="27">
        <f t="shared" si="26"/>
        <v>0</v>
      </c>
      <c r="Q164" s="61">
        <f t="shared" si="27"/>
      </c>
    </row>
    <row r="165" spans="4:17" ht="15">
      <c r="D165" s="20" t="s">
        <v>33</v>
      </c>
      <c r="E165" s="20"/>
      <c r="F165" s="21"/>
      <c r="G165" s="22"/>
      <c r="H165" s="59">
        <f>H$37</f>
        <v>0.25</v>
      </c>
      <c r="I165" s="24">
        <v>1</v>
      </c>
      <c r="J165" s="60">
        <f t="shared" si="30"/>
        <v>0.25</v>
      </c>
      <c r="K165" s="20"/>
      <c r="L165" s="59">
        <f>L$37</f>
        <v>0.25</v>
      </c>
      <c r="M165" s="26">
        <v>1</v>
      </c>
      <c r="N165" s="60">
        <f t="shared" si="31"/>
        <v>0.25</v>
      </c>
      <c r="O165" s="20"/>
      <c r="P165" s="27">
        <f t="shared" si="26"/>
        <v>0</v>
      </c>
      <c r="Q165" s="61">
        <f t="shared" si="27"/>
        <v>0</v>
      </c>
    </row>
    <row r="166" spans="4:17" ht="15">
      <c r="D166" s="20" t="s">
        <v>34</v>
      </c>
      <c r="E166" s="20"/>
      <c r="F166" s="21"/>
      <c r="G166" s="22"/>
      <c r="H166" s="59">
        <f>H$38</f>
        <v>0.007</v>
      </c>
      <c r="I166" s="24">
        <f>I163</f>
        <v>844.3199999999999</v>
      </c>
      <c r="J166" s="60">
        <f t="shared" si="30"/>
        <v>5.91024</v>
      </c>
      <c r="K166" s="20"/>
      <c r="L166" s="59">
        <f>L$38</f>
        <v>0.007</v>
      </c>
      <c r="M166" s="26">
        <f>M163</f>
        <v>833.6800000000001</v>
      </c>
      <c r="N166" s="60">
        <f t="shared" si="31"/>
        <v>5.8357600000000005</v>
      </c>
      <c r="O166" s="20"/>
      <c r="P166" s="27">
        <f t="shared" si="26"/>
        <v>-0.07447999999999944</v>
      </c>
      <c r="Q166" s="61">
        <f t="shared" si="27"/>
        <v>-0.01260185711578539</v>
      </c>
    </row>
    <row r="167" spans="4:17" ht="15">
      <c r="D167" s="20" t="s">
        <v>35</v>
      </c>
      <c r="E167" s="20"/>
      <c r="F167" s="21"/>
      <c r="G167" s="22"/>
      <c r="H167" s="59">
        <f>H$39</f>
        <v>0.056</v>
      </c>
      <c r="I167" s="24">
        <f>I166</f>
        <v>844.3199999999999</v>
      </c>
      <c r="J167" s="60">
        <f t="shared" si="30"/>
        <v>47.28192</v>
      </c>
      <c r="K167" s="20"/>
      <c r="L167" s="59">
        <f>L$39</f>
        <v>0.056</v>
      </c>
      <c r="M167" s="26">
        <f>M166</f>
        <v>833.6800000000001</v>
      </c>
      <c r="N167" s="60">
        <f t="shared" si="31"/>
        <v>46.686080000000004</v>
      </c>
      <c r="O167" s="20"/>
      <c r="P167" s="27">
        <f t="shared" si="26"/>
        <v>-0.5958399999999955</v>
      </c>
      <c r="Q167" s="61">
        <f t="shared" si="27"/>
        <v>-0.01260185711578539</v>
      </c>
    </row>
    <row r="168" spans="4:17" ht="15">
      <c r="D168" s="63"/>
      <c r="E168" s="20"/>
      <c r="F168" s="21"/>
      <c r="G168" s="22"/>
      <c r="H168" s="59">
        <f>H$40</f>
        <v>0</v>
      </c>
      <c r="I168" s="64"/>
      <c r="J168" s="60">
        <f t="shared" si="30"/>
        <v>0</v>
      </c>
      <c r="K168" s="20"/>
      <c r="L168" s="59">
        <f>L$40</f>
        <v>0</v>
      </c>
      <c r="M168" s="65"/>
      <c r="N168" s="60">
        <f t="shared" si="31"/>
        <v>0</v>
      </c>
      <c r="O168" s="20"/>
      <c r="P168" s="27">
        <f t="shared" si="26"/>
        <v>0</v>
      </c>
      <c r="Q168" s="61">
        <f t="shared" si="27"/>
      </c>
    </row>
    <row r="169" spans="4:17" ht="15.75" thickBot="1">
      <c r="D169" s="30"/>
      <c r="E169" s="20"/>
      <c r="F169" s="21"/>
      <c r="G169" s="22"/>
      <c r="H169" s="59">
        <f>H$41</f>
        <v>0</v>
      </c>
      <c r="I169" s="31"/>
      <c r="J169" s="60">
        <f t="shared" si="30"/>
        <v>0</v>
      </c>
      <c r="K169" s="20"/>
      <c r="L169" s="59">
        <f>L$41</f>
        <v>0</v>
      </c>
      <c r="M169" s="32"/>
      <c r="N169" s="60">
        <f t="shared" si="31"/>
        <v>0</v>
      </c>
      <c r="O169" s="20"/>
      <c r="P169" s="27">
        <f t="shared" si="26"/>
        <v>0</v>
      </c>
      <c r="Q169" s="61">
        <f t="shared" si="27"/>
      </c>
    </row>
    <row r="170" spans="4:17" ht="15.75" thickBot="1">
      <c r="D170" s="66" t="s">
        <v>36</v>
      </c>
      <c r="E170" s="20"/>
      <c r="F170" s="20"/>
      <c r="G170" s="20"/>
      <c r="H170" s="67"/>
      <c r="I170" s="68"/>
      <c r="J170" s="53">
        <f>SUM(J161:J169)</f>
        <v>94.127016</v>
      </c>
      <c r="K170" s="54"/>
      <c r="L170" s="69"/>
      <c r="M170" s="70"/>
      <c r="N170" s="53">
        <f>SUM(N161:N169)</f>
        <v>103.85867227008323</v>
      </c>
      <c r="O170" s="54"/>
      <c r="P170" s="57">
        <f t="shared" si="26"/>
        <v>9.731656270083235</v>
      </c>
      <c r="Q170" s="58">
        <f t="shared" si="27"/>
        <v>0.1033885560558218</v>
      </c>
    </row>
    <row r="171" spans="4:17" ht="15.75" thickBot="1">
      <c r="D171" s="22" t="s">
        <v>37</v>
      </c>
      <c r="E171" s="20"/>
      <c r="F171" s="20"/>
      <c r="G171" s="20"/>
      <c r="H171" s="71">
        <v>0.13</v>
      </c>
      <c r="I171" s="72"/>
      <c r="J171" s="73">
        <f>J170*H171</f>
        <v>12.23651208</v>
      </c>
      <c r="K171" s="20"/>
      <c r="L171" s="71">
        <v>0.13</v>
      </c>
      <c r="M171" s="74"/>
      <c r="N171" s="73">
        <f>N170*L171</f>
        <v>13.501627395110821</v>
      </c>
      <c r="O171" s="20"/>
      <c r="P171" s="27">
        <f t="shared" si="26"/>
        <v>1.2651153151108208</v>
      </c>
      <c r="Q171" s="61">
        <f t="shared" si="27"/>
        <v>0.10338855605582181</v>
      </c>
    </row>
    <row r="172" spans="4:17" ht="26.25" thickBot="1">
      <c r="D172" s="50" t="s">
        <v>38</v>
      </c>
      <c r="E172" s="20"/>
      <c r="F172" s="20"/>
      <c r="G172" s="20"/>
      <c r="H172" s="51"/>
      <c r="I172" s="52"/>
      <c r="J172" s="53">
        <f>ROUND(SUM(J170:J171),2)</f>
        <v>106.36</v>
      </c>
      <c r="K172" s="54"/>
      <c r="L172" s="55"/>
      <c r="M172" s="56"/>
      <c r="N172" s="53">
        <f>ROUND(SUM(N170:N171),2)</f>
        <v>117.36</v>
      </c>
      <c r="O172" s="54"/>
      <c r="P172" s="57">
        <f t="shared" si="26"/>
        <v>11</v>
      </c>
      <c r="Q172" s="58">
        <f t="shared" si="27"/>
        <v>0.10342233922527266</v>
      </c>
    </row>
    <row r="173" spans="4:17" ht="15.75" thickBot="1">
      <c r="D173" s="75" t="s">
        <v>39</v>
      </c>
      <c r="E173" s="20"/>
      <c r="F173" s="20"/>
      <c r="G173" s="20"/>
      <c r="H173" s="51"/>
      <c r="I173" s="76"/>
      <c r="J173" s="53">
        <f>ROUND(-J172*10%,2)</f>
        <v>-10.64</v>
      </c>
      <c r="K173" s="54"/>
      <c r="L173" s="55"/>
      <c r="M173" s="56"/>
      <c r="N173" s="53">
        <f>ROUND(-N172*10%,2)</f>
        <v>-11.74</v>
      </c>
      <c r="O173" s="54"/>
      <c r="P173" s="57">
        <f t="shared" si="26"/>
        <v>-1.0999999999999996</v>
      </c>
      <c r="Q173" s="58">
        <f t="shared" si="27"/>
        <v>0.10338345864661651</v>
      </c>
    </row>
    <row r="174" spans="4:17" ht="15.75" thickBot="1">
      <c r="D174" s="50" t="s">
        <v>40</v>
      </c>
      <c r="E174" s="20"/>
      <c r="F174" s="20"/>
      <c r="G174" s="20"/>
      <c r="H174" s="77"/>
      <c r="I174" s="78"/>
      <c r="J174" s="79">
        <f>J172+J173</f>
        <v>95.72</v>
      </c>
      <c r="K174" s="54"/>
      <c r="L174" s="80"/>
      <c r="M174" s="81"/>
      <c r="N174" s="79">
        <f>N172+N173</f>
        <v>105.62</v>
      </c>
      <c r="O174" s="54"/>
      <c r="P174" s="82">
        <f t="shared" si="26"/>
        <v>9.900000000000006</v>
      </c>
      <c r="Q174" s="83">
        <f t="shared" si="27"/>
        <v>0.10342666109486007</v>
      </c>
    </row>
    <row r="175" ht="10.5" customHeight="1"/>
    <row r="176" spans="4:12" ht="15">
      <c r="D176" s="10" t="s">
        <v>41</v>
      </c>
      <c r="H176" s="84">
        <f>H$48</f>
        <v>0.0554</v>
      </c>
      <c r="L176" s="84">
        <f>L$48</f>
        <v>0.0421</v>
      </c>
    </row>
    <row r="178" spans="2:9" ht="15">
      <c r="B178" s="5"/>
      <c r="D178" s="9"/>
      <c r="F178" s="10" t="s">
        <v>4</v>
      </c>
      <c r="G178" s="10"/>
      <c r="H178" s="11">
        <v>1000</v>
      </c>
      <c r="I178" s="10" t="s">
        <v>5</v>
      </c>
    </row>
    <row r="179" spans="2:4" ht="10.5" customHeight="1">
      <c r="B179" s="5"/>
      <c r="D179" s="9"/>
    </row>
    <row r="180" spans="2:17" ht="15">
      <c r="B180" s="12"/>
      <c r="D180" s="9"/>
      <c r="F180" s="13"/>
      <c r="G180" s="13"/>
      <c r="H180" s="96" t="s">
        <v>6</v>
      </c>
      <c r="I180" s="97"/>
      <c r="J180" s="98"/>
      <c r="L180" s="96" t="s">
        <v>7</v>
      </c>
      <c r="M180" s="97"/>
      <c r="N180" s="98"/>
      <c r="P180" s="96" t="s">
        <v>8</v>
      </c>
      <c r="Q180" s="98"/>
    </row>
    <row r="181" spans="2:17" ht="15">
      <c r="B181" s="12"/>
      <c r="D181" s="9"/>
      <c r="F181" s="88" t="s">
        <v>9</v>
      </c>
      <c r="G181" s="14"/>
      <c r="H181" s="15" t="s">
        <v>10</v>
      </c>
      <c r="I181" s="15" t="s">
        <v>11</v>
      </c>
      <c r="J181" s="16" t="s">
        <v>12</v>
      </c>
      <c r="L181" s="15" t="s">
        <v>10</v>
      </c>
      <c r="M181" s="17" t="s">
        <v>11</v>
      </c>
      <c r="N181" s="16" t="s">
        <v>12</v>
      </c>
      <c r="P181" s="90" t="s">
        <v>13</v>
      </c>
      <c r="Q181" s="92" t="s">
        <v>14</v>
      </c>
    </row>
    <row r="182" spans="2:17" ht="15">
      <c r="B182" s="12"/>
      <c r="D182" s="9"/>
      <c r="F182" s="89"/>
      <c r="G182" s="14"/>
      <c r="H182" s="18" t="s">
        <v>15</v>
      </c>
      <c r="I182" s="18"/>
      <c r="J182" s="19" t="s">
        <v>15</v>
      </c>
      <c r="L182" s="18" t="s">
        <v>15</v>
      </c>
      <c r="M182" s="19"/>
      <c r="N182" s="19" t="s">
        <v>15</v>
      </c>
      <c r="P182" s="91"/>
      <c r="Q182" s="93"/>
    </row>
    <row r="183" spans="4:17" ht="15">
      <c r="D183" s="20" t="s">
        <v>16</v>
      </c>
      <c r="E183" s="20"/>
      <c r="F183" s="21" t="s">
        <v>59</v>
      </c>
      <c r="G183" s="22"/>
      <c r="H183" s="23">
        <f>H$15</f>
        <v>12.3</v>
      </c>
      <c r="I183" s="24">
        <v>1</v>
      </c>
      <c r="J183" s="25">
        <f>I183*H183</f>
        <v>12.3</v>
      </c>
      <c r="K183" s="20"/>
      <c r="L183" s="23">
        <f>L$15</f>
        <v>15.208199999999998</v>
      </c>
      <c r="M183" s="26">
        <v>1</v>
      </c>
      <c r="N183" s="25">
        <f>M183*L183</f>
        <v>15.208199999999998</v>
      </c>
      <c r="O183" s="20"/>
      <c r="P183" s="27">
        <f>N183-J183</f>
        <v>2.9081999999999972</v>
      </c>
      <c r="Q183" s="28">
        <f>IF((J183)=0,"",(P183/J183))</f>
        <v>0.23643902439024367</v>
      </c>
    </row>
    <row r="184" spans="4:17" ht="15">
      <c r="D184" s="20" t="s">
        <v>17</v>
      </c>
      <c r="E184" s="20"/>
      <c r="F184" s="21" t="s">
        <v>59</v>
      </c>
      <c r="G184" s="22"/>
      <c r="H184" s="23">
        <f>H$16</f>
        <v>1</v>
      </c>
      <c r="I184" s="24">
        <v>1</v>
      </c>
      <c r="J184" s="25">
        <f aca="true" t="shared" si="32" ref="J184:J197">I184*H184</f>
        <v>1</v>
      </c>
      <c r="K184" s="20"/>
      <c r="L184" s="23">
        <f>L$16</f>
        <v>0</v>
      </c>
      <c r="M184" s="26">
        <v>1</v>
      </c>
      <c r="N184" s="25">
        <f>M184*L184</f>
        <v>0</v>
      </c>
      <c r="O184" s="20"/>
      <c r="P184" s="27">
        <f>N184-J184</f>
        <v>-1</v>
      </c>
      <c r="Q184" s="28">
        <f>IF((J184)=0,"",(P184/J184))</f>
        <v>-1</v>
      </c>
    </row>
    <row r="185" spans="4:17" ht="15">
      <c r="D185" s="20" t="s">
        <v>62</v>
      </c>
      <c r="E185" s="20"/>
      <c r="F185" s="21" t="s">
        <v>59</v>
      </c>
      <c r="G185" s="22"/>
      <c r="H185" s="23">
        <f>H$17</f>
        <v>0</v>
      </c>
      <c r="I185" s="24">
        <v>1</v>
      </c>
      <c r="J185" s="25">
        <f t="shared" si="32"/>
        <v>0</v>
      </c>
      <c r="K185" s="20"/>
      <c r="L185" s="23">
        <f>L$17</f>
        <v>1.47</v>
      </c>
      <c r="M185" s="26">
        <v>1</v>
      </c>
      <c r="N185" s="25">
        <f aca="true" t="shared" si="33" ref="N185:N197">M185*L185</f>
        <v>1.47</v>
      </c>
      <c r="O185" s="20"/>
      <c r="P185" s="27">
        <f aca="true" t="shared" si="34" ref="P185:P214">N185-J185</f>
        <v>1.47</v>
      </c>
      <c r="Q185" s="28">
        <f aca="true" t="shared" si="35" ref="Q185:Q214">IF((J185)=0,"",(P185/J185))</f>
      </c>
    </row>
    <row r="186" spans="4:17" ht="15">
      <c r="D186" s="20" t="s">
        <v>18</v>
      </c>
      <c r="E186" s="20"/>
      <c r="F186" s="21"/>
      <c r="G186" s="22"/>
      <c r="H186" s="23">
        <f>H$18</f>
        <v>0.1554</v>
      </c>
      <c r="I186" s="24">
        <v>1</v>
      </c>
      <c r="J186" s="25">
        <f t="shared" si="32"/>
        <v>0.1554</v>
      </c>
      <c r="K186" s="20"/>
      <c r="L186" s="23">
        <f>L$18</f>
        <v>0</v>
      </c>
      <c r="M186" s="26">
        <v>1</v>
      </c>
      <c r="N186" s="25">
        <f t="shared" si="33"/>
        <v>0</v>
      </c>
      <c r="O186" s="20"/>
      <c r="P186" s="27">
        <f t="shared" si="34"/>
        <v>-0.1554</v>
      </c>
      <c r="Q186" s="28">
        <f t="shared" si="35"/>
        <v>-1</v>
      </c>
    </row>
    <row r="187" spans="4:17" ht="15">
      <c r="D187" s="20" t="s">
        <v>19</v>
      </c>
      <c r="E187" s="20"/>
      <c r="F187" s="21" t="s">
        <v>60</v>
      </c>
      <c r="G187" s="22"/>
      <c r="H187" s="23">
        <f>H$19</f>
        <v>0.0136</v>
      </c>
      <c r="I187" s="24">
        <f>H178</f>
        <v>1000</v>
      </c>
      <c r="J187" s="25">
        <f t="shared" si="32"/>
        <v>13.6</v>
      </c>
      <c r="K187" s="20"/>
      <c r="L187" s="23">
        <f>L$19</f>
        <v>0.014222979650239605</v>
      </c>
      <c r="M187" s="26">
        <f>H178</f>
        <v>1000</v>
      </c>
      <c r="N187" s="25">
        <f t="shared" si="33"/>
        <v>14.222979650239605</v>
      </c>
      <c r="O187" s="20"/>
      <c r="P187" s="27">
        <f t="shared" si="34"/>
        <v>0.6229796502396052</v>
      </c>
      <c r="Q187" s="28">
        <f t="shared" si="35"/>
        <v>0.04580732722350039</v>
      </c>
    </row>
    <row r="188" spans="4:17" ht="15">
      <c r="D188" s="20" t="s">
        <v>20</v>
      </c>
      <c r="E188" s="20"/>
      <c r="F188" s="21" t="s">
        <v>60</v>
      </c>
      <c r="G188" s="22"/>
      <c r="H188" s="23">
        <f>H$20</f>
        <v>0.0031</v>
      </c>
      <c r="I188" s="24">
        <f aca="true" t="shared" si="36" ref="I188:I193">I187</f>
        <v>1000</v>
      </c>
      <c r="J188" s="25">
        <f t="shared" si="32"/>
        <v>3.1</v>
      </c>
      <c r="K188" s="20"/>
      <c r="L188" s="23">
        <f>L$20</f>
        <v>0.0020649636306586954</v>
      </c>
      <c r="M188" s="26">
        <f aca="true" t="shared" si="37" ref="M188:M193">M187</f>
        <v>1000</v>
      </c>
      <c r="N188" s="25">
        <f t="shared" si="33"/>
        <v>2.064963630658695</v>
      </c>
      <c r="O188" s="20"/>
      <c r="P188" s="27">
        <f t="shared" si="34"/>
        <v>-1.035036369341305</v>
      </c>
      <c r="Q188" s="28">
        <f t="shared" si="35"/>
        <v>-0.3338826997875177</v>
      </c>
    </row>
    <row r="189" spans="4:17" ht="15">
      <c r="D189" s="20" t="s">
        <v>21</v>
      </c>
      <c r="E189" s="20"/>
      <c r="F189" s="21"/>
      <c r="G189" s="22"/>
      <c r="H189" s="23">
        <f>H$21</f>
        <v>0</v>
      </c>
      <c r="I189" s="24">
        <f t="shared" si="36"/>
        <v>1000</v>
      </c>
      <c r="J189" s="25">
        <f t="shared" si="32"/>
        <v>0</v>
      </c>
      <c r="K189" s="20"/>
      <c r="L189" s="23">
        <f>L$21</f>
        <v>0</v>
      </c>
      <c r="M189" s="26">
        <f t="shared" si="37"/>
        <v>1000</v>
      </c>
      <c r="N189" s="25">
        <f t="shared" si="33"/>
        <v>0</v>
      </c>
      <c r="O189" s="20"/>
      <c r="P189" s="27">
        <f t="shared" si="34"/>
        <v>0</v>
      </c>
      <c r="Q189" s="28">
        <f t="shared" si="35"/>
      </c>
    </row>
    <row r="190" spans="4:17" ht="15">
      <c r="D190" s="20" t="s">
        <v>22</v>
      </c>
      <c r="E190" s="20"/>
      <c r="F190" s="21"/>
      <c r="G190" s="22"/>
      <c r="H190" s="23">
        <f>H$22</f>
        <v>0</v>
      </c>
      <c r="I190" s="24">
        <f t="shared" si="36"/>
        <v>1000</v>
      </c>
      <c r="J190" s="25">
        <f t="shared" si="32"/>
        <v>0</v>
      </c>
      <c r="K190" s="20"/>
      <c r="L190" s="23">
        <f>L$22</f>
        <v>0</v>
      </c>
      <c r="M190" s="26">
        <f t="shared" si="37"/>
        <v>1000</v>
      </c>
      <c r="N190" s="25">
        <f t="shared" si="33"/>
        <v>0</v>
      </c>
      <c r="O190" s="20"/>
      <c r="P190" s="27">
        <f t="shared" si="34"/>
        <v>0</v>
      </c>
      <c r="Q190" s="28">
        <f t="shared" si="35"/>
      </c>
    </row>
    <row r="191" spans="4:17" ht="15">
      <c r="D191" s="20" t="s">
        <v>23</v>
      </c>
      <c r="E191" s="20"/>
      <c r="F191" s="21" t="s">
        <v>59</v>
      </c>
      <c r="G191" s="22"/>
      <c r="H191" s="23">
        <f>H$23</f>
        <v>0</v>
      </c>
      <c r="I191" s="24">
        <f t="shared" si="36"/>
        <v>1000</v>
      </c>
      <c r="J191" s="25">
        <f t="shared" si="32"/>
        <v>0</v>
      </c>
      <c r="K191" s="20"/>
      <c r="L191" s="23">
        <f>L$23</f>
        <v>0.35</v>
      </c>
      <c r="M191" s="26">
        <v>1</v>
      </c>
      <c r="N191" s="25">
        <f t="shared" si="33"/>
        <v>0.35</v>
      </c>
      <c r="O191" s="20"/>
      <c r="P191" s="27">
        <f t="shared" si="34"/>
        <v>0.35</v>
      </c>
      <c r="Q191" s="28">
        <f t="shared" si="35"/>
      </c>
    </row>
    <row r="192" spans="4:17" ht="15">
      <c r="D192" s="20" t="s">
        <v>24</v>
      </c>
      <c r="E192" s="20"/>
      <c r="F192" s="21" t="s">
        <v>59</v>
      </c>
      <c r="G192" s="22"/>
      <c r="H192" s="23">
        <f>H$24</f>
        <v>0</v>
      </c>
      <c r="I192" s="24">
        <f t="shared" si="36"/>
        <v>1000</v>
      </c>
      <c r="J192" s="25">
        <f t="shared" si="32"/>
        <v>0</v>
      </c>
      <c r="K192" s="20"/>
      <c r="L192" s="23">
        <f>L$24</f>
        <v>0.0006</v>
      </c>
      <c r="M192" s="26">
        <f>M190</f>
        <v>1000</v>
      </c>
      <c r="N192" s="25">
        <f t="shared" si="33"/>
        <v>0.6</v>
      </c>
      <c r="O192" s="20"/>
      <c r="P192" s="27">
        <f t="shared" si="34"/>
        <v>0.6</v>
      </c>
      <c r="Q192" s="28">
        <f t="shared" si="35"/>
      </c>
    </row>
    <row r="193" spans="4:17" ht="30">
      <c r="D193" s="29" t="s">
        <v>25</v>
      </c>
      <c r="E193" s="20"/>
      <c r="F193" s="21" t="s">
        <v>60</v>
      </c>
      <c r="G193" s="22"/>
      <c r="H193" s="23">
        <f>H$25</f>
        <v>0.0033</v>
      </c>
      <c r="I193" s="24">
        <f t="shared" si="36"/>
        <v>1000</v>
      </c>
      <c r="J193" s="25">
        <f t="shared" si="32"/>
        <v>3.3</v>
      </c>
      <c r="K193" s="20"/>
      <c r="L193" s="23">
        <f>L$25</f>
        <v>0.014560474097541272</v>
      </c>
      <c r="M193" s="26">
        <f t="shared" si="37"/>
        <v>1000</v>
      </c>
      <c r="N193" s="25">
        <f t="shared" si="33"/>
        <v>14.560474097541272</v>
      </c>
      <c r="O193" s="20"/>
      <c r="P193" s="27">
        <f t="shared" si="34"/>
        <v>11.260474097541273</v>
      </c>
      <c r="Q193" s="28">
        <f t="shared" si="35"/>
        <v>3.4122648780428104</v>
      </c>
    </row>
    <row r="194" spans="4:17" ht="15">
      <c r="D194" s="30" t="s">
        <v>61</v>
      </c>
      <c r="E194" s="20"/>
      <c r="F194" s="21" t="s">
        <v>59</v>
      </c>
      <c r="G194" s="22"/>
      <c r="H194" s="23">
        <f>H$26</f>
        <v>0</v>
      </c>
      <c r="I194" s="31"/>
      <c r="J194" s="25">
        <f t="shared" si="32"/>
        <v>0</v>
      </c>
      <c r="K194" s="20"/>
      <c r="L194" s="23">
        <f>L$26</f>
        <v>-0.005681710379606411</v>
      </c>
      <c r="M194" s="32">
        <f>M193</f>
        <v>1000</v>
      </c>
      <c r="N194" s="25">
        <f t="shared" si="33"/>
        <v>-5.681710379606411</v>
      </c>
      <c r="O194" s="20"/>
      <c r="P194" s="27">
        <f t="shared" si="34"/>
        <v>-5.681710379606411</v>
      </c>
      <c r="Q194" s="28">
        <f t="shared" si="35"/>
      </c>
    </row>
    <row r="195" spans="4:17" ht="15">
      <c r="D195" s="30"/>
      <c r="E195" s="20"/>
      <c r="F195" s="21"/>
      <c r="G195" s="22"/>
      <c r="H195" s="23">
        <f>H$27</f>
        <v>0</v>
      </c>
      <c r="I195" s="31"/>
      <c r="J195" s="25">
        <f t="shared" si="32"/>
        <v>0</v>
      </c>
      <c r="K195" s="20"/>
      <c r="L195" s="23">
        <f>L$27</f>
        <v>0</v>
      </c>
      <c r="M195" s="32"/>
      <c r="N195" s="25">
        <f t="shared" si="33"/>
        <v>0</v>
      </c>
      <c r="O195" s="20"/>
      <c r="P195" s="27">
        <f t="shared" si="34"/>
        <v>0</v>
      </c>
      <c r="Q195" s="28">
        <f t="shared" si="35"/>
      </c>
    </row>
    <row r="196" spans="4:17" ht="15">
      <c r="D196" s="30"/>
      <c r="E196" s="20"/>
      <c r="F196" s="21"/>
      <c r="G196" s="22"/>
      <c r="H196" s="23">
        <f>H$28</f>
        <v>0</v>
      </c>
      <c r="I196" s="31"/>
      <c r="J196" s="25">
        <f t="shared" si="32"/>
        <v>0</v>
      </c>
      <c r="K196" s="20"/>
      <c r="L196" s="23">
        <f>L$28</f>
        <v>0</v>
      </c>
      <c r="M196" s="32"/>
      <c r="N196" s="25">
        <f t="shared" si="33"/>
        <v>0</v>
      </c>
      <c r="O196" s="20"/>
      <c r="P196" s="27">
        <f t="shared" si="34"/>
        <v>0</v>
      </c>
      <c r="Q196" s="28">
        <f t="shared" si="35"/>
      </c>
    </row>
    <row r="197" spans="4:17" ht="15.75" thickBot="1">
      <c r="D197" s="30"/>
      <c r="E197" s="20"/>
      <c r="F197" s="21"/>
      <c r="G197" s="22"/>
      <c r="H197" s="23">
        <f>H$29</f>
        <v>0</v>
      </c>
      <c r="I197" s="31"/>
      <c r="J197" s="25">
        <f t="shared" si="32"/>
        <v>0</v>
      </c>
      <c r="K197" s="20"/>
      <c r="L197" s="23">
        <f>L$29</f>
        <v>0</v>
      </c>
      <c r="M197" s="32"/>
      <c r="N197" s="25">
        <f t="shared" si="33"/>
        <v>0</v>
      </c>
      <c r="O197" s="20"/>
      <c r="P197" s="27">
        <f t="shared" si="34"/>
        <v>0</v>
      </c>
      <c r="Q197" s="28">
        <f t="shared" si="35"/>
      </c>
    </row>
    <row r="198" spans="4:17" ht="15.75" thickBot="1">
      <c r="D198" s="10" t="s">
        <v>26</v>
      </c>
      <c r="G198" s="33"/>
      <c r="H198" s="34"/>
      <c r="I198" s="35"/>
      <c r="J198" s="36">
        <f>SUM(J183:J197)</f>
        <v>33.4554</v>
      </c>
      <c r="L198" s="34"/>
      <c r="M198" s="37"/>
      <c r="N198" s="36">
        <f>SUM(N183:N197)</f>
        <v>42.794906998833156</v>
      </c>
      <c r="P198" s="38">
        <f t="shared" si="34"/>
        <v>9.339506998833158</v>
      </c>
      <c r="Q198" s="39">
        <f t="shared" si="35"/>
        <v>0.2791629153689138</v>
      </c>
    </row>
    <row r="199" spans="4:17" ht="15">
      <c r="D199" s="40" t="s">
        <v>27</v>
      </c>
      <c r="E199" s="40"/>
      <c r="F199" s="41"/>
      <c r="G199" s="42"/>
      <c r="H199" s="43">
        <f>H$31</f>
        <v>0.0055</v>
      </c>
      <c r="I199" s="44">
        <f>H178*(1+H216)</f>
        <v>1055.3999999999999</v>
      </c>
      <c r="J199" s="45">
        <f>I199*H199</f>
        <v>5.804699999999999</v>
      </c>
      <c r="K199" s="40"/>
      <c r="L199" s="43">
        <f>L$31</f>
        <v>0.005869093628768654</v>
      </c>
      <c r="M199" s="46">
        <f>H178*(1+L216)</f>
        <v>1042.1000000000001</v>
      </c>
      <c r="N199" s="45">
        <f>M199*L199</f>
        <v>6.116182470539815</v>
      </c>
      <c r="O199" s="40"/>
      <c r="P199" s="47">
        <f t="shared" si="34"/>
        <v>0.3114824705398167</v>
      </c>
      <c r="Q199" s="48">
        <f t="shared" si="35"/>
        <v>0.05366039081086305</v>
      </c>
    </row>
    <row r="200" spans="4:17" ht="30.75" thickBot="1">
      <c r="D200" s="49" t="s">
        <v>28</v>
      </c>
      <c r="E200" s="40"/>
      <c r="F200" s="41"/>
      <c r="G200" s="42"/>
      <c r="H200" s="43">
        <f>H$32</f>
        <v>0.0013</v>
      </c>
      <c r="I200" s="44">
        <f>I199</f>
        <v>1055.3999999999999</v>
      </c>
      <c r="J200" s="45">
        <f>I200*H200</f>
        <v>1.3720199999999998</v>
      </c>
      <c r="K200" s="40"/>
      <c r="L200" s="43">
        <f>L$32</f>
        <v>0.003958517290309049</v>
      </c>
      <c r="M200" s="46">
        <f>M199</f>
        <v>1042.1000000000001</v>
      </c>
      <c r="N200" s="45">
        <f>M200*L200</f>
        <v>4.125170868231061</v>
      </c>
      <c r="O200" s="40"/>
      <c r="P200" s="47">
        <f t="shared" si="34"/>
        <v>2.753150868231061</v>
      </c>
      <c r="Q200" s="48">
        <f t="shared" si="35"/>
        <v>2.0066404777124687</v>
      </c>
    </row>
    <row r="201" spans="4:17" ht="26.25" thickBot="1">
      <c r="D201" s="50" t="s">
        <v>29</v>
      </c>
      <c r="E201" s="20"/>
      <c r="F201" s="20"/>
      <c r="G201" s="22"/>
      <c r="H201" s="51"/>
      <c r="I201" s="52"/>
      <c r="J201" s="53">
        <f>SUM(J198:J200)</f>
        <v>40.63211999999999</v>
      </c>
      <c r="K201" s="54"/>
      <c r="L201" s="55"/>
      <c r="M201" s="56"/>
      <c r="N201" s="53">
        <f>SUM(N198:N200)</f>
        <v>53.03626033760403</v>
      </c>
      <c r="O201" s="54"/>
      <c r="P201" s="57">
        <f t="shared" si="34"/>
        <v>12.404140337604034</v>
      </c>
      <c r="Q201" s="58">
        <f t="shared" si="35"/>
        <v>0.3052791815343141</v>
      </c>
    </row>
    <row r="202" spans="4:17" ht="30">
      <c r="D202" s="29" t="s">
        <v>30</v>
      </c>
      <c r="E202" s="20"/>
      <c r="F202" s="21"/>
      <c r="G202" s="22"/>
      <c r="H202" s="59">
        <f>H$34</f>
        <v>0.0052</v>
      </c>
      <c r="I202" s="24">
        <f>I200</f>
        <v>1055.3999999999999</v>
      </c>
      <c r="J202" s="60">
        <f aca="true" t="shared" si="38" ref="J202:J209">I202*H202</f>
        <v>5.488079999999999</v>
      </c>
      <c r="K202" s="20"/>
      <c r="L202" s="59">
        <f>L$34</f>
        <v>0.0052</v>
      </c>
      <c r="M202" s="26">
        <f>M200</f>
        <v>1042.1000000000001</v>
      </c>
      <c r="N202" s="60">
        <f aca="true" t="shared" si="39" ref="N202:N209">M202*L202</f>
        <v>5.418920000000001</v>
      </c>
      <c r="O202" s="20"/>
      <c r="P202" s="27">
        <f t="shared" si="34"/>
        <v>-0.06915999999999833</v>
      </c>
      <c r="Q202" s="61">
        <f t="shared" si="35"/>
        <v>-0.012601857115785183</v>
      </c>
    </row>
    <row r="203" spans="4:17" ht="30">
      <c r="D203" s="29" t="s">
        <v>31</v>
      </c>
      <c r="E203" s="20"/>
      <c r="F203" s="21"/>
      <c r="G203" s="22"/>
      <c r="H203" s="59">
        <f>H$35</f>
        <v>0.0013</v>
      </c>
      <c r="I203" s="24">
        <f>I200</f>
        <v>1055.3999999999999</v>
      </c>
      <c r="J203" s="60">
        <f t="shared" si="38"/>
        <v>1.3720199999999998</v>
      </c>
      <c r="K203" s="20"/>
      <c r="L203" s="59">
        <f>L$35</f>
        <v>0.0011</v>
      </c>
      <c r="M203" s="26">
        <f>M200</f>
        <v>1042.1000000000001</v>
      </c>
      <c r="N203" s="60">
        <f t="shared" si="39"/>
        <v>1.1463100000000002</v>
      </c>
      <c r="O203" s="20"/>
      <c r="P203" s="27">
        <f t="shared" si="34"/>
        <v>-0.22570999999999963</v>
      </c>
      <c r="Q203" s="61">
        <f t="shared" si="35"/>
        <v>-0.1645092637133567</v>
      </c>
    </row>
    <row r="204" spans="4:17" ht="15">
      <c r="D204" s="29" t="s">
        <v>32</v>
      </c>
      <c r="E204" s="20"/>
      <c r="F204" s="21"/>
      <c r="G204" s="22"/>
      <c r="H204" s="59">
        <f>H$36</f>
        <v>0</v>
      </c>
      <c r="I204" s="24">
        <f>I200</f>
        <v>1055.3999999999999</v>
      </c>
      <c r="J204" s="60">
        <f t="shared" si="38"/>
        <v>0</v>
      </c>
      <c r="K204" s="20"/>
      <c r="L204" s="59">
        <f>L$36</f>
        <v>0</v>
      </c>
      <c r="M204" s="26">
        <f>M200</f>
        <v>1042.1000000000001</v>
      </c>
      <c r="N204" s="60">
        <f t="shared" si="39"/>
        <v>0</v>
      </c>
      <c r="O204" s="20"/>
      <c r="P204" s="27">
        <f t="shared" si="34"/>
        <v>0</v>
      </c>
      <c r="Q204" s="61">
        <f t="shared" si="35"/>
      </c>
    </row>
    <row r="205" spans="4:17" ht="15">
      <c r="D205" s="20" t="s">
        <v>33</v>
      </c>
      <c r="E205" s="20"/>
      <c r="F205" s="21"/>
      <c r="G205" s="22"/>
      <c r="H205" s="59">
        <f>H$37</f>
        <v>0.25</v>
      </c>
      <c r="I205" s="24">
        <v>1</v>
      </c>
      <c r="J205" s="60">
        <f t="shared" si="38"/>
        <v>0.25</v>
      </c>
      <c r="K205" s="20"/>
      <c r="L205" s="59">
        <f>L$37</f>
        <v>0.25</v>
      </c>
      <c r="M205" s="26">
        <v>1</v>
      </c>
      <c r="N205" s="60">
        <f t="shared" si="39"/>
        <v>0.25</v>
      </c>
      <c r="O205" s="20"/>
      <c r="P205" s="27">
        <f t="shared" si="34"/>
        <v>0</v>
      </c>
      <c r="Q205" s="61">
        <f t="shared" si="35"/>
        <v>0</v>
      </c>
    </row>
    <row r="206" spans="4:17" ht="15">
      <c r="D206" s="20" t="s">
        <v>34</v>
      </c>
      <c r="E206" s="20"/>
      <c r="F206" s="21"/>
      <c r="G206" s="22"/>
      <c r="H206" s="59">
        <f>H$38</f>
        <v>0.007</v>
      </c>
      <c r="I206" s="24">
        <f>I203</f>
        <v>1055.3999999999999</v>
      </c>
      <c r="J206" s="60">
        <f t="shared" si="38"/>
        <v>7.3877999999999995</v>
      </c>
      <c r="K206" s="20"/>
      <c r="L206" s="59">
        <f>L$38</f>
        <v>0.007</v>
      </c>
      <c r="M206" s="26">
        <f>M203</f>
        <v>1042.1000000000001</v>
      </c>
      <c r="N206" s="60">
        <f t="shared" si="39"/>
        <v>7.2947000000000015</v>
      </c>
      <c r="O206" s="20"/>
      <c r="P206" s="27">
        <f t="shared" si="34"/>
        <v>-0.09309999999999796</v>
      </c>
      <c r="Q206" s="61">
        <f t="shared" si="35"/>
        <v>-0.012601857115785209</v>
      </c>
    </row>
    <row r="207" spans="4:17" ht="15">
      <c r="D207" s="20" t="s">
        <v>35</v>
      </c>
      <c r="E207" s="20"/>
      <c r="F207" s="21"/>
      <c r="G207" s="22"/>
      <c r="H207" s="59">
        <f>H$39</f>
        <v>0.056</v>
      </c>
      <c r="I207" s="24">
        <f>I206</f>
        <v>1055.3999999999999</v>
      </c>
      <c r="J207" s="60">
        <f t="shared" si="38"/>
        <v>59.102399999999996</v>
      </c>
      <c r="K207" s="20"/>
      <c r="L207" s="59">
        <f>L$39</f>
        <v>0.056</v>
      </c>
      <c r="M207" s="26">
        <f>M206</f>
        <v>1042.1000000000001</v>
      </c>
      <c r="N207" s="60">
        <f t="shared" si="39"/>
        <v>58.35760000000001</v>
      </c>
      <c r="O207" s="20"/>
      <c r="P207" s="27">
        <f t="shared" si="34"/>
        <v>-0.7447999999999837</v>
      </c>
      <c r="Q207" s="61">
        <f t="shared" si="35"/>
        <v>-0.012601857115785209</v>
      </c>
    </row>
    <row r="208" spans="4:17" ht="15">
      <c r="D208" s="63"/>
      <c r="E208" s="20"/>
      <c r="F208" s="21"/>
      <c r="G208" s="22"/>
      <c r="H208" s="59">
        <f>H$40</f>
        <v>0</v>
      </c>
      <c r="I208" s="64"/>
      <c r="J208" s="60">
        <f t="shared" si="38"/>
        <v>0</v>
      </c>
      <c r="K208" s="20"/>
      <c r="L208" s="59">
        <f>L$40</f>
        <v>0</v>
      </c>
      <c r="M208" s="65"/>
      <c r="N208" s="60">
        <f t="shared" si="39"/>
        <v>0</v>
      </c>
      <c r="O208" s="20"/>
      <c r="P208" s="27">
        <f t="shared" si="34"/>
        <v>0</v>
      </c>
      <c r="Q208" s="61">
        <f t="shared" si="35"/>
      </c>
    </row>
    <row r="209" spans="4:17" ht="15.75" thickBot="1">
      <c r="D209" s="30"/>
      <c r="E209" s="20"/>
      <c r="F209" s="21"/>
      <c r="G209" s="22"/>
      <c r="H209" s="59">
        <f>H$41</f>
        <v>0</v>
      </c>
      <c r="I209" s="31"/>
      <c r="J209" s="60">
        <f t="shared" si="38"/>
        <v>0</v>
      </c>
      <c r="K209" s="20"/>
      <c r="L209" s="59">
        <f>L$41</f>
        <v>0</v>
      </c>
      <c r="M209" s="32"/>
      <c r="N209" s="60">
        <f t="shared" si="39"/>
        <v>0</v>
      </c>
      <c r="O209" s="20"/>
      <c r="P209" s="27">
        <f t="shared" si="34"/>
        <v>0</v>
      </c>
      <c r="Q209" s="61">
        <f t="shared" si="35"/>
      </c>
    </row>
    <row r="210" spans="4:17" ht="15.75" thickBot="1">
      <c r="D210" s="66" t="s">
        <v>36</v>
      </c>
      <c r="E210" s="20"/>
      <c r="F210" s="20"/>
      <c r="G210" s="20"/>
      <c r="H210" s="67"/>
      <c r="I210" s="68"/>
      <c r="J210" s="53">
        <f>SUM(J201:J209)</f>
        <v>114.23241999999999</v>
      </c>
      <c r="K210" s="54"/>
      <c r="L210" s="69"/>
      <c r="M210" s="70"/>
      <c r="N210" s="53">
        <f>SUM(N201:N209)</f>
        <v>125.50379033760404</v>
      </c>
      <c r="O210" s="54"/>
      <c r="P210" s="57">
        <f t="shared" si="34"/>
        <v>11.271370337604054</v>
      </c>
      <c r="Q210" s="58">
        <f t="shared" si="35"/>
        <v>0.09867050297633592</v>
      </c>
    </row>
    <row r="211" spans="4:17" ht="15.75" thickBot="1">
      <c r="D211" s="22" t="s">
        <v>37</v>
      </c>
      <c r="E211" s="20"/>
      <c r="F211" s="20"/>
      <c r="G211" s="20"/>
      <c r="H211" s="71">
        <v>0.13</v>
      </c>
      <c r="I211" s="72"/>
      <c r="J211" s="73">
        <f>J210*H211</f>
        <v>14.8502146</v>
      </c>
      <c r="K211" s="20"/>
      <c r="L211" s="71">
        <v>0.13</v>
      </c>
      <c r="M211" s="74"/>
      <c r="N211" s="73">
        <f>N210*L211</f>
        <v>16.315492743888527</v>
      </c>
      <c r="O211" s="20"/>
      <c r="P211" s="27">
        <f t="shared" si="34"/>
        <v>1.4652781438885274</v>
      </c>
      <c r="Q211" s="61">
        <f t="shared" si="35"/>
        <v>0.09867050297633594</v>
      </c>
    </row>
    <row r="212" spans="4:17" ht="26.25" thickBot="1">
      <c r="D212" s="50" t="s">
        <v>38</v>
      </c>
      <c r="E212" s="20"/>
      <c r="F212" s="20"/>
      <c r="G212" s="20"/>
      <c r="H212" s="51"/>
      <c r="I212" s="52"/>
      <c r="J212" s="53">
        <f>ROUND(SUM(J210:J211),2)</f>
        <v>129.08</v>
      </c>
      <c r="K212" s="54"/>
      <c r="L212" s="55"/>
      <c r="M212" s="56"/>
      <c r="N212" s="53">
        <f>ROUND(SUM(N210:N211),2)</f>
        <v>141.82</v>
      </c>
      <c r="O212" s="54"/>
      <c r="P212" s="57">
        <f t="shared" si="34"/>
        <v>12.73999999999998</v>
      </c>
      <c r="Q212" s="58">
        <f t="shared" si="35"/>
        <v>0.09869848156182197</v>
      </c>
    </row>
    <row r="213" spans="4:17" ht="15.75" thickBot="1">
      <c r="D213" s="75" t="s">
        <v>39</v>
      </c>
      <c r="E213" s="20"/>
      <c r="F213" s="20"/>
      <c r="G213" s="20"/>
      <c r="H213" s="51"/>
      <c r="I213" s="76"/>
      <c r="J213" s="53">
        <f>ROUND(-J212*10%,2)</f>
        <v>-12.91</v>
      </c>
      <c r="K213" s="54"/>
      <c r="L213" s="55"/>
      <c r="M213" s="56"/>
      <c r="N213" s="53">
        <f>ROUND(-N212*10%,2)</f>
        <v>-14.18</v>
      </c>
      <c r="O213" s="54"/>
      <c r="P213" s="57">
        <f t="shared" si="34"/>
        <v>-1.2699999999999996</v>
      </c>
      <c r="Q213" s="58">
        <f t="shared" si="35"/>
        <v>0.09837335398915566</v>
      </c>
    </row>
    <row r="214" spans="4:17" ht="15.75" thickBot="1">
      <c r="D214" s="50" t="s">
        <v>40</v>
      </c>
      <c r="E214" s="20"/>
      <c r="F214" s="20"/>
      <c r="G214" s="20"/>
      <c r="H214" s="77"/>
      <c r="I214" s="78"/>
      <c r="J214" s="79">
        <f>J212+J213</f>
        <v>116.17000000000002</v>
      </c>
      <c r="K214" s="54"/>
      <c r="L214" s="80"/>
      <c r="M214" s="81"/>
      <c r="N214" s="79">
        <f>N212+N213</f>
        <v>127.63999999999999</v>
      </c>
      <c r="O214" s="54"/>
      <c r="P214" s="82">
        <f t="shared" si="34"/>
        <v>11.46999999999997</v>
      </c>
      <c r="Q214" s="83">
        <f t="shared" si="35"/>
        <v>0.09873461306705664</v>
      </c>
    </row>
    <row r="215" ht="10.5" customHeight="1"/>
    <row r="216" spans="4:12" ht="15">
      <c r="D216" s="10" t="s">
        <v>41</v>
      </c>
      <c r="H216" s="84">
        <f>H$48</f>
        <v>0.0554</v>
      </c>
      <c r="L216" s="84">
        <f>L$48</f>
        <v>0.0421</v>
      </c>
    </row>
    <row r="218" spans="2:9" ht="15">
      <c r="B218" s="5"/>
      <c r="D218" s="9"/>
      <c r="F218" s="10" t="s">
        <v>4</v>
      </c>
      <c r="G218" s="10"/>
      <c r="H218" s="11">
        <v>1500</v>
      </c>
      <c r="I218" s="10" t="s">
        <v>5</v>
      </c>
    </row>
    <row r="219" spans="2:4" ht="10.5" customHeight="1">
      <c r="B219" s="5"/>
      <c r="D219" s="9"/>
    </row>
    <row r="220" spans="2:17" ht="15">
      <c r="B220" s="12"/>
      <c r="D220" s="9"/>
      <c r="F220" s="13"/>
      <c r="G220" s="13"/>
      <c r="H220" s="96" t="s">
        <v>6</v>
      </c>
      <c r="I220" s="97"/>
      <c r="J220" s="98"/>
      <c r="L220" s="96" t="s">
        <v>7</v>
      </c>
      <c r="M220" s="97"/>
      <c r="N220" s="98"/>
      <c r="P220" s="96" t="s">
        <v>8</v>
      </c>
      <c r="Q220" s="98"/>
    </row>
    <row r="221" spans="2:17" ht="15">
      <c r="B221" s="12"/>
      <c r="D221" s="9"/>
      <c r="F221" s="88" t="s">
        <v>9</v>
      </c>
      <c r="G221" s="14"/>
      <c r="H221" s="15" t="s">
        <v>10</v>
      </c>
      <c r="I221" s="15" t="s">
        <v>11</v>
      </c>
      <c r="J221" s="16" t="s">
        <v>12</v>
      </c>
      <c r="L221" s="15" t="s">
        <v>10</v>
      </c>
      <c r="M221" s="17" t="s">
        <v>11</v>
      </c>
      <c r="N221" s="16" t="s">
        <v>12</v>
      </c>
      <c r="P221" s="90" t="s">
        <v>13</v>
      </c>
      <c r="Q221" s="92" t="s">
        <v>14</v>
      </c>
    </row>
    <row r="222" spans="2:17" ht="15">
      <c r="B222" s="12"/>
      <c r="D222" s="9"/>
      <c r="F222" s="89"/>
      <c r="G222" s="14"/>
      <c r="H222" s="18" t="s">
        <v>15</v>
      </c>
      <c r="I222" s="18"/>
      <c r="J222" s="19" t="s">
        <v>15</v>
      </c>
      <c r="L222" s="18" t="s">
        <v>15</v>
      </c>
      <c r="M222" s="19"/>
      <c r="N222" s="19" t="s">
        <v>15</v>
      </c>
      <c r="P222" s="91"/>
      <c r="Q222" s="93"/>
    </row>
    <row r="223" spans="4:17" ht="15">
      <c r="D223" s="20" t="s">
        <v>16</v>
      </c>
      <c r="E223" s="20"/>
      <c r="F223" s="21" t="s">
        <v>59</v>
      </c>
      <c r="G223" s="22"/>
      <c r="H223" s="23">
        <f>H$15</f>
        <v>12.3</v>
      </c>
      <c r="I223" s="24">
        <v>1</v>
      </c>
      <c r="J223" s="25">
        <f>I223*H223</f>
        <v>12.3</v>
      </c>
      <c r="K223" s="20"/>
      <c r="L223" s="23">
        <f>L$15</f>
        <v>15.208199999999998</v>
      </c>
      <c r="M223" s="26">
        <v>1</v>
      </c>
      <c r="N223" s="25">
        <f>M223*L223</f>
        <v>15.208199999999998</v>
      </c>
      <c r="O223" s="20"/>
      <c r="P223" s="27">
        <f>N223-J223</f>
        <v>2.9081999999999972</v>
      </c>
      <c r="Q223" s="28">
        <f>IF((J223)=0,"",(P223/J223))</f>
        <v>0.23643902439024367</v>
      </c>
    </row>
    <row r="224" spans="4:17" ht="15">
      <c r="D224" s="20" t="s">
        <v>17</v>
      </c>
      <c r="E224" s="20"/>
      <c r="F224" s="21" t="s">
        <v>59</v>
      </c>
      <c r="G224" s="22"/>
      <c r="H224" s="23">
        <f>H$16</f>
        <v>1</v>
      </c>
      <c r="I224" s="24">
        <v>1</v>
      </c>
      <c r="J224" s="25">
        <f aca="true" t="shared" si="40" ref="J224:J237">I224*H224</f>
        <v>1</v>
      </c>
      <c r="K224" s="20"/>
      <c r="L224" s="23">
        <f>L$16</f>
        <v>0</v>
      </c>
      <c r="M224" s="26">
        <v>1</v>
      </c>
      <c r="N224" s="25">
        <f>M224*L224</f>
        <v>0</v>
      </c>
      <c r="O224" s="20"/>
      <c r="P224" s="27">
        <f>N224-J224</f>
        <v>-1</v>
      </c>
      <c r="Q224" s="28">
        <f>IF((J224)=0,"",(P224/J224))</f>
        <v>-1</v>
      </c>
    </row>
    <row r="225" spans="4:17" ht="15">
      <c r="D225" s="20" t="s">
        <v>62</v>
      </c>
      <c r="E225" s="20"/>
      <c r="F225" s="21" t="s">
        <v>59</v>
      </c>
      <c r="G225" s="22"/>
      <c r="H225" s="23">
        <f>H$17</f>
        <v>0</v>
      </c>
      <c r="I225" s="24">
        <v>1</v>
      </c>
      <c r="J225" s="25">
        <f t="shared" si="40"/>
        <v>0</v>
      </c>
      <c r="K225" s="20"/>
      <c r="L225" s="23">
        <f>L$17</f>
        <v>1.47</v>
      </c>
      <c r="M225" s="26">
        <v>1</v>
      </c>
      <c r="N225" s="25">
        <f aca="true" t="shared" si="41" ref="N225:N237">M225*L225</f>
        <v>1.47</v>
      </c>
      <c r="O225" s="20"/>
      <c r="P225" s="27">
        <f aca="true" t="shared" si="42" ref="P225:P254">N225-J225</f>
        <v>1.47</v>
      </c>
      <c r="Q225" s="28">
        <f aca="true" t="shared" si="43" ref="Q225:Q254">IF((J225)=0,"",(P225/J225))</f>
      </c>
    </row>
    <row r="226" spans="4:17" ht="15">
      <c r="D226" s="20" t="s">
        <v>18</v>
      </c>
      <c r="E226" s="20"/>
      <c r="F226" s="21"/>
      <c r="G226" s="22"/>
      <c r="H226" s="23">
        <f>H$18</f>
        <v>0.1554</v>
      </c>
      <c r="I226" s="24">
        <v>1</v>
      </c>
      <c r="J226" s="25">
        <f t="shared" si="40"/>
        <v>0.1554</v>
      </c>
      <c r="K226" s="20"/>
      <c r="L226" s="23">
        <f>L$18</f>
        <v>0</v>
      </c>
      <c r="M226" s="26">
        <v>1</v>
      </c>
      <c r="N226" s="25">
        <f t="shared" si="41"/>
        <v>0</v>
      </c>
      <c r="O226" s="20"/>
      <c r="P226" s="27">
        <f t="shared" si="42"/>
        <v>-0.1554</v>
      </c>
      <c r="Q226" s="28">
        <f t="shared" si="43"/>
        <v>-1</v>
      </c>
    </row>
    <row r="227" spans="4:17" ht="15">
      <c r="D227" s="20" t="s">
        <v>19</v>
      </c>
      <c r="E227" s="20"/>
      <c r="F227" s="21" t="s">
        <v>60</v>
      </c>
      <c r="G227" s="22"/>
      <c r="H227" s="23">
        <f>H$19</f>
        <v>0.0136</v>
      </c>
      <c r="I227" s="24">
        <f>H218</f>
        <v>1500</v>
      </c>
      <c r="J227" s="25">
        <f t="shared" si="40"/>
        <v>20.4</v>
      </c>
      <c r="K227" s="20"/>
      <c r="L227" s="23">
        <f>L$19</f>
        <v>0.014222979650239605</v>
      </c>
      <c r="M227" s="26">
        <f>H218</f>
        <v>1500</v>
      </c>
      <c r="N227" s="25">
        <f t="shared" si="41"/>
        <v>21.33446947535941</v>
      </c>
      <c r="O227" s="20"/>
      <c r="P227" s="27">
        <f t="shared" si="42"/>
        <v>0.9344694753594105</v>
      </c>
      <c r="Q227" s="28">
        <f t="shared" si="43"/>
        <v>0.04580732722350052</v>
      </c>
    </row>
    <row r="228" spans="4:17" ht="15">
      <c r="D228" s="20" t="s">
        <v>20</v>
      </c>
      <c r="E228" s="20"/>
      <c r="F228" s="21" t="s">
        <v>60</v>
      </c>
      <c r="G228" s="22"/>
      <c r="H228" s="23">
        <f>H$20</f>
        <v>0.0031</v>
      </c>
      <c r="I228" s="24">
        <f aca="true" t="shared" si="44" ref="I228:I233">I227</f>
        <v>1500</v>
      </c>
      <c r="J228" s="25">
        <f t="shared" si="40"/>
        <v>4.6499999999999995</v>
      </c>
      <c r="K228" s="20"/>
      <c r="L228" s="23">
        <f>L$20</f>
        <v>0.0020649636306586954</v>
      </c>
      <c r="M228" s="26">
        <f aca="true" t="shared" si="45" ref="M228:M233">M227</f>
        <v>1500</v>
      </c>
      <c r="N228" s="25">
        <f t="shared" si="41"/>
        <v>3.097445445988043</v>
      </c>
      <c r="O228" s="20"/>
      <c r="P228" s="27">
        <f t="shared" si="42"/>
        <v>-1.5525545540119565</v>
      </c>
      <c r="Q228" s="28">
        <f t="shared" si="43"/>
        <v>-0.33388269978751756</v>
      </c>
    </row>
    <row r="229" spans="4:17" ht="15">
      <c r="D229" s="20" t="s">
        <v>21</v>
      </c>
      <c r="E229" s="20"/>
      <c r="F229" s="21"/>
      <c r="G229" s="22"/>
      <c r="H229" s="23">
        <f>H$21</f>
        <v>0</v>
      </c>
      <c r="I229" s="24">
        <f t="shared" si="44"/>
        <v>1500</v>
      </c>
      <c r="J229" s="25">
        <f t="shared" si="40"/>
        <v>0</v>
      </c>
      <c r="K229" s="20"/>
      <c r="L229" s="23">
        <f>L$21</f>
        <v>0</v>
      </c>
      <c r="M229" s="26">
        <f t="shared" si="45"/>
        <v>1500</v>
      </c>
      <c r="N229" s="25">
        <f t="shared" si="41"/>
        <v>0</v>
      </c>
      <c r="O229" s="20"/>
      <c r="P229" s="27">
        <f t="shared" si="42"/>
        <v>0</v>
      </c>
      <c r="Q229" s="28">
        <f t="shared" si="43"/>
      </c>
    </row>
    <row r="230" spans="4:17" ht="15">
      <c r="D230" s="20" t="s">
        <v>22</v>
      </c>
      <c r="E230" s="20"/>
      <c r="F230" s="21"/>
      <c r="G230" s="22"/>
      <c r="H230" s="23">
        <f>H$22</f>
        <v>0</v>
      </c>
      <c r="I230" s="24">
        <f t="shared" si="44"/>
        <v>1500</v>
      </c>
      <c r="J230" s="25">
        <f t="shared" si="40"/>
        <v>0</v>
      </c>
      <c r="K230" s="20"/>
      <c r="L230" s="23">
        <f>L$22</f>
        <v>0</v>
      </c>
      <c r="M230" s="26">
        <f t="shared" si="45"/>
        <v>1500</v>
      </c>
      <c r="N230" s="25">
        <f t="shared" si="41"/>
        <v>0</v>
      </c>
      <c r="O230" s="20"/>
      <c r="P230" s="27">
        <f t="shared" si="42"/>
        <v>0</v>
      </c>
      <c r="Q230" s="28">
        <f t="shared" si="43"/>
      </c>
    </row>
    <row r="231" spans="4:17" ht="15">
      <c r="D231" s="20" t="s">
        <v>23</v>
      </c>
      <c r="E231" s="20"/>
      <c r="F231" s="21" t="s">
        <v>59</v>
      </c>
      <c r="G231" s="22"/>
      <c r="H231" s="23">
        <f>H$23</f>
        <v>0</v>
      </c>
      <c r="I231" s="24">
        <f t="shared" si="44"/>
        <v>1500</v>
      </c>
      <c r="J231" s="25">
        <f t="shared" si="40"/>
        <v>0</v>
      </c>
      <c r="K231" s="20"/>
      <c r="L231" s="23">
        <f>L$23</f>
        <v>0.35</v>
      </c>
      <c r="M231" s="26">
        <v>1</v>
      </c>
      <c r="N231" s="25">
        <f t="shared" si="41"/>
        <v>0.35</v>
      </c>
      <c r="O231" s="20"/>
      <c r="P231" s="27">
        <f t="shared" si="42"/>
        <v>0.35</v>
      </c>
      <c r="Q231" s="28">
        <f t="shared" si="43"/>
      </c>
    </row>
    <row r="232" spans="4:17" ht="15">
      <c r="D232" s="20" t="s">
        <v>24</v>
      </c>
      <c r="E232" s="20"/>
      <c r="F232" s="21" t="s">
        <v>59</v>
      </c>
      <c r="G232" s="22"/>
      <c r="H232" s="23">
        <f>H$24</f>
        <v>0</v>
      </c>
      <c r="I232" s="24">
        <f t="shared" si="44"/>
        <v>1500</v>
      </c>
      <c r="J232" s="25">
        <f t="shared" si="40"/>
        <v>0</v>
      </c>
      <c r="K232" s="20"/>
      <c r="L232" s="23">
        <f>L$24</f>
        <v>0.0006</v>
      </c>
      <c r="M232" s="26">
        <f>M230</f>
        <v>1500</v>
      </c>
      <c r="N232" s="25">
        <f t="shared" si="41"/>
        <v>0.8999999999999999</v>
      </c>
      <c r="O232" s="20"/>
      <c r="P232" s="27">
        <f t="shared" si="42"/>
        <v>0.8999999999999999</v>
      </c>
      <c r="Q232" s="28">
        <f t="shared" si="43"/>
      </c>
    </row>
    <row r="233" spans="4:17" ht="30">
      <c r="D233" s="29" t="s">
        <v>25</v>
      </c>
      <c r="E233" s="20"/>
      <c r="F233" s="21" t="s">
        <v>60</v>
      </c>
      <c r="G233" s="22"/>
      <c r="H233" s="23">
        <f>H$25</f>
        <v>0.0033</v>
      </c>
      <c r="I233" s="24">
        <f t="shared" si="44"/>
        <v>1500</v>
      </c>
      <c r="J233" s="25">
        <f t="shared" si="40"/>
        <v>4.95</v>
      </c>
      <c r="K233" s="20"/>
      <c r="L233" s="23">
        <f>L$25</f>
        <v>0.014560474097541272</v>
      </c>
      <c r="M233" s="26">
        <f t="shared" si="45"/>
        <v>1500</v>
      </c>
      <c r="N233" s="25">
        <f t="shared" si="41"/>
        <v>21.840711146311907</v>
      </c>
      <c r="O233" s="20"/>
      <c r="P233" s="27">
        <f t="shared" si="42"/>
        <v>16.890711146311908</v>
      </c>
      <c r="Q233" s="28">
        <f t="shared" si="43"/>
        <v>3.4122648780428095</v>
      </c>
    </row>
    <row r="234" spans="4:17" ht="15">
      <c r="D234" s="30" t="s">
        <v>61</v>
      </c>
      <c r="E234" s="20"/>
      <c r="F234" s="21" t="s">
        <v>59</v>
      </c>
      <c r="G234" s="22"/>
      <c r="H234" s="23">
        <f>H$26</f>
        <v>0</v>
      </c>
      <c r="I234" s="31"/>
      <c r="J234" s="25">
        <f t="shared" si="40"/>
        <v>0</v>
      </c>
      <c r="K234" s="20"/>
      <c r="L234" s="23">
        <f>L$26</f>
        <v>-0.005681710379606411</v>
      </c>
      <c r="M234" s="32">
        <f>M233</f>
        <v>1500</v>
      </c>
      <c r="N234" s="25">
        <f t="shared" si="41"/>
        <v>-8.522565569409617</v>
      </c>
      <c r="O234" s="20"/>
      <c r="P234" s="27">
        <f t="shared" si="42"/>
        <v>-8.522565569409617</v>
      </c>
      <c r="Q234" s="28">
        <f t="shared" si="43"/>
      </c>
    </row>
    <row r="235" spans="4:17" ht="15">
      <c r="D235" s="30"/>
      <c r="E235" s="20"/>
      <c r="F235" s="21"/>
      <c r="G235" s="22"/>
      <c r="H235" s="23">
        <f>H$27</f>
        <v>0</v>
      </c>
      <c r="I235" s="31"/>
      <c r="J235" s="25">
        <f t="shared" si="40"/>
        <v>0</v>
      </c>
      <c r="K235" s="20"/>
      <c r="L235" s="23">
        <f>L$27</f>
        <v>0</v>
      </c>
      <c r="M235" s="32"/>
      <c r="N235" s="25">
        <f t="shared" si="41"/>
        <v>0</v>
      </c>
      <c r="O235" s="20"/>
      <c r="P235" s="27">
        <f t="shared" si="42"/>
        <v>0</v>
      </c>
      <c r="Q235" s="28">
        <f t="shared" si="43"/>
      </c>
    </row>
    <row r="236" spans="4:17" ht="15">
      <c r="D236" s="30"/>
      <c r="E236" s="20"/>
      <c r="F236" s="21"/>
      <c r="G236" s="22"/>
      <c r="H236" s="23">
        <f>H$28</f>
        <v>0</v>
      </c>
      <c r="I236" s="31"/>
      <c r="J236" s="25">
        <f t="shared" si="40"/>
        <v>0</v>
      </c>
      <c r="K236" s="20"/>
      <c r="L236" s="23">
        <f>L$28</f>
        <v>0</v>
      </c>
      <c r="M236" s="32"/>
      <c r="N236" s="25">
        <f t="shared" si="41"/>
        <v>0</v>
      </c>
      <c r="O236" s="20"/>
      <c r="P236" s="27">
        <f t="shared" si="42"/>
        <v>0</v>
      </c>
      <c r="Q236" s="28">
        <f t="shared" si="43"/>
      </c>
    </row>
    <row r="237" spans="4:17" ht="15.75" thickBot="1">
      <c r="D237" s="30"/>
      <c r="E237" s="20"/>
      <c r="F237" s="21"/>
      <c r="G237" s="22"/>
      <c r="H237" s="23">
        <f>H$29</f>
        <v>0</v>
      </c>
      <c r="I237" s="31"/>
      <c r="J237" s="25">
        <f t="shared" si="40"/>
        <v>0</v>
      </c>
      <c r="K237" s="20"/>
      <c r="L237" s="23">
        <f>L$29</f>
        <v>0</v>
      </c>
      <c r="M237" s="32"/>
      <c r="N237" s="25">
        <f t="shared" si="41"/>
        <v>0</v>
      </c>
      <c r="O237" s="20"/>
      <c r="P237" s="27">
        <f t="shared" si="42"/>
        <v>0</v>
      </c>
      <c r="Q237" s="28">
        <f t="shared" si="43"/>
      </c>
    </row>
    <row r="238" spans="4:17" ht="15.75" thickBot="1">
      <c r="D238" s="10" t="s">
        <v>26</v>
      </c>
      <c r="G238" s="33"/>
      <c r="H238" s="34"/>
      <c r="I238" s="35"/>
      <c r="J238" s="36">
        <f>SUM(J223:J237)</f>
        <v>43.455400000000004</v>
      </c>
      <c r="L238" s="34"/>
      <c r="M238" s="37"/>
      <c r="N238" s="36">
        <f>SUM(N223:N237)</f>
        <v>55.678260498249735</v>
      </c>
      <c r="P238" s="38">
        <f t="shared" si="42"/>
        <v>12.22286049824973</v>
      </c>
      <c r="Q238" s="39">
        <f t="shared" si="43"/>
        <v>0.2812736851634027</v>
      </c>
    </row>
    <row r="239" spans="4:17" ht="15">
      <c r="D239" s="40" t="s">
        <v>27</v>
      </c>
      <c r="E239" s="40"/>
      <c r="F239" s="41"/>
      <c r="G239" s="42"/>
      <c r="H239" s="43">
        <f>H$31</f>
        <v>0.0055</v>
      </c>
      <c r="I239" s="44">
        <f>H218*(1+H256)</f>
        <v>1583.1</v>
      </c>
      <c r="J239" s="45">
        <f>I239*H239</f>
        <v>8.707049999999999</v>
      </c>
      <c r="K239" s="40"/>
      <c r="L239" s="43">
        <f>L$31</f>
        <v>0.005869093628768654</v>
      </c>
      <c r="M239" s="46">
        <f>H218*(1+L256)</f>
        <v>1563.15</v>
      </c>
      <c r="N239" s="45">
        <f>M239*L239</f>
        <v>9.174273705809721</v>
      </c>
      <c r="O239" s="40"/>
      <c r="P239" s="47">
        <f t="shared" si="42"/>
        <v>0.4672237058097224</v>
      </c>
      <c r="Q239" s="48">
        <f t="shared" si="43"/>
        <v>0.05366039081086274</v>
      </c>
    </row>
    <row r="240" spans="4:17" ht="30.75" thickBot="1">
      <c r="D240" s="49" t="s">
        <v>28</v>
      </c>
      <c r="E240" s="40"/>
      <c r="F240" s="41"/>
      <c r="G240" s="42"/>
      <c r="H240" s="43">
        <f>H$32</f>
        <v>0.0013</v>
      </c>
      <c r="I240" s="44">
        <f>I239</f>
        <v>1583.1</v>
      </c>
      <c r="J240" s="45">
        <f>I240*H240</f>
        <v>2.0580299999999996</v>
      </c>
      <c r="K240" s="40"/>
      <c r="L240" s="43">
        <f>L$32</f>
        <v>0.003958517290309049</v>
      </c>
      <c r="M240" s="46">
        <f>M239</f>
        <v>1563.15</v>
      </c>
      <c r="N240" s="45">
        <f>M240*L240</f>
        <v>6.187756302346591</v>
      </c>
      <c r="O240" s="40"/>
      <c r="P240" s="47">
        <f t="shared" si="42"/>
        <v>4.129726302346591</v>
      </c>
      <c r="Q240" s="48">
        <f t="shared" si="43"/>
        <v>2.0066404777124687</v>
      </c>
    </row>
    <row r="241" spans="4:17" ht="26.25" thickBot="1">
      <c r="D241" s="50" t="s">
        <v>29</v>
      </c>
      <c r="E241" s="20"/>
      <c r="F241" s="20"/>
      <c r="G241" s="22"/>
      <c r="H241" s="51"/>
      <c r="I241" s="52"/>
      <c r="J241" s="53">
        <f>SUM(J238:J240)</f>
        <v>54.22048000000001</v>
      </c>
      <c r="K241" s="54"/>
      <c r="L241" s="55"/>
      <c r="M241" s="56"/>
      <c r="N241" s="53">
        <f>SUM(N238:N240)</f>
        <v>71.04029050640604</v>
      </c>
      <c r="O241" s="54"/>
      <c r="P241" s="57">
        <f t="shared" si="42"/>
        <v>16.81981050640603</v>
      </c>
      <c r="Q241" s="58">
        <f t="shared" si="43"/>
        <v>0.3102113907218458</v>
      </c>
    </row>
    <row r="242" spans="4:17" ht="30">
      <c r="D242" s="29" t="s">
        <v>30</v>
      </c>
      <c r="E242" s="20"/>
      <c r="F242" s="21"/>
      <c r="G242" s="22"/>
      <c r="H242" s="59">
        <f>H$34</f>
        <v>0.0052</v>
      </c>
      <c r="I242" s="24">
        <f>I240</f>
        <v>1583.1</v>
      </c>
      <c r="J242" s="60">
        <f aca="true" t="shared" si="46" ref="J242:J249">I242*H242</f>
        <v>8.232119999999998</v>
      </c>
      <c r="K242" s="20"/>
      <c r="L242" s="59">
        <f>L$34</f>
        <v>0.0052</v>
      </c>
      <c r="M242" s="26">
        <f>M240</f>
        <v>1563.15</v>
      </c>
      <c r="N242" s="60">
        <f aca="true" t="shared" si="47" ref="N242:N249">M242*L242</f>
        <v>8.12838</v>
      </c>
      <c r="O242" s="20"/>
      <c r="P242" s="27">
        <f t="shared" si="42"/>
        <v>-0.10373999999999839</v>
      </c>
      <c r="Q242" s="61">
        <f t="shared" si="43"/>
        <v>-0.01260185711578529</v>
      </c>
    </row>
    <row r="243" spans="4:17" ht="30">
      <c r="D243" s="29" t="s">
        <v>31</v>
      </c>
      <c r="E243" s="20"/>
      <c r="F243" s="21"/>
      <c r="G243" s="22"/>
      <c r="H243" s="59">
        <f>H$35</f>
        <v>0.0013</v>
      </c>
      <c r="I243" s="24">
        <f>I240</f>
        <v>1583.1</v>
      </c>
      <c r="J243" s="60">
        <f t="shared" si="46"/>
        <v>2.0580299999999996</v>
      </c>
      <c r="K243" s="20"/>
      <c r="L243" s="59">
        <f>L$35</f>
        <v>0.0011</v>
      </c>
      <c r="M243" s="26">
        <f>M240</f>
        <v>1563.15</v>
      </c>
      <c r="N243" s="60">
        <f t="shared" si="47"/>
        <v>1.7194650000000002</v>
      </c>
      <c r="O243" s="20"/>
      <c r="P243" s="27">
        <f t="shared" si="42"/>
        <v>-0.33856499999999934</v>
      </c>
      <c r="Q243" s="61">
        <f t="shared" si="43"/>
        <v>-0.16450926371335667</v>
      </c>
    </row>
    <row r="244" spans="4:17" ht="15">
      <c r="D244" s="29" t="s">
        <v>32</v>
      </c>
      <c r="E244" s="20"/>
      <c r="F244" s="21"/>
      <c r="G244" s="22"/>
      <c r="H244" s="59">
        <f>H$36</f>
        <v>0</v>
      </c>
      <c r="I244" s="24">
        <f>I240</f>
        <v>1583.1</v>
      </c>
      <c r="J244" s="60">
        <f t="shared" si="46"/>
        <v>0</v>
      </c>
      <c r="K244" s="20"/>
      <c r="L244" s="59">
        <f>L$36</f>
        <v>0</v>
      </c>
      <c r="M244" s="26">
        <f>M240</f>
        <v>1563.15</v>
      </c>
      <c r="N244" s="60">
        <f t="shared" si="47"/>
        <v>0</v>
      </c>
      <c r="O244" s="20"/>
      <c r="P244" s="27">
        <f t="shared" si="42"/>
        <v>0</v>
      </c>
      <c r="Q244" s="61">
        <f t="shared" si="43"/>
      </c>
    </row>
    <row r="245" spans="4:17" ht="15">
      <c r="D245" s="20" t="s">
        <v>33</v>
      </c>
      <c r="E245" s="20"/>
      <c r="F245" s="21"/>
      <c r="G245" s="22"/>
      <c r="H245" s="59">
        <f>H$37</f>
        <v>0.25</v>
      </c>
      <c r="I245" s="24">
        <v>1</v>
      </c>
      <c r="J245" s="60">
        <f t="shared" si="46"/>
        <v>0.25</v>
      </c>
      <c r="K245" s="20"/>
      <c r="L245" s="59">
        <f>L$37</f>
        <v>0.25</v>
      </c>
      <c r="M245" s="26">
        <v>1</v>
      </c>
      <c r="N245" s="60">
        <f t="shared" si="47"/>
        <v>0.25</v>
      </c>
      <c r="O245" s="20"/>
      <c r="P245" s="27">
        <f t="shared" si="42"/>
        <v>0</v>
      </c>
      <c r="Q245" s="61">
        <f t="shared" si="43"/>
        <v>0</v>
      </c>
    </row>
    <row r="246" spans="4:17" ht="15">
      <c r="D246" s="20" t="s">
        <v>34</v>
      </c>
      <c r="E246" s="20"/>
      <c r="F246" s="21"/>
      <c r="G246" s="22"/>
      <c r="H246" s="59">
        <f>H$38</f>
        <v>0.007</v>
      </c>
      <c r="I246" s="24">
        <f>I243</f>
        <v>1583.1</v>
      </c>
      <c r="J246" s="60">
        <f t="shared" si="46"/>
        <v>11.0817</v>
      </c>
      <c r="K246" s="20"/>
      <c r="L246" s="59">
        <f>L$38</f>
        <v>0.007</v>
      </c>
      <c r="M246" s="26">
        <f>M243</f>
        <v>1563.15</v>
      </c>
      <c r="N246" s="60">
        <f t="shared" si="47"/>
        <v>10.94205</v>
      </c>
      <c r="O246" s="20"/>
      <c r="P246" s="27">
        <f t="shared" si="42"/>
        <v>-0.1396499999999996</v>
      </c>
      <c r="Q246" s="61">
        <f t="shared" si="43"/>
        <v>-0.01260185711578545</v>
      </c>
    </row>
    <row r="247" spans="4:17" ht="15">
      <c r="D247" s="20" t="s">
        <v>35</v>
      </c>
      <c r="E247" s="20"/>
      <c r="F247" s="21"/>
      <c r="G247" s="22"/>
      <c r="H247" s="59">
        <f>H$39</f>
        <v>0.056</v>
      </c>
      <c r="I247" s="24">
        <f>I246</f>
        <v>1583.1</v>
      </c>
      <c r="J247" s="60">
        <f t="shared" si="46"/>
        <v>88.6536</v>
      </c>
      <c r="K247" s="20"/>
      <c r="L247" s="59">
        <f>L$39</f>
        <v>0.056</v>
      </c>
      <c r="M247" s="26">
        <f>M246</f>
        <v>1563.15</v>
      </c>
      <c r="N247" s="60">
        <f t="shared" si="47"/>
        <v>87.5364</v>
      </c>
      <c r="O247" s="20"/>
      <c r="P247" s="27">
        <f t="shared" si="42"/>
        <v>-1.1171999999999969</v>
      </c>
      <c r="Q247" s="61">
        <f t="shared" si="43"/>
        <v>-0.01260185711578545</v>
      </c>
    </row>
    <row r="248" spans="4:17" ht="15">
      <c r="D248" s="63"/>
      <c r="E248" s="20"/>
      <c r="F248" s="21"/>
      <c r="G248" s="22"/>
      <c r="H248" s="59">
        <f>H$40</f>
        <v>0</v>
      </c>
      <c r="I248" s="64"/>
      <c r="J248" s="60">
        <f t="shared" si="46"/>
        <v>0</v>
      </c>
      <c r="K248" s="20"/>
      <c r="L248" s="59">
        <f>L$40</f>
        <v>0</v>
      </c>
      <c r="M248" s="65"/>
      <c r="N248" s="60">
        <f t="shared" si="47"/>
        <v>0</v>
      </c>
      <c r="O248" s="20"/>
      <c r="P248" s="27">
        <f t="shared" si="42"/>
        <v>0</v>
      </c>
      <c r="Q248" s="61">
        <f t="shared" si="43"/>
      </c>
    </row>
    <row r="249" spans="4:17" ht="15.75" thickBot="1">
      <c r="D249" s="30"/>
      <c r="E249" s="20"/>
      <c r="F249" s="21"/>
      <c r="G249" s="22"/>
      <c r="H249" s="59">
        <f>H$41</f>
        <v>0</v>
      </c>
      <c r="I249" s="31"/>
      <c r="J249" s="60">
        <f t="shared" si="46"/>
        <v>0</v>
      </c>
      <c r="K249" s="20"/>
      <c r="L249" s="59">
        <f>L$41</f>
        <v>0</v>
      </c>
      <c r="M249" s="32"/>
      <c r="N249" s="60">
        <f t="shared" si="47"/>
        <v>0</v>
      </c>
      <c r="O249" s="20"/>
      <c r="P249" s="27">
        <f t="shared" si="42"/>
        <v>0</v>
      </c>
      <c r="Q249" s="61">
        <f t="shared" si="43"/>
      </c>
    </row>
    <row r="250" spans="4:17" ht="15.75" thickBot="1">
      <c r="D250" s="66" t="s">
        <v>36</v>
      </c>
      <c r="E250" s="20"/>
      <c r="F250" s="20"/>
      <c r="G250" s="20"/>
      <c r="H250" s="67"/>
      <c r="I250" s="68"/>
      <c r="J250" s="53">
        <f>SUM(J241:J249)</f>
        <v>164.49593</v>
      </c>
      <c r="K250" s="54"/>
      <c r="L250" s="69"/>
      <c r="M250" s="70"/>
      <c r="N250" s="53">
        <f>SUM(N241:N249)</f>
        <v>179.61658550640604</v>
      </c>
      <c r="O250" s="54"/>
      <c r="P250" s="57">
        <f t="shared" si="42"/>
        <v>15.120655506406052</v>
      </c>
      <c r="Q250" s="58">
        <f t="shared" si="43"/>
        <v>0.09192115273858784</v>
      </c>
    </row>
    <row r="251" spans="4:17" ht="15.75" thickBot="1">
      <c r="D251" s="22" t="s">
        <v>37</v>
      </c>
      <c r="E251" s="20"/>
      <c r="F251" s="20"/>
      <c r="G251" s="20"/>
      <c r="H251" s="71">
        <v>0.13</v>
      </c>
      <c r="I251" s="72"/>
      <c r="J251" s="73">
        <f>J250*H251</f>
        <v>21.3844709</v>
      </c>
      <c r="K251" s="20"/>
      <c r="L251" s="71">
        <v>0.13</v>
      </c>
      <c r="M251" s="74"/>
      <c r="N251" s="73">
        <f>N250*L251</f>
        <v>23.350156115832785</v>
      </c>
      <c r="O251" s="20"/>
      <c r="P251" s="27">
        <f t="shared" si="42"/>
        <v>1.965685215832785</v>
      </c>
      <c r="Q251" s="61">
        <f t="shared" si="43"/>
        <v>0.09192115273858775</v>
      </c>
    </row>
    <row r="252" spans="4:17" ht="26.25" thickBot="1">
      <c r="D252" s="50" t="s">
        <v>38</v>
      </c>
      <c r="E252" s="20"/>
      <c r="F252" s="20"/>
      <c r="G252" s="20"/>
      <c r="H252" s="51"/>
      <c r="I252" s="52"/>
      <c r="J252" s="53">
        <f>ROUND(SUM(J250:J251),2)</f>
        <v>185.88</v>
      </c>
      <c r="K252" s="54"/>
      <c r="L252" s="55"/>
      <c r="M252" s="56"/>
      <c r="N252" s="53">
        <f>ROUND(SUM(N250:N251),2)</f>
        <v>202.97</v>
      </c>
      <c r="O252" s="54"/>
      <c r="P252" s="57">
        <f t="shared" si="42"/>
        <v>17.090000000000003</v>
      </c>
      <c r="Q252" s="58">
        <f t="shared" si="43"/>
        <v>0.09194103722831937</v>
      </c>
    </row>
    <row r="253" spans="4:17" ht="15.75" thickBot="1">
      <c r="D253" s="75" t="s">
        <v>39</v>
      </c>
      <c r="E253" s="20"/>
      <c r="F253" s="20"/>
      <c r="G253" s="20"/>
      <c r="H253" s="51"/>
      <c r="I253" s="76"/>
      <c r="J253" s="53">
        <f>ROUND(-J252*10%,2)</f>
        <v>-18.59</v>
      </c>
      <c r="K253" s="54"/>
      <c r="L253" s="55"/>
      <c r="M253" s="56"/>
      <c r="N253" s="53">
        <f>ROUND(-N252*10%,2)</f>
        <v>-20.3</v>
      </c>
      <c r="O253" s="54"/>
      <c r="P253" s="57">
        <f t="shared" si="42"/>
        <v>-1.7100000000000009</v>
      </c>
      <c r="Q253" s="58">
        <f t="shared" si="43"/>
        <v>0.09198493813878433</v>
      </c>
    </row>
    <row r="254" spans="4:17" ht="15.75" thickBot="1">
      <c r="D254" s="50" t="s">
        <v>40</v>
      </c>
      <c r="E254" s="20"/>
      <c r="F254" s="20"/>
      <c r="G254" s="20"/>
      <c r="H254" s="77"/>
      <c r="I254" s="78"/>
      <c r="J254" s="79">
        <f>J252+J253</f>
        <v>167.29</v>
      </c>
      <c r="K254" s="54"/>
      <c r="L254" s="80"/>
      <c r="M254" s="81"/>
      <c r="N254" s="79">
        <f>N252+N253</f>
        <v>182.67</v>
      </c>
      <c r="O254" s="54"/>
      <c r="P254" s="82">
        <f t="shared" si="42"/>
        <v>15.379999999999995</v>
      </c>
      <c r="Q254" s="83">
        <f t="shared" si="43"/>
        <v>0.09193615876621433</v>
      </c>
    </row>
    <row r="255" ht="10.5" customHeight="1"/>
    <row r="256" spans="4:12" ht="15">
      <c r="D256" s="10" t="s">
        <v>41</v>
      </c>
      <c r="H256" s="84">
        <f>H$48</f>
        <v>0.0554</v>
      </c>
      <c r="L256" s="84">
        <f>L$48</f>
        <v>0.0421</v>
      </c>
    </row>
    <row r="258" spans="2:9" ht="15">
      <c r="B258" s="5"/>
      <c r="D258" s="9"/>
      <c r="F258" s="10" t="s">
        <v>4</v>
      </c>
      <c r="G258" s="10"/>
      <c r="H258" s="11">
        <v>2000</v>
      </c>
      <c r="I258" s="10" t="s">
        <v>5</v>
      </c>
    </row>
    <row r="259" spans="2:4" ht="10.5" customHeight="1">
      <c r="B259" s="5"/>
      <c r="D259" s="9"/>
    </row>
    <row r="260" spans="2:17" ht="15">
      <c r="B260" s="12"/>
      <c r="D260" s="9"/>
      <c r="F260" s="13"/>
      <c r="G260" s="13"/>
      <c r="H260" s="96" t="s">
        <v>6</v>
      </c>
      <c r="I260" s="97"/>
      <c r="J260" s="98"/>
      <c r="L260" s="96" t="s">
        <v>7</v>
      </c>
      <c r="M260" s="97"/>
      <c r="N260" s="98"/>
      <c r="P260" s="96" t="s">
        <v>8</v>
      </c>
      <c r="Q260" s="98"/>
    </row>
    <row r="261" spans="2:17" ht="15">
      <c r="B261" s="12"/>
      <c r="D261" s="9"/>
      <c r="F261" s="88" t="s">
        <v>9</v>
      </c>
      <c r="G261" s="14"/>
      <c r="H261" s="15" t="s">
        <v>10</v>
      </c>
      <c r="I261" s="15" t="s">
        <v>11</v>
      </c>
      <c r="J261" s="16" t="s">
        <v>12</v>
      </c>
      <c r="L261" s="15" t="s">
        <v>10</v>
      </c>
      <c r="M261" s="17" t="s">
        <v>11</v>
      </c>
      <c r="N261" s="16" t="s">
        <v>12</v>
      </c>
      <c r="P261" s="90" t="s">
        <v>13</v>
      </c>
      <c r="Q261" s="92" t="s">
        <v>14</v>
      </c>
    </row>
    <row r="262" spans="2:17" ht="15">
      <c r="B262" s="12"/>
      <c r="D262" s="9"/>
      <c r="F262" s="89"/>
      <c r="G262" s="14"/>
      <c r="H262" s="18" t="s">
        <v>15</v>
      </c>
      <c r="I262" s="18"/>
      <c r="J262" s="19" t="s">
        <v>15</v>
      </c>
      <c r="L262" s="18" t="s">
        <v>15</v>
      </c>
      <c r="M262" s="19"/>
      <c r="N262" s="19" t="s">
        <v>15</v>
      </c>
      <c r="P262" s="91"/>
      <c r="Q262" s="93"/>
    </row>
    <row r="263" spans="4:17" ht="15">
      <c r="D263" s="20" t="s">
        <v>16</v>
      </c>
      <c r="E263" s="20"/>
      <c r="F263" s="21" t="s">
        <v>59</v>
      </c>
      <c r="G263" s="22"/>
      <c r="H263" s="23">
        <f>H$15</f>
        <v>12.3</v>
      </c>
      <c r="I263" s="24">
        <v>1</v>
      </c>
      <c r="J263" s="25">
        <f>I263*H263</f>
        <v>12.3</v>
      </c>
      <c r="K263" s="20"/>
      <c r="L263" s="23">
        <f>L$15</f>
        <v>15.208199999999998</v>
      </c>
      <c r="M263" s="26">
        <v>1</v>
      </c>
      <c r="N263" s="25">
        <f>M263*L263</f>
        <v>15.208199999999998</v>
      </c>
      <c r="O263" s="20"/>
      <c r="P263" s="27">
        <f>N263-J263</f>
        <v>2.9081999999999972</v>
      </c>
      <c r="Q263" s="28">
        <f>IF((J263)=0,"",(P263/J263))</f>
        <v>0.23643902439024367</v>
      </c>
    </row>
    <row r="264" spans="4:17" ht="15">
      <c r="D264" s="20" t="s">
        <v>17</v>
      </c>
      <c r="E264" s="20"/>
      <c r="F264" s="21" t="s">
        <v>59</v>
      </c>
      <c r="G264" s="22"/>
      <c r="H264" s="23">
        <f>H$16</f>
        <v>1</v>
      </c>
      <c r="I264" s="24">
        <v>1</v>
      </c>
      <c r="J264" s="25">
        <f aca="true" t="shared" si="48" ref="J264:J277">I264*H264</f>
        <v>1</v>
      </c>
      <c r="K264" s="20"/>
      <c r="L264" s="23">
        <f>L$16</f>
        <v>0</v>
      </c>
      <c r="M264" s="26">
        <v>1</v>
      </c>
      <c r="N264" s="25">
        <f>M264*L264</f>
        <v>0</v>
      </c>
      <c r="O264" s="20"/>
      <c r="P264" s="27">
        <f>N264-J264</f>
        <v>-1</v>
      </c>
      <c r="Q264" s="28">
        <f>IF((J264)=0,"",(P264/J264))</f>
        <v>-1</v>
      </c>
    </row>
    <row r="265" spans="4:17" ht="15">
      <c r="D265" s="20" t="s">
        <v>62</v>
      </c>
      <c r="E265" s="20"/>
      <c r="F265" s="21" t="s">
        <v>59</v>
      </c>
      <c r="G265" s="22"/>
      <c r="H265" s="23">
        <f>H$17</f>
        <v>0</v>
      </c>
      <c r="I265" s="24">
        <v>1</v>
      </c>
      <c r="J265" s="25">
        <f t="shared" si="48"/>
        <v>0</v>
      </c>
      <c r="K265" s="20"/>
      <c r="L265" s="23">
        <f>L$17</f>
        <v>1.47</v>
      </c>
      <c r="M265" s="26">
        <v>1</v>
      </c>
      <c r="N265" s="25">
        <f aca="true" t="shared" si="49" ref="N265:N277">M265*L265</f>
        <v>1.47</v>
      </c>
      <c r="O265" s="20"/>
      <c r="P265" s="27">
        <f aca="true" t="shared" si="50" ref="P265:P294">N265-J265</f>
        <v>1.47</v>
      </c>
      <c r="Q265" s="28">
        <f aca="true" t="shared" si="51" ref="Q265:Q294">IF((J265)=0,"",(P265/J265))</f>
      </c>
    </row>
    <row r="266" spans="4:17" ht="15">
      <c r="D266" s="20" t="s">
        <v>18</v>
      </c>
      <c r="E266" s="20"/>
      <c r="F266" s="21"/>
      <c r="G266" s="22"/>
      <c r="H266" s="23">
        <f>H$18</f>
        <v>0.1554</v>
      </c>
      <c r="I266" s="24">
        <v>1</v>
      </c>
      <c r="J266" s="25">
        <f t="shared" si="48"/>
        <v>0.1554</v>
      </c>
      <c r="K266" s="20"/>
      <c r="L266" s="23">
        <f>L$18</f>
        <v>0</v>
      </c>
      <c r="M266" s="26">
        <v>1</v>
      </c>
      <c r="N266" s="25">
        <f t="shared" si="49"/>
        <v>0</v>
      </c>
      <c r="O266" s="20"/>
      <c r="P266" s="27">
        <f t="shared" si="50"/>
        <v>-0.1554</v>
      </c>
      <c r="Q266" s="28">
        <f t="shared" si="51"/>
        <v>-1</v>
      </c>
    </row>
    <row r="267" spans="4:17" ht="15">
      <c r="D267" s="20" t="s">
        <v>19</v>
      </c>
      <c r="E267" s="20"/>
      <c r="F267" s="21" t="s">
        <v>60</v>
      </c>
      <c r="G267" s="22"/>
      <c r="H267" s="23">
        <f>H$19</f>
        <v>0.0136</v>
      </c>
      <c r="I267" s="24">
        <f>H258</f>
        <v>2000</v>
      </c>
      <c r="J267" s="25">
        <f t="shared" si="48"/>
        <v>27.2</v>
      </c>
      <c r="K267" s="20"/>
      <c r="L267" s="23">
        <f>L$19</f>
        <v>0.014222979650239605</v>
      </c>
      <c r="M267" s="26">
        <f>H258</f>
        <v>2000</v>
      </c>
      <c r="N267" s="25">
        <f t="shared" si="49"/>
        <v>28.44595930047921</v>
      </c>
      <c r="O267" s="20"/>
      <c r="P267" s="27">
        <f t="shared" si="50"/>
        <v>1.2459593004792104</v>
      </c>
      <c r="Q267" s="28">
        <f t="shared" si="51"/>
        <v>0.04580732722350039</v>
      </c>
    </row>
    <row r="268" spans="4:17" ht="15">
      <c r="D268" s="20" t="s">
        <v>20</v>
      </c>
      <c r="E268" s="20"/>
      <c r="F268" s="21" t="s">
        <v>60</v>
      </c>
      <c r="G268" s="22"/>
      <c r="H268" s="23">
        <f>H$20</f>
        <v>0.0031</v>
      </c>
      <c r="I268" s="24">
        <f aca="true" t="shared" si="52" ref="I268:I273">I267</f>
        <v>2000</v>
      </c>
      <c r="J268" s="25">
        <f t="shared" si="48"/>
        <v>6.2</v>
      </c>
      <c r="K268" s="20"/>
      <c r="L268" s="23">
        <f>L$20</f>
        <v>0.0020649636306586954</v>
      </c>
      <c r="M268" s="26">
        <f aca="true" t="shared" si="53" ref="M268:M273">M267</f>
        <v>2000</v>
      </c>
      <c r="N268" s="25">
        <f t="shared" si="49"/>
        <v>4.12992726131739</v>
      </c>
      <c r="O268" s="20"/>
      <c r="P268" s="27">
        <f t="shared" si="50"/>
        <v>-2.07007273868261</v>
      </c>
      <c r="Q268" s="28">
        <f t="shared" si="51"/>
        <v>-0.3338826997875177</v>
      </c>
    </row>
    <row r="269" spans="4:17" ht="15">
      <c r="D269" s="20" t="s">
        <v>21</v>
      </c>
      <c r="E269" s="20"/>
      <c r="F269" s="21"/>
      <c r="G269" s="22"/>
      <c r="H269" s="23">
        <f>H$21</f>
        <v>0</v>
      </c>
      <c r="I269" s="24">
        <f t="shared" si="52"/>
        <v>2000</v>
      </c>
      <c r="J269" s="25">
        <f t="shared" si="48"/>
        <v>0</v>
      </c>
      <c r="K269" s="20"/>
      <c r="L269" s="23">
        <f>L$21</f>
        <v>0</v>
      </c>
      <c r="M269" s="26">
        <f t="shared" si="53"/>
        <v>2000</v>
      </c>
      <c r="N269" s="25">
        <f t="shared" si="49"/>
        <v>0</v>
      </c>
      <c r="O269" s="20"/>
      <c r="P269" s="27">
        <f t="shared" si="50"/>
        <v>0</v>
      </c>
      <c r="Q269" s="28">
        <f t="shared" si="51"/>
      </c>
    </row>
    <row r="270" spans="4:17" ht="15">
      <c r="D270" s="20" t="s">
        <v>22</v>
      </c>
      <c r="E270" s="20"/>
      <c r="F270" s="21"/>
      <c r="G270" s="22"/>
      <c r="H270" s="23">
        <f>H$22</f>
        <v>0</v>
      </c>
      <c r="I270" s="24">
        <f t="shared" si="52"/>
        <v>2000</v>
      </c>
      <c r="J270" s="25">
        <f t="shared" si="48"/>
        <v>0</v>
      </c>
      <c r="K270" s="20"/>
      <c r="L270" s="23">
        <f>L$22</f>
        <v>0</v>
      </c>
      <c r="M270" s="26">
        <f t="shared" si="53"/>
        <v>2000</v>
      </c>
      <c r="N270" s="25">
        <f t="shared" si="49"/>
        <v>0</v>
      </c>
      <c r="O270" s="20"/>
      <c r="P270" s="27">
        <f t="shared" si="50"/>
        <v>0</v>
      </c>
      <c r="Q270" s="28">
        <f t="shared" si="51"/>
      </c>
    </row>
    <row r="271" spans="4:17" ht="15">
      <c r="D271" s="20" t="s">
        <v>23</v>
      </c>
      <c r="E271" s="20"/>
      <c r="F271" s="21" t="s">
        <v>59</v>
      </c>
      <c r="G271" s="22"/>
      <c r="H271" s="23">
        <f>H$23</f>
        <v>0</v>
      </c>
      <c r="I271" s="24">
        <f t="shared" si="52"/>
        <v>2000</v>
      </c>
      <c r="J271" s="25">
        <f t="shared" si="48"/>
        <v>0</v>
      </c>
      <c r="K271" s="20"/>
      <c r="L271" s="23">
        <f>L$23</f>
        <v>0.35</v>
      </c>
      <c r="M271" s="26">
        <v>1</v>
      </c>
      <c r="N271" s="25">
        <f t="shared" si="49"/>
        <v>0.35</v>
      </c>
      <c r="O271" s="20"/>
      <c r="P271" s="27">
        <f t="shared" si="50"/>
        <v>0.35</v>
      </c>
      <c r="Q271" s="28">
        <f t="shared" si="51"/>
      </c>
    </row>
    <row r="272" spans="4:17" ht="15">
      <c r="D272" s="20" t="s">
        <v>24</v>
      </c>
      <c r="E272" s="20"/>
      <c r="F272" s="21" t="s">
        <v>59</v>
      </c>
      <c r="G272" s="22"/>
      <c r="H272" s="23">
        <f>H$24</f>
        <v>0</v>
      </c>
      <c r="I272" s="24">
        <f t="shared" si="52"/>
        <v>2000</v>
      </c>
      <c r="J272" s="25">
        <f t="shared" si="48"/>
        <v>0</v>
      </c>
      <c r="K272" s="20"/>
      <c r="L272" s="23">
        <f>L$24</f>
        <v>0.0006</v>
      </c>
      <c r="M272" s="26">
        <f>M270</f>
        <v>2000</v>
      </c>
      <c r="N272" s="25">
        <f t="shared" si="49"/>
        <v>1.2</v>
      </c>
      <c r="O272" s="20"/>
      <c r="P272" s="27">
        <f t="shared" si="50"/>
        <v>1.2</v>
      </c>
      <c r="Q272" s="28">
        <f t="shared" si="51"/>
      </c>
    </row>
    <row r="273" spans="4:17" ht="30">
      <c r="D273" s="29" t="s">
        <v>25</v>
      </c>
      <c r="E273" s="20"/>
      <c r="F273" s="21" t="s">
        <v>60</v>
      </c>
      <c r="G273" s="22"/>
      <c r="H273" s="23">
        <f>H$25</f>
        <v>0.0033</v>
      </c>
      <c r="I273" s="24">
        <f t="shared" si="52"/>
        <v>2000</v>
      </c>
      <c r="J273" s="25">
        <f t="shared" si="48"/>
        <v>6.6</v>
      </c>
      <c r="K273" s="20"/>
      <c r="L273" s="23">
        <f>L$25</f>
        <v>0.014560474097541272</v>
      </c>
      <c r="M273" s="26">
        <f t="shared" si="53"/>
        <v>2000</v>
      </c>
      <c r="N273" s="25">
        <f t="shared" si="49"/>
        <v>29.120948195082544</v>
      </c>
      <c r="O273" s="20"/>
      <c r="P273" s="27">
        <f t="shared" si="50"/>
        <v>22.520948195082546</v>
      </c>
      <c r="Q273" s="28">
        <f t="shared" si="51"/>
        <v>3.4122648780428104</v>
      </c>
    </row>
    <row r="274" spans="4:17" ht="15">
      <c r="D274" s="30" t="s">
        <v>61</v>
      </c>
      <c r="E274" s="20"/>
      <c r="F274" s="21" t="s">
        <v>59</v>
      </c>
      <c r="G274" s="22"/>
      <c r="H274" s="23">
        <f>H$26</f>
        <v>0</v>
      </c>
      <c r="I274" s="31"/>
      <c r="J274" s="25">
        <f t="shared" si="48"/>
        <v>0</v>
      </c>
      <c r="K274" s="20"/>
      <c r="L274" s="23">
        <f>L$26</f>
        <v>-0.005681710379606411</v>
      </c>
      <c r="M274" s="32">
        <f>M273</f>
        <v>2000</v>
      </c>
      <c r="N274" s="25">
        <f t="shared" si="49"/>
        <v>-11.363420759212822</v>
      </c>
      <c r="O274" s="20"/>
      <c r="P274" s="27">
        <f t="shared" si="50"/>
        <v>-11.363420759212822</v>
      </c>
      <c r="Q274" s="28">
        <f t="shared" si="51"/>
      </c>
    </row>
    <row r="275" spans="4:17" ht="15">
      <c r="D275" s="30"/>
      <c r="E275" s="20"/>
      <c r="F275" s="21"/>
      <c r="G275" s="22"/>
      <c r="H275" s="23">
        <f>H$27</f>
        <v>0</v>
      </c>
      <c r="I275" s="31"/>
      <c r="J275" s="25">
        <f t="shared" si="48"/>
        <v>0</v>
      </c>
      <c r="K275" s="20"/>
      <c r="L275" s="23">
        <f>L$27</f>
        <v>0</v>
      </c>
      <c r="M275" s="32"/>
      <c r="N275" s="25">
        <f t="shared" si="49"/>
        <v>0</v>
      </c>
      <c r="O275" s="20"/>
      <c r="P275" s="27">
        <f t="shared" si="50"/>
        <v>0</v>
      </c>
      <c r="Q275" s="28">
        <f t="shared" si="51"/>
      </c>
    </row>
    <row r="276" spans="4:17" ht="15">
      <c r="D276" s="30"/>
      <c r="E276" s="20"/>
      <c r="F276" s="21"/>
      <c r="G276" s="22"/>
      <c r="H276" s="23">
        <f>H$28</f>
        <v>0</v>
      </c>
      <c r="I276" s="31"/>
      <c r="J276" s="25">
        <f t="shared" si="48"/>
        <v>0</v>
      </c>
      <c r="K276" s="20"/>
      <c r="L276" s="23">
        <f>L$28</f>
        <v>0</v>
      </c>
      <c r="M276" s="32"/>
      <c r="N276" s="25">
        <f t="shared" si="49"/>
        <v>0</v>
      </c>
      <c r="O276" s="20"/>
      <c r="P276" s="27">
        <f t="shared" si="50"/>
        <v>0</v>
      </c>
      <c r="Q276" s="28">
        <f t="shared" si="51"/>
      </c>
    </row>
    <row r="277" spans="4:17" ht="15.75" thickBot="1">
      <c r="D277" s="30"/>
      <c r="E277" s="20"/>
      <c r="F277" s="21"/>
      <c r="G277" s="22"/>
      <c r="H277" s="23">
        <f>H$29</f>
        <v>0</v>
      </c>
      <c r="I277" s="31"/>
      <c r="J277" s="25">
        <f t="shared" si="48"/>
        <v>0</v>
      </c>
      <c r="K277" s="20"/>
      <c r="L277" s="23">
        <f>L$29</f>
        <v>0</v>
      </c>
      <c r="M277" s="32"/>
      <c r="N277" s="25">
        <f t="shared" si="49"/>
        <v>0</v>
      </c>
      <c r="O277" s="20"/>
      <c r="P277" s="27">
        <f t="shared" si="50"/>
        <v>0</v>
      </c>
      <c r="Q277" s="28">
        <f t="shared" si="51"/>
      </c>
    </row>
    <row r="278" spans="4:17" ht="15.75" thickBot="1">
      <c r="D278" s="10" t="s">
        <v>26</v>
      </c>
      <c r="G278" s="33"/>
      <c r="H278" s="34"/>
      <c r="I278" s="35"/>
      <c r="J278" s="36">
        <f>SUM(J263:J277)</f>
        <v>53.455400000000004</v>
      </c>
      <c r="L278" s="34"/>
      <c r="M278" s="37"/>
      <c r="N278" s="36">
        <f>SUM(N263:N277)</f>
        <v>68.56161399766631</v>
      </c>
      <c r="P278" s="38">
        <f t="shared" si="50"/>
        <v>15.106213997666309</v>
      </c>
      <c r="Q278" s="39">
        <f t="shared" si="51"/>
        <v>0.2825947237821868</v>
      </c>
    </row>
    <row r="279" spans="4:17" ht="15">
      <c r="D279" s="40" t="s">
        <v>27</v>
      </c>
      <c r="E279" s="40"/>
      <c r="F279" s="41"/>
      <c r="G279" s="42"/>
      <c r="H279" s="43">
        <f>H$31</f>
        <v>0.0055</v>
      </c>
      <c r="I279" s="44">
        <f>H258*(1+H296)</f>
        <v>2110.7999999999997</v>
      </c>
      <c r="J279" s="45">
        <f>I279*H279</f>
        <v>11.609399999999997</v>
      </c>
      <c r="K279" s="40"/>
      <c r="L279" s="43">
        <f>L$31</f>
        <v>0.005869093628768654</v>
      </c>
      <c r="M279" s="46">
        <f>H258*(1+L296)</f>
        <v>2084.2000000000003</v>
      </c>
      <c r="N279" s="45">
        <f>M279*L279</f>
        <v>12.23236494107963</v>
      </c>
      <c r="O279" s="40"/>
      <c r="P279" s="47">
        <f t="shared" si="50"/>
        <v>0.6229649410796334</v>
      </c>
      <c r="Q279" s="48">
        <f t="shared" si="51"/>
        <v>0.05366039081086305</v>
      </c>
    </row>
    <row r="280" spans="4:17" ht="30.75" thickBot="1">
      <c r="D280" s="49" t="s">
        <v>28</v>
      </c>
      <c r="E280" s="40"/>
      <c r="F280" s="41"/>
      <c r="G280" s="42"/>
      <c r="H280" s="43">
        <f>H$32</f>
        <v>0.0013</v>
      </c>
      <c r="I280" s="44">
        <f>I279</f>
        <v>2110.7999999999997</v>
      </c>
      <c r="J280" s="45">
        <f>I280*H280</f>
        <v>2.7440399999999996</v>
      </c>
      <c r="K280" s="40"/>
      <c r="L280" s="43">
        <f>L$32</f>
        <v>0.003958517290309049</v>
      </c>
      <c r="M280" s="46">
        <f>M279</f>
        <v>2084.2000000000003</v>
      </c>
      <c r="N280" s="45">
        <f>M280*L280</f>
        <v>8.250341736462122</v>
      </c>
      <c r="O280" s="40"/>
      <c r="P280" s="47">
        <f t="shared" si="50"/>
        <v>5.506301736462122</v>
      </c>
      <c r="Q280" s="48">
        <f t="shared" si="51"/>
        <v>2.0066404777124687</v>
      </c>
    </row>
    <row r="281" spans="4:17" ht="26.25" thickBot="1">
      <c r="D281" s="50" t="s">
        <v>29</v>
      </c>
      <c r="E281" s="20"/>
      <c r="F281" s="20"/>
      <c r="G281" s="22"/>
      <c r="H281" s="51"/>
      <c r="I281" s="52"/>
      <c r="J281" s="53">
        <f>SUM(J278:J280)</f>
        <v>67.80884</v>
      </c>
      <c r="K281" s="54"/>
      <c r="L281" s="55"/>
      <c r="M281" s="56"/>
      <c r="N281" s="53">
        <f>SUM(N278:N280)</f>
        <v>89.04432067520806</v>
      </c>
      <c r="O281" s="54"/>
      <c r="P281" s="57">
        <f t="shared" si="50"/>
        <v>21.235480675208052</v>
      </c>
      <c r="Q281" s="58">
        <f t="shared" si="51"/>
        <v>0.3131668477916456</v>
      </c>
    </row>
    <row r="282" spans="4:17" ht="30">
      <c r="D282" s="29" t="s">
        <v>30</v>
      </c>
      <c r="E282" s="20"/>
      <c r="F282" s="21"/>
      <c r="G282" s="22"/>
      <c r="H282" s="59">
        <f>H$34</f>
        <v>0.0052</v>
      </c>
      <c r="I282" s="24">
        <f>I280</f>
        <v>2110.7999999999997</v>
      </c>
      <c r="J282" s="60">
        <f aca="true" t="shared" si="54" ref="J282:J289">I282*H282</f>
        <v>10.976159999999998</v>
      </c>
      <c r="K282" s="20"/>
      <c r="L282" s="59">
        <f>L$34</f>
        <v>0.0052</v>
      </c>
      <c r="M282" s="26">
        <f>M280</f>
        <v>2084.2000000000003</v>
      </c>
      <c r="N282" s="60">
        <f aca="true" t="shared" si="55" ref="N282:N289">M282*L282</f>
        <v>10.837840000000002</v>
      </c>
      <c r="O282" s="20"/>
      <c r="P282" s="27">
        <f t="shared" si="50"/>
        <v>-0.13831999999999667</v>
      </c>
      <c r="Q282" s="61">
        <f t="shared" si="51"/>
        <v>-0.012601857115785183</v>
      </c>
    </row>
    <row r="283" spans="4:17" ht="30">
      <c r="D283" s="29" t="s">
        <v>31</v>
      </c>
      <c r="E283" s="20"/>
      <c r="F283" s="21"/>
      <c r="G283" s="22"/>
      <c r="H283" s="59">
        <f>H$35</f>
        <v>0.0013</v>
      </c>
      <c r="I283" s="24">
        <f>I280</f>
        <v>2110.7999999999997</v>
      </c>
      <c r="J283" s="60">
        <f t="shared" si="54"/>
        <v>2.7440399999999996</v>
      </c>
      <c r="K283" s="20"/>
      <c r="L283" s="59">
        <f>L$35</f>
        <v>0.0011</v>
      </c>
      <c r="M283" s="26">
        <f>M280</f>
        <v>2084.2000000000003</v>
      </c>
      <c r="N283" s="60">
        <f t="shared" si="55"/>
        <v>2.2926200000000003</v>
      </c>
      <c r="O283" s="20"/>
      <c r="P283" s="27">
        <f t="shared" si="50"/>
        <v>-0.45141999999999927</v>
      </c>
      <c r="Q283" s="61">
        <f t="shared" si="51"/>
        <v>-0.1645092637133567</v>
      </c>
    </row>
    <row r="284" spans="4:17" ht="15">
      <c r="D284" s="29" t="s">
        <v>32</v>
      </c>
      <c r="E284" s="20"/>
      <c r="F284" s="21"/>
      <c r="G284" s="22"/>
      <c r="H284" s="59">
        <f>H$36</f>
        <v>0</v>
      </c>
      <c r="I284" s="24">
        <f>I280</f>
        <v>2110.7999999999997</v>
      </c>
      <c r="J284" s="60">
        <f t="shared" si="54"/>
        <v>0</v>
      </c>
      <c r="K284" s="20"/>
      <c r="L284" s="59">
        <f>L$36</f>
        <v>0</v>
      </c>
      <c r="M284" s="26">
        <f>M280</f>
        <v>2084.2000000000003</v>
      </c>
      <c r="N284" s="60">
        <f t="shared" si="55"/>
        <v>0</v>
      </c>
      <c r="O284" s="20"/>
      <c r="P284" s="27">
        <f t="shared" si="50"/>
        <v>0</v>
      </c>
      <c r="Q284" s="61">
        <f t="shared" si="51"/>
      </c>
    </row>
    <row r="285" spans="4:17" ht="15">
      <c r="D285" s="20" t="s">
        <v>33</v>
      </c>
      <c r="E285" s="20"/>
      <c r="F285" s="21"/>
      <c r="G285" s="22"/>
      <c r="H285" s="59">
        <f>H$37</f>
        <v>0.25</v>
      </c>
      <c r="I285" s="24">
        <v>1</v>
      </c>
      <c r="J285" s="60">
        <f t="shared" si="54"/>
        <v>0.25</v>
      </c>
      <c r="K285" s="20"/>
      <c r="L285" s="59">
        <f>L$37</f>
        <v>0.25</v>
      </c>
      <c r="M285" s="26">
        <v>1</v>
      </c>
      <c r="N285" s="60">
        <f t="shared" si="55"/>
        <v>0.25</v>
      </c>
      <c r="O285" s="20"/>
      <c r="P285" s="27">
        <f t="shared" si="50"/>
        <v>0</v>
      </c>
      <c r="Q285" s="61">
        <f t="shared" si="51"/>
        <v>0</v>
      </c>
    </row>
    <row r="286" spans="4:17" ht="15">
      <c r="D286" s="20" t="s">
        <v>34</v>
      </c>
      <c r="E286" s="20"/>
      <c r="F286" s="21"/>
      <c r="G286" s="22"/>
      <c r="H286" s="59">
        <f>H$38</f>
        <v>0.007</v>
      </c>
      <c r="I286" s="24">
        <f>I283</f>
        <v>2110.7999999999997</v>
      </c>
      <c r="J286" s="60">
        <f t="shared" si="54"/>
        <v>14.775599999999999</v>
      </c>
      <c r="K286" s="20"/>
      <c r="L286" s="59">
        <f>L$38</f>
        <v>0.007</v>
      </c>
      <c r="M286" s="26">
        <f>M283</f>
        <v>2084.2000000000003</v>
      </c>
      <c r="N286" s="60">
        <f t="shared" si="55"/>
        <v>14.589400000000003</v>
      </c>
      <c r="O286" s="20"/>
      <c r="P286" s="27">
        <f t="shared" si="50"/>
        <v>-0.18619999999999592</v>
      </c>
      <c r="Q286" s="61">
        <f t="shared" si="51"/>
        <v>-0.012601857115785209</v>
      </c>
    </row>
    <row r="287" spans="4:17" ht="15">
      <c r="D287" s="20" t="s">
        <v>35</v>
      </c>
      <c r="E287" s="20"/>
      <c r="F287" s="21"/>
      <c r="G287" s="22"/>
      <c r="H287" s="59">
        <f>H$39</f>
        <v>0.056</v>
      </c>
      <c r="I287" s="24">
        <f>I286</f>
        <v>2110.7999999999997</v>
      </c>
      <c r="J287" s="60">
        <f t="shared" si="54"/>
        <v>118.20479999999999</v>
      </c>
      <c r="K287" s="20"/>
      <c r="L287" s="59">
        <f>L$39</f>
        <v>0.056</v>
      </c>
      <c r="M287" s="26">
        <f>M286</f>
        <v>2084.2000000000003</v>
      </c>
      <c r="N287" s="60">
        <f t="shared" si="55"/>
        <v>116.71520000000002</v>
      </c>
      <c r="O287" s="20"/>
      <c r="P287" s="27">
        <f t="shared" si="50"/>
        <v>-1.4895999999999674</v>
      </c>
      <c r="Q287" s="61">
        <f t="shared" si="51"/>
        <v>-0.012601857115785209</v>
      </c>
    </row>
    <row r="288" spans="4:17" ht="15">
      <c r="D288" s="63"/>
      <c r="E288" s="20"/>
      <c r="F288" s="21"/>
      <c r="G288" s="22"/>
      <c r="H288" s="59">
        <f>H$40</f>
        <v>0</v>
      </c>
      <c r="I288" s="64"/>
      <c r="J288" s="60">
        <f t="shared" si="54"/>
        <v>0</v>
      </c>
      <c r="K288" s="20"/>
      <c r="L288" s="59">
        <f>L$40</f>
        <v>0</v>
      </c>
      <c r="M288" s="65"/>
      <c r="N288" s="60">
        <f t="shared" si="55"/>
        <v>0</v>
      </c>
      <c r="O288" s="20"/>
      <c r="P288" s="27">
        <f t="shared" si="50"/>
        <v>0</v>
      </c>
      <c r="Q288" s="61">
        <f t="shared" si="51"/>
      </c>
    </row>
    <row r="289" spans="4:17" ht="15.75" thickBot="1">
      <c r="D289" s="30"/>
      <c r="E289" s="20"/>
      <c r="F289" s="21"/>
      <c r="G289" s="22"/>
      <c r="H289" s="59">
        <f>H$41</f>
        <v>0</v>
      </c>
      <c r="I289" s="31"/>
      <c r="J289" s="60">
        <f t="shared" si="54"/>
        <v>0</v>
      </c>
      <c r="K289" s="20"/>
      <c r="L289" s="59">
        <f>L$41</f>
        <v>0</v>
      </c>
      <c r="M289" s="32"/>
      <c r="N289" s="60">
        <f t="shared" si="55"/>
        <v>0</v>
      </c>
      <c r="O289" s="20"/>
      <c r="P289" s="27">
        <f t="shared" si="50"/>
        <v>0</v>
      </c>
      <c r="Q289" s="61">
        <f t="shared" si="51"/>
      </c>
    </row>
    <row r="290" spans="4:17" ht="15.75" thickBot="1">
      <c r="D290" s="66" t="s">
        <v>36</v>
      </c>
      <c r="E290" s="20"/>
      <c r="F290" s="20"/>
      <c r="G290" s="20"/>
      <c r="H290" s="67"/>
      <c r="I290" s="68"/>
      <c r="J290" s="53">
        <f>SUM(J281:J289)</f>
        <v>214.75943999999998</v>
      </c>
      <c r="K290" s="54"/>
      <c r="L290" s="69"/>
      <c r="M290" s="70"/>
      <c r="N290" s="53">
        <f>SUM(N281:N289)</f>
        <v>233.72938067520806</v>
      </c>
      <c r="O290" s="54"/>
      <c r="P290" s="57">
        <f t="shared" si="50"/>
        <v>18.96994067520808</v>
      </c>
      <c r="Q290" s="58">
        <f t="shared" si="51"/>
        <v>0.0883311144562869</v>
      </c>
    </row>
    <row r="291" spans="4:17" ht="15.75" thickBot="1">
      <c r="D291" s="22" t="s">
        <v>37</v>
      </c>
      <c r="E291" s="20"/>
      <c r="F291" s="20"/>
      <c r="G291" s="20"/>
      <c r="H291" s="71">
        <v>0.13</v>
      </c>
      <c r="I291" s="72"/>
      <c r="J291" s="73">
        <f>J290*H291</f>
        <v>27.9187272</v>
      </c>
      <c r="K291" s="20"/>
      <c r="L291" s="71">
        <v>0.13</v>
      </c>
      <c r="M291" s="74"/>
      <c r="N291" s="73">
        <f>N290*L291</f>
        <v>30.384819487777047</v>
      </c>
      <c r="O291" s="20"/>
      <c r="P291" s="27">
        <f t="shared" si="50"/>
        <v>2.466092287777048</v>
      </c>
      <c r="Q291" s="61">
        <f t="shared" si="51"/>
        <v>0.08833111445628683</v>
      </c>
    </row>
    <row r="292" spans="4:17" ht="26.25" thickBot="1">
      <c r="D292" s="50" t="s">
        <v>38</v>
      </c>
      <c r="E292" s="20"/>
      <c r="F292" s="20"/>
      <c r="G292" s="20"/>
      <c r="H292" s="51"/>
      <c r="I292" s="52"/>
      <c r="J292" s="53">
        <f>ROUND(SUM(J290:J291),2)</f>
        <v>242.68</v>
      </c>
      <c r="K292" s="54"/>
      <c r="L292" s="55"/>
      <c r="M292" s="56"/>
      <c r="N292" s="53">
        <f>ROUND(SUM(N290:N291),2)</f>
        <v>264.11</v>
      </c>
      <c r="O292" s="54"/>
      <c r="P292" s="57">
        <f t="shared" si="50"/>
        <v>21.430000000000007</v>
      </c>
      <c r="Q292" s="58">
        <f t="shared" si="51"/>
        <v>0.08830558760507667</v>
      </c>
    </row>
    <row r="293" spans="4:17" ht="15.75" thickBot="1">
      <c r="D293" s="75" t="s">
        <v>39</v>
      </c>
      <c r="E293" s="20"/>
      <c r="F293" s="20"/>
      <c r="G293" s="20"/>
      <c r="H293" s="51"/>
      <c r="I293" s="76"/>
      <c r="J293" s="53">
        <f>ROUND(-J292*10%,2)</f>
        <v>-24.27</v>
      </c>
      <c r="K293" s="54"/>
      <c r="L293" s="55"/>
      <c r="M293" s="56"/>
      <c r="N293" s="53">
        <f>ROUND(-N292*10%,2)</f>
        <v>-26.41</v>
      </c>
      <c r="O293" s="54"/>
      <c r="P293" s="57">
        <f t="shared" si="50"/>
        <v>-2.1400000000000006</v>
      </c>
      <c r="Q293" s="58">
        <f t="shared" si="51"/>
        <v>0.0881747012772971</v>
      </c>
    </row>
    <row r="294" spans="4:17" ht="15.75" thickBot="1">
      <c r="D294" s="50" t="s">
        <v>40</v>
      </c>
      <c r="E294" s="20"/>
      <c r="F294" s="20"/>
      <c r="G294" s="20"/>
      <c r="H294" s="77"/>
      <c r="I294" s="78"/>
      <c r="J294" s="79">
        <f>J292+J293</f>
        <v>218.41</v>
      </c>
      <c r="K294" s="54"/>
      <c r="L294" s="80"/>
      <c r="M294" s="81"/>
      <c r="N294" s="79">
        <f>N292+N293</f>
        <v>237.70000000000002</v>
      </c>
      <c r="O294" s="54"/>
      <c r="P294" s="82">
        <f t="shared" si="50"/>
        <v>19.29000000000002</v>
      </c>
      <c r="Q294" s="83">
        <f t="shared" si="51"/>
        <v>0.08832013186209432</v>
      </c>
    </row>
    <row r="295" ht="10.5" customHeight="1"/>
    <row r="296" spans="4:12" ht="15">
      <c r="D296" s="10" t="s">
        <v>41</v>
      </c>
      <c r="H296" s="84">
        <v>0.0554</v>
      </c>
      <c r="L296" s="84">
        <f>L$48</f>
        <v>0.0421</v>
      </c>
    </row>
  </sheetData>
  <sheetProtection/>
  <mergeCells count="46">
    <mergeCell ref="H260:J260"/>
    <mergeCell ref="L260:N260"/>
    <mergeCell ref="P260:Q260"/>
    <mergeCell ref="F261:F262"/>
    <mergeCell ref="P261:P262"/>
    <mergeCell ref="Q261:Q262"/>
    <mergeCell ref="H220:J220"/>
    <mergeCell ref="L220:N220"/>
    <mergeCell ref="P220:Q220"/>
    <mergeCell ref="F221:F222"/>
    <mergeCell ref="P221:P222"/>
    <mergeCell ref="Q221:Q222"/>
    <mergeCell ref="H180:J180"/>
    <mergeCell ref="L180:N180"/>
    <mergeCell ref="P180:Q180"/>
    <mergeCell ref="F181:F182"/>
    <mergeCell ref="P181:P182"/>
    <mergeCell ref="Q181:Q182"/>
    <mergeCell ref="H140:J140"/>
    <mergeCell ref="L140:N140"/>
    <mergeCell ref="P140:Q140"/>
    <mergeCell ref="F141:F142"/>
    <mergeCell ref="P141:P142"/>
    <mergeCell ref="Q141:Q142"/>
    <mergeCell ref="H100:J100"/>
    <mergeCell ref="L100:N100"/>
    <mergeCell ref="P100:Q100"/>
    <mergeCell ref="F101:F102"/>
    <mergeCell ref="P101:P102"/>
    <mergeCell ref="Q101:Q102"/>
    <mergeCell ref="H60:J60"/>
    <mergeCell ref="L60:N60"/>
    <mergeCell ref="P60:Q60"/>
    <mergeCell ref="F61:F62"/>
    <mergeCell ref="P61:P62"/>
    <mergeCell ref="Q61:Q62"/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</mergeCells>
  <dataValidations count="2">
    <dataValidation type="list" allowBlank="1" showInputMessage="1" showErrorMessage="1" prompt="Select Charge Unit - monthly, per kWh, per kW" sqref="F15:F29 F223:F237 F183:F197 F63:F77 F103:F117 F143:F157 F263:F277">
      <formula1>"Monthly, per kWh, per kW"</formula1>
    </dataValidation>
    <dataValidation type="list" allowBlank="1" showInputMessage="1" showErrorMessage="1" sqref="G15:G29 G263:G277 G183:G197 G143:G157 G103:G117 G223:G237 G63:G77">
      <formula1>$B$8:$B$13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2"/>
  <sheetViews>
    <sheetView zoomScalePageLayoutView="0" workbookViewId="0" topLeftCell="A212">
      <selection activeCell="D184" sqref="D184:Q222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10.28125" style="4" bestFit="1" customWidth="1"/>
    <col min="11" max="11" width="2.8515625" style="4" customWidth="1"/>
    <col min="12" max="12" width="12.140625" style="4" customWidth="1"/>
    <col min="13" max="13" width="8.57421875" style="4" customWidth="1"/>
    <col min="14" max="14" width="12.7109375" style="4" bestFit="1" customWidth="1"/>
    <col min="15" max="15" width="2.8515625" style="4" customWidth="1"/>
    <col min="16" max="16" width="8.8515625" style="4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53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11">
        <v>1000</v>
      </c>
      <c r="I10" s="10" t="s">
        <v>5</v>
      </c>
    </row>
    <row r="11" spans="2:4" ht="15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f>'[1]CPC Impacts'!$G$133</f>
        <v>24.17</v>
      </c>
      <c r="I15" s="24">
        <v>1</v>
      </c>
      <c r="J15" s="25">
        <f>I15*H15</f>
        <v>24.17</v>
      </c>
      <c r="K15" s="20"/>
      <c r="L15" s="23">
        <f>'[6]GS&lt;50'!$L$15</f>
        <v>20.94511846843523</v>
      </c>
      <c r="M15" s="26">
        <v>1</v>
      </c>
      <c r="N15" s="25">
        <f>M15*L15</f>
        <v>20.94511846843523</v>
      </c>
      <c r="O15" s="20"/>
      <c r="P15" s="27">
        <f>N15-J15</f>
        <v>-3.2248815315647725</v>
      </c>
      <c r="Q15" s="28">
        <f>IF((J15)=0,"",(P15/J15))</f>
        <v>-0.13342497027574565</v>
      </c>
    </row>
    <row r="16" spans="4:17" ht="15">
      <c r="D16" s="20" t="s">
        <v>17</v>
      </c>
      <c r="E16" s="20"/>
      <c r="F16" s="21" t="s">
        <v>59</v>
      </c>
      <c r="G16" s="22"/>
      <c r="H16" s="23">
        <f>'[1]WPPI Impacts'!$G$134</f>
        <v>1</v>
      </c>
      <c r="I16" s="24">
        <v>1</v>
      </c>
      <c r="J16" s="25">
        <f aca="true" t="shared" si="0" ref="J16:J29">I16*H16</f>
        <v>1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-1</v>
      </c>
      <c r="Q16" s="28">
        <f>IF((J16)=0,"",(P16/J16))</f>
        <v>-1</v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>
        <f>Residential!L17</f>
        <v>1.47</v>
      </c>
      <c r="M17" s="26">
        <v>1</v>
      </c>
      <c r="N17" s="25">
        <f aca="true" t="shared" si="1" ref="N17:N29">M17*L17</f>
        <v>1.47</v>
      </c>
      <c r="O17" s="20"/>
      <c r="P17" s="27">
        <f aca="true" t="shared" si="2" ref="P17:P46">N17-J17</f>
        <v>1.47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0.35</v>
      </c>
      <c r="I18" s="24">
        <v>1</v>
      </c>
      <c r="J18" s="25">
        <f t="shared" si="0"/>
        <v>0.35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-0.35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0.0131</v>
      </c>
      <c r="I19" s="24">
        <f>H10</f>
        <v>1000</v>
      </c>
      <c r="J19" s="25">
        <f t="shared" si="0"/>
        <v>13.100000000000001</v>
      </c>
      <c r="K19" s="20"/>
      <c r="L19" s="23">
        <f>'[6]GS&lt;50'!$L$19</f>
        <v>0.015337167584439098</v>
      </c>
      <c r="M19" s="26">
        <f>H10</f>
        <v>1000</v>
      </c>
      <c r="N19" s="25">
        <f t="shared" si="1"/>
        <v>15.337167584439099</v>
      </c>
      <c r="O19" s="20"/>
      <c r="P19" s="27">
        <f t="shared" si="2"/>
        <v>2.2371675844390975</v>
      </c>
      <c r="Q19" s="28">
        <f t="shared" si="3"/>
        <v>0.17077615148390055</v>
      </c>
    </row>
    <row r="20" spans="4:17" ht="15">
      <c r="D20" s="20" t="s">
        <v>20</v>
      </c>
      <c r="E20" s="20"/>
      <c r="F20" s="21" t="s">
        <v>60</v>
      </c>
      <c r="G20" s="22"/>
      <c r="H20" s="23">
        <v>0.0025</v>
      </c>
      <c r="I20" s="24">
        <f aca="true" t="shared" si="4" ref="I20:I25">I19</f>
        <v>1000</v>
      </c>
      <c r="J20" s="25">
        <f t="shared" si="0"/>
        <v>2.5</v>
      </c>
      <c r="K20" s="20"/>
      <c r="L20" s="23">
        <f>'[2]Sheet1'!$G$47</f>
        <v>0.0019502434289554343</v>
      </c>
      <c r="M20" s="26">
        <f aca="true" t="shared" si="5" ref="M20:M25">M19</f>
        <v>1000</v>
      </c>
      <c r="N20" s="25">
        <f t="shared" si="1"/>
        <v>1.9502434289554342</v>
      </c>
      <c r="O20" s="20"/>
      <c r="P20" s="27">
        <f t="shared" si="2"/>
        <v>-0.5497565710445658</v>
      </c>
      <c r="Q20" s="28">
        <f t="shared" si="3"/>
        <v>-0.21990262841782632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1000</v>
      </c>
      <c r="J21" s="25">
        <f t="shared" si="0"/>
        <v>0</v>
      </c>
      <c r="K21" s="20"/>
      <c r="L21" s="23"/>
      <c r="M21" s="26">
        <f t="shared" si="5"/>
        <v>1000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1000</v>
      </c>
      <c r="J22" s="25">
        <f t="shared" si="0"/>
        <v>0</v>
      </c>
      <c r="K22" s="20"/>
      <c r="L22" s="23"/>
      <c r="M22" s="26">
        <f t="shared" si="5"/>
        <v>1000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f t="shared" si="4"/>
        <v>1000</v>
      </c>
      <c r="J23" s="25">
        <f t="shared" si="0"/>
        <v>0</v>
      </c>
      <c r="K23" s="20"/>
      <c r="L23" s="23">
        <f>Residential!L23</f>
        <v>0.35</v>
      </c>
      <c r="M23" s="26">
        <v>1</v>
      </c>
      <c r="N23" s="25">
        <f t="shared" si="1"/>
        <v>0.35</v>
      </c>
      <c r="O23" s="20"/>
      <c r="P23" s="27">
        <f t="shared" si="2"/>
        <v>0.35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 t="shared" si="4"/>
        <v>1000</v>
      </c>
      <c r="J24" s="25">
        <f t="shared" si="0"/>
        <v>0</v>
      </c>
      <c r="K24" s="20"/>
      <c r="L24" s="23">
        <v>0.0004</v>
      </c>
      <c r="M24" s="26">
        <f>M22</f>
        <v>1000</v>
      </c>
      <c r="N24" s="25">
        <f t="shared" si="1"/>
        <v>0.4</v>
      </c>
      <c r="O24" s="20"/>
      <c r="P24" s="27">
        <f t="shared" si="2"/>
        <v>0.4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f>'[1]CPC Impacts'!$F$137</f>
        <v>0.0033</v>
      </c>
      <c r="I25" s="24">
        <f t="shared" si="4"/>
        <v>1000</v>
      </c>
      <c r="J25" s="25">
        <f t="shared" si="0"/>
        <v>3.3</v>
      </c>
      <c r="K25" s="20"/>
      <c r="L25" s="23">
        <f>'[4]CPC'!$H$40</f>
        <v>0.01456047409754127</v>
      </c>
      <c r="M25" s="26">
        <f t="shared" si="5"/>
        <v>1000</v>
      </c>
      <c r="N25" s="25">
        <f t="shared" si="1"/>
        <v>14.56047409754127</v>
      </c>
      <c r="O25" s="20"/>
      <c r="P25" s="27">
        <f t="shared" si="2"/>
        <v>11.26047409754127</v>
      </c>
      <c r="Q25" s="28">
        <f t="shared" si="3"/>
        <v>3.412264878042809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'[4]CPC'!$F$52</f>
        <v>-0.011452065145809778</v>
      </c>
      <c r="M26" s="32">
        <f>M25</f>
        <v>1000</v>
      </c>
      <c r="N26" s="25">
        <f t="shared" si="1"/>
        <v>-11.452065145809778</v>
      </c>
      <c r="O26" s="20"/>
      <c r="P26" s="27">
        <f t="shared" si="2"/>
        <v>-11.452065145809778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44.42</v>
      </c>
      <c r="L30" s="34"/>
      <c r="M30" s="37"/>
      <c r="N30" s="36">
        <f>SUM(N15:N29)</f>
        <v>43.560938433561255</v>
      </c>
      <c r="P30" s="38">
        <f t="shared" si="2"/>
        <v>-0.8590615664387471</v>
      </c>
      <c r="Q30" s="39">
        <f t="shared" si="3"/>
        <v>-0.01933952198196189</v>
      </c>
    </row>
    <row r="31" spans="4:17" ht="15">
      <c r="D31" s="40" t="s">
        <v>27</v>
      </c>
      <c r="E31" s="40"/>
      <c r="F31" s="41"/>
      <c r="G31" s="42"/>
      <c r="H31" s="43">
        <v>0.0049</v>
      </c>
      <c r="I31" s="44">
        <f>H10*(1+H48)</f>
        <v>1055.3999999999999</v>
      </c>
      <c r="J31" s="45">
        <f>I31*H31</f>
        <v>5.171459999999999</v>
      </c>
      <c r="K31" s="40"/>
      <c r="L31" s="43">
        <f>'[3]13. Final 2012 RTS Rates'!$F$27</f>
        <v>0.005402233908298419</v>
      </c>
      <c r="M31" s="46">
        <f>H10*(1+L48)</f>
        <v>1042.1000000000001</v>
      </c>
      <c r="N31" s="45">
        <f>M31*L31</f>
        <v>5.629667955837784</v>
      </c>
      <c r="O31" s="40"/>
      <c r="P31" s="47">
        <f t="shared" si="2"/>
        <v>0.45820795583778473</v>
      </c>
      <c r="Q31" s="48">
        <f t="shared" si="3"/>
        <v>0.08860320989387617</v>
      </c>
    </row>
    <row r="32" spans="4:17" ht="30.75" thickBot="1">
      <c r="D32" s="49" t="s">
        <v>28</v>
      </c>
      <c r="E32" s="40"/>
      <c r="F32" s="41"/>
      <c r="G32" s="42"/>
      <c r="H32" s="43">
        <v>0.0012</v>
      </c>
      <c r="I32" s="44">
        <f>I31</f>
        <v>1055.3999999999999</v>
      </c>
      <c r="J32" s="45">
        <f>I32*H32</f>
        <v>1.2664799999999998</v>
      </c>
      <c r="K32" s="40"/>
      <c r="L32" s="43">
        <f>'[3]13. Final 2012 RTS Rates'!$H$27</f>
        <v>0.003611278931510009</v>
      </c>
      <c r="M32" s="46">
        <f>M31</f>
        <v>1042.1000000000001</v>
      </c>
      <c r="N32" s="45">
        <f>M32*L32</f>
        <v>3.7633137745265812</v>
      </c>
      <c r="O32" s="40"/>
      <c r="P32" s="47">
        <f t="shared" si="2"/>
        <v>2.496833774526581</v>
      </c>
      <c r="Q32" s="48">
        <f t="shared" si="3"/>
        <v>1.9714750920082287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50.85794</v>
      </c>
      <c r="K33" s="54"/>
      <c r="L33" s="55"/>
      <c r="M33" s="56"/>
      <c r="N33" s="53">
        <f>SUM(N30:N32)</f>
        <v>52.953920163925616</v>
      </c>
      <c r="O33" s="54"/>
      <c r="P33" s="57">
        <f t="shared" si="2"/>
        <v>2.095980163925617</v>
      </c>
      <c r="Q33" s="58">
        <f t="shared" si="3"/>
        <v>0.041212447140517625</v>
      </c>
    </row>
    <row r="34" spans="4:17" ht="30">
      <c r="D34" s="29" t="s">
        <v>30</v>
      </c>
      <c r="E34" s="20"/>
      <c r="F34" s="21"/>
      <c r="G34" s="22"/>
      <c r="H34" s="59">
        <f>'[1]WPPI Impacts'!$F$142</f>
        <v>0.0052</v>
      </c>
      <c r="I34" s="24">
        <f>I32</f>
        <v>1055.3999999999999</v>
      </c>
      <c r="J34" s="60">
        <f aca="true" t="shared" si="6" ref="J34:J41">I34*H34</f>
        <v>5.488079999999999</v>
      </c>
      <c r="K34" s="20"/>
      <c r="L34" s="59">
        <f>H34</f>
        <v>0.0052</v>
      </c>
      <c r="M34" s="26">
        <f>M32</f>
        <v>1042.1000000000001</v>
      </c>
      <c r="N34" s="60">
        <f aca="true" t="shared" si="7" ref="N34:N41">M34*L34</f>
        <v>5.418920000000001</v>
      </c>
      <c r="O34" s="20"/>
      <c r="P34" s="27">
        <f t="shared" si="2"/>
        <v>-0.06915999999999833</v>
      </c>
      <c r="Q34" s="61">
        <f t="shared" si="3"/>
        <v>-0.012601857115785183</v>
      </c>
    </row>
    <row r="35" spans="4:17" ht="30">
      <c r="D35" s="29" t="s">
        <v>31</v>
      </c>
      <c r="E35" s="20"/>
      <c r="F35" s="21"/>
      <c r="G35" s="22"/>
      <c r="H35" s="59">
        <f>'[1]WPPI Impacts'!$F$143</f>
        <v>0.0013</v>
      </c>
      <c r="I35" s="24">
        <f>I32</f>
        <v>1055.3999999999999</v>
      </c>
      <c r="J35" s="60">
        <f t="shared" si="6"/>
        <v>1.3720199999999998</v>
      </c>
      <c r="K35" s="20"/>
      <c r="L35" s="59">
        <v>0.0011</v>
      </c>
      <c r="M35" s="26">
        <f>M32</f>
        <v>1042.1000000000001</v>
      </c>
      <c r="N35" s="60">
        <f t="shared" si="7"/>
        <v>1.1463100000000002</v>
      </c>
      <c r="O35" s="20"/>
      <c r="P35" s="27">
        <f t="shared" si="2"/>
        <v>-0.22570999999999963</v>
      </c>
      <c r="Q35" s="61">
        <f t="shared" si="3"/>
        <v>-0.1645092637133567</v>
      </c>
    </row>
    <row r="36" spans="4:17" ht="15">
      <c r="D36" s="29" t="s">
        <v>32</v>
      </c>
      <c r="E36" s="20"/>
      <c r="F36" s="21"/>
      <c r="G36" s="22"/>
      <c r="H36" s="62">
        <v>0</v>
      </c>
      <c r="I36" s="24">
        <f>I32</f>
        <v>1055.3999999999999</v>
      </c>
      <c r="J36" s="60">
        <f t="shared" si="6"/>
        <v>0</v>
      </c>
      <c r="K36" s="20"/>
      <c r="L36" s="62">
        <v>0</v>
      </c>
      <c r="M36" s="26">
        <f>M32</f>
        <v>1042.1000000000001</v>
      </c>
      <c r="N36" s="60">
        <f t="shared" si="7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6"/>
        <v>0.25</v>
      </c>
      <c r="K37" s="20"/>
      <c r="L37" s="59">
        <v>0.25</v>
      </c>
      <c r="M37" s="26">
        <v>1</v>
      </c>
      <c r="N37" s="60">
        <f t="shared" si="7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f>'[1]WPPI Impacts'!$F$144</f>
        <v>0.007</v>
      </c>
      <c r="I38" s="24">
        <f>I35</f>
        <v>1055.3999999999999</v>
      </c>
      <c r="J38" s="60">
        <f t="shared" si="6"/>
        <v>7.3877999999999995</v>
      </c>
      <c r="K38" s="20"/>
      <c r="L38" s="59">
        <v>0.007</v>
      </c>
      <c r="M38" s="26">
        <f>M35</f>
        <v>1042.1000000000001</v>
      </c>
      <c r="N38" s="60">
        <f t="shared" si="7"/>
        <v>7.2947000000000015</v>
      </c>
      <c r="O38" s="20"/>
      <c r="P38" s="27">
        <f t="shared" si="2"/>
        <v>-0.09309999999999796</v>
      </c>
      <c r="Q38" s="61">
        <f t="shared" si="3"/>
        <v>-0.012601857115785209</v>
      </c>
    </row>
    <row r="39" spans="4:17" ht="15">
      <c r="D39" s="20" t="s">
        <v>35</v>
      </c>
      <c r="E39" s="20"/>
      <c r="F39" s="21"/>
      <c r="G39" s="22"/>
      <c r="H39" s="59">
        <f>'[1]WPPI Impacts'!$F$145</f>
        <v>0.056</v>
      </c>
      <c r="I39" s="24">
        <f>I38</f>
        <v>1055.3999999999999</v>
      </c>
      <c r="J39" s="60">
        <f t="shared" si="6"/>
        <v>59.102399999999996</v>
      </c>
      <c r="K39" s="20"/>
      <c r="L39" s="59">
        <v>0.056</v>
      </c>
      <c r="M39" s="26">
        <f>M38</f>
        <v>1042.1000000000001</v>
      </c>
      <c r="N39" s="60">
        <f t="shared" si="7"/>
        <v>58.35760000000001</v>
      </c>
      <c r="O39" s="20"/>
      <c r="P39" s="27">
        <f t="shared" si="2"/>
        <v>-0.7447999999999837</v>
      </c>
      <c r="Q39" s="61">
        <f t="shared" si="3"/>
        <v>-0.012601857115785209</v>
      </c>
    </row>
    <row r="40" spans="4:17" ht="15">
      <c r="D40" s="63"/>
      <c r="E40" s="20"/>
      <c r="F40" s="21"/>
      <c r="G40" s="22"/>
      <c r="H40" s="59"/>
      <c r="I40" s="64"/>
      <c r="J40" s="60">
        <f t="shared" si="6"/>
        <v>0</v>
      </c>
      <c r="K40" s="20"/>
      <c r="L40" s="59"/>
      <c r="M40" s="65"/>
      <c r="N40" s="60">
        <f t="shared" si="7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6"/>
        <v>0</v>
      </c>
      <c r="K41" s="20"/>
      <c r="L41" s="59"/>
      <c r="M41" s="32"/>
      <c r="N41" s="60">
        <f t="shared" si="7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124.45823999999999</v>
      </c>
      <c r="K42" s="54"/>
      <c r="L42" s="69"/>
      <c r="M42" s="70"/>
      <c r="N42" s="53">
        <f>SUM(N33:N41)</f>
        <v>125.42145016392564</v>
      </c>
      <c r="O42" s="54"/>
      <c r="P42" s="57">
        <f t="shared" si="2"/>
        <v>0.9632101639256518</v>
      </c>
      <c r="Q42" s="58">
        <f t="shared" si="3"/>
        <v>0.007739223726172344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16.179571199999998</v>
      </c>
      <c r="K43" s="20"/>
      <c r="L43" s="71">
        <v>0.13</v>
      </c>
      <c r="M43" s="74"/>
      <c r="N43" s="73">
        <f>N42*L43</f>
        <v>16.304788521310336</v>
      </c>
      <c r="O43" s="20"/>
      <c r="P43" s="27">
        <f t="shared" si="2"/>
        <v>0.12521732131033758</v>
      </c>
      <c r="Q43" s="61">
        <f t="shared" si="3"/>
        <v>0.0077392237261725205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140.64</v>
      </c>
      <c r="K44" s="54"/>
      <c r="L44" s="55"/>
      <c r="M44" s="56"/>
      <c r="N44" s="53">
        <f>ROUND(SUM(N42:N43),2)</f>
        <v>141.73</v>
      </c>
      <c r="O44" s="54"/>
      <c r="P44" s="57">
        <f t="shared" si="2"/>
        <v>1.0900000000000034</v>
      </c>
      <c r="Q44" s="58">
        <f t="shared" si="3"/>
        <v>0.0077502844141069645</v>
      </c>
    </row>
    <row r="45" spans="4:17" ht="27.75" thickBot="1">
      <c r="D45" s="75" t="s">
        <v>39</v>
      </c>
      <c r="E45" s="20"/>
      <c r="F45" s="20"/>
      <c r="G45" s="20"/>
      <c r="H45" s="51"/>
      <c r="I45" s="76"/>
      <c r="J45" s="53">
        <f>ROUND(-J44*10%,2)</f>
        <v>-14.06</v>
      </c>
      <c r="K45" s="54"/>
      <c r="L45" s="55"/>
      <c r="M45" s="56"/>
      <c r="N45" s="53">
        <f>ROUND(-N44*10%,2)</f>
        <v>-14.17</v>
      </c>
      <c r="O45" s="54"/>
      <c r="P45" s="57">
        <f t="shared" si="2"/>
        <v>-0.10999999999999943</v>
      </c>
      <c r="Q45" s="58">
        <f t="shared" si="3"/>
        <v>0.007823613086770941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126.57999999999998</v>
      </c>
      <c r="K46" s="54"/>
      <c r="L46" s="80"/>
      <c r="M46" s="81"/>
      <c r="N46" s="79">
        <f>N44+N45</f>
        <v>127.55999999999999</v>
      </c>
      <c r="O46" s="54"/>
      <c r="P46" s="82">
        <f t="shared" si="2"/>
        <v>0.980000000000004</v>
      </c>
      <c r="Q46" s="83">
        <f t="shared" si="3"/>
        <v>0.007742139358508485</v>
      </c>
    </row>
    <row r="48" spans="4:12" ht="15">
      <c r="D48" s="10" t="s">
        <v>41</v>
      </c>
      <c r="H48" s="84">
        <f>Residential!H48</f>
        <v>0.0554</v>
      </c>
      <c r="L48" s="84">
        <v>0.0421</v>
      </c>
    </row>
    <row r="50" ht="15">
      <c r="C50" s="85" t="s">
        <v>42</v>
      </c>
    </row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ht="15">
      <c r="C58" s="4" t="s">
        <v>47</v>
      </c>
    </row>
    <row r="59" ht="15">
      <c r="C59" s="4" t="s">
        <v>48</v>
      </c>
    </row>
    <row r="60" ht="15">
      <c r="C60" s="4" t="s">
        <v>49</v>
      </c>
    </row>
    <row r="61" ht="15">
      <c r="C61" s="4" t="s">
        <v>50</v>
      </c>
    </row>
    <row r="62" ht="15">
      <c r="C62" s="4" t="s">
        <v>51</v>
      </c>
    </row>
    <row r="64" spans="2:9" ht="15">
      <c r="B64" s="5"/>
      <c r="D64" s="9"/>
      <c r="F64" s="10" t="s">
        <v>4</v>
      </c>
      <c r="G64" s="10"/>
      <c r="H64" s="11">
        <v>2000</v>
      </c>
      <c r="I64" s="10" t="s">
        <v>5</v>
      </c>
    </row>
    <row r="65" spans="2:4" ht="15">
      <c r="B65" s="5"/>
      <c r="D65" s="9"/>
    </row>
    <row r="66" spans="2:17" ht="15">
      <c r="B66" s="12"/>
      <c r="D66" s="9"/>
      <c r="F66" s="13"/>
      <c r="G66" s="13"/>
      <c r="H66" s="96" t="s">
        <v>6</v>
      </c>
      <c r="I66" s="97"/>
      <c r="J66" s="98"/>
      <c r="L66" s="96" t="s">
        <v>7</v>
      </c>
      <c r="M66" s="97"/>
      <c r="N66" s="98"/>
      <c r="P66" s="96" t="s">
        <v>8</v>
      </c>
      <c r="Q66" s="98"/>
    </row>
    <row r="67" spans="2:17" ht="15">
      <c r="B67" s="12"/>
      <c r="D67" s="9"/>
      <c r="F67" s="88" t="s">
        <v>9</v>
      </c>
      <c r="G67" s="14"/>
      <c r="H67" s="15" t="s">
        <v>10</v>
      </c>
      <c r="I67" s="15" t="s">
        <v>11</v>
      </c>
      <c r="J67" s="16" t="s">
        <v>12</v>
      </c>
      <c r="L67" s="15" t="s">
        <v>10</v>
      </c>
      <c r="M67" s="17" t="s">
        <v>11</v>
      </c>
      <c r="N67" s="16" t="s">
        <v>12</v>
      </c>
      <c r="P67" s="90" t="s">
        <v>13</v>
      </c>
      <c r="Q67" s="92" t="s">
        <v>14</v>
      </c>
    </row>
    <row r="68" spans="2:17" ht="15">
      <c r="B68" s="12"/>
      <c r="D68" s="9"/>
      <c r="F68" s="89"/>
      <c r="G68" s="14"/>
      <c r="H68" s="18" t="s">
        <v>15</v>
      </c>
      <c r="I68" s="18"/>
      <c r="J68" s="19" t="s">
        <v>15</v>
      </c>
      <c r="L68" s="18" t="s">
        <v>15</v>
      </c>
      <c r="M68" s="19"/>
      <c r="N68" s="19" t="s">
        <v>15</v>
      </c>
      <c r="P68" s="91"/>
      <c r="Q68" s="93"/>
    </row>
    <row r="69" spans="4:17" ht="15">
      <c r="D69" s="20" t="s">
        <v>16</v>
      </c>
      <c r="E69" s="20"/>
      <c r="F69" s="21" t="s">
        <v>59</v>
      </c>
      <c r="G69" s="22"/>
      <c r="H69" s="23">
        <f>H$15</f>
        <v>24.17</v>
      </c>
      <c r="I69" s="24">
        <v>1</v>
      </c>
      <c r="J69" s="25">
        <f>I69*H69</f>
        <v>24.17</v>
      </c>
      <c r="K69" s="20"/>
      <c r="L69" s="23">
        <f>L$15</f>
        <v>20.94511846843523</v>
      </c>
      <c r="M69" s="26">
        <v>1</v>
      </c>
      <c r="N69" s="25">
        <f>M69*L69</f>
        <v>20.94511846843523</v>
      </c>
      <c r="O69" s="20"/>
      <c r="P69" s="27">
        <f>N69-J69</f>
        <v>-3.2248815315647725</v>
      </c>
      <c r="Q69" s="28">
        <f>IF((J69)=0,"",(P69/J69))</f>
        <v>-0.13342497027574565</v>
      </c>
    </row>
    <row r="70" spans="4:17" ht="15">
      <c r="D70" s="20" t="s">
        <v>17</v>
      </c>
      <c r="E70" s="20"/>
      <c r="F70" s="21" t="s">
        <v>59</v>
      </c>
      <c r="G70" s="22"/>
      <c r="H70" s="23">
        <f>H$16</f>
        <v>1</v>
      </c>
      <c r="I70" s="24">
        <v>1</v>
      </c>
      <c r="J70" s="25">
        <f aca="true" t="shared" si="8" ref="J70:J83">I70*H70</f>
        <v>1</v>
      </c>
      <c r="K70" s="20"/>
      <c r="L70" s="23">
        <f>L$16</f>
        <v>0</v>
      </c>
      <c r="M70" s="26">
        <v>1</v>
      </c>
      <c r="N70" s="25">
        <f>M70*L70</f>
        <v>0</v>
      </c>
      <c r="O70" s="20"/>
      <c r="P70" s="27">
        <f>N70-J70</f>
        <v>-1</v>
      </c>
      <c r="Q70" s="28">
        <f>IF((J70)=0,"",(P70/J70))</f>
        <v>-1</v>
      </c>
    </row>
    <row r="71" spans="4:17" ht="15">
      <c r="D71" s="20" t="s">
        <v>62</v>
      </c>
      <c r="E71" s="20"/>
      <c r="F71" s="21" t="s">
        <v>59</v>
      </c>
      <c r="G71" s="22"/>
      <c r="H71" s="23">
        <f>H$17</f>
        <v>0</v>
      </c>
      <c r="I71" s="24">
        <v>1</v>
      </c>
      <c r="J71" s="25">
        <f t="shared" si="8"/>
        <v>0</v>
      </c>
      <c r="K71" s="20"/>
      <c r="L71" s="23">
        <f>L$17</f>
        <v>1.47</v>
      </c>
      <c r="M71" s="26">
        <v>1</v>
      </c>
      <c r="N71" s="25">
        <f aca="true" t="shared" si="9" ref="N71:N83">M71*L71</f>
        <v>1.47</v>
      </c>
      <c r="O71" s="20"/>
      <c r="P71" s="27">
        <f aca="true" t="shared" si="10" ref="P71:P100">N71-J71</f>
        <v>1.47</v>
      </c>
      <c r="Q71" s="28">
        <f aca="true" t="shared" si="11" ref="Q71:Q100">IF((J71)=0,"",(P71/J71))</f>
      </c>
    </row>
    <row r="72" spans="4:17" ht="15">
      <c r="D72" s="20" t="s">
        <v>18</v>
      </c>
      <c r="E72" s="20"/>
      <c r="F72" s="21"/>
      <c r="G72" s="22"/>
      <c r="H72" s="23">
        <f>H$18</f>
        <v>0.35</v>
      </c>
      <c r="I72" s="24">
        <v>1</v>
      </c>
      <c r="J72" s="25">
        <f t="shared" si="8"/>
        <v>0.35</v>
      </c>
      <c r="K72" s="20"/>
      <c r="L72" s="23">
        <f>L$18</f>
        <v>0</v>
      </c>
      <c r="M72" s="26">
        <v>1</v>
      </c>
      <c r="N72" s="25">
        <f t="shared" si="9"/>
        <v>0</v>
      </c>
      <c r="O72" s="20"/>
      <c r="P72" s="27">
        <f t="shared" si="10"/>
        <v>-0.35</v>
      </c>
      <c r="Q72" s="28">
        <f t="shared" si="11"/>
        <v>-1</v>
      </c>
    </row>
    <row r="73" spans="4:17" ht="15">
      <c r="D73" s="20" t="s">
        <v>19</v>
      </c>
      <c r="E73" s="20"/>
      <c r="F73" s="21" t="s">
        <v>60</v>
      </c>
      <c r="G73" s="22"/>
      <c r="H73" s="23">
        <f>H$19</f>
        <v>0.0131</v>
      </c>
      <c r="I73" s="24">
        <f>H64</f>
        <v>2000</v>
      </c>
      <c r="J73" s="25">
        <f t="shared" si="8"/>
        <v>26.200000000000003</v>
      </c>
      <c r="K73" s="20"/>
      <c r="L73" s="23">
        <f>L$19</f>
        <v>0.015337167584439098</v>
      </c>
      <c r="M73" s="26">
        <f>H64</f>
        <v>2000</v>
      </c>
      <c r="N73" s="25">
        <f t="shared" si="9"/>
        <v>30.674335168878198</v>
      </c>
      <c r="O73" s="20"/>
      <c r="P73" s="27">
        <f t="shared" si="10"/>
        <v>4.474335168878195</v>
      </c>
      <c r="Q73" s="28">
        <f t="shared" si="11"/>
        <v>0.17077615148390055</v>
      </c>
    </row>
    <row r="74" spans="4:17" ht="15">
      <c r="D74" s="20" t="s">
        <v>20</v>
      </c>
      <c r="E74" s="20"/>
      <c r="F74" s="21" t="s">
        <v>60</v>
      </c>
      <c r="G74" s="22"/>
      <c r="H74" s="23">
        <f>H$20</f>
        <v>0.0025</v>
      </c>
      <c r="I74" s="24">
        <f aca="true" t="shared" si="12" ref="I74:I79">I73</f>
        <v>2000</v>
      </c>
      <c r="J74" s="25">
        <f t="shared" si="8"/>
        <v>5</v>
      </c>
      <c r="K74" s="20"/>
      <c r="L74" s="23">
        <f>L$20</f>
        <v>0.0019502434289554343</v>
      </c>
      <c r="M74" s="26">
        <f aca="true" t="shared" si="13" ref="M74:M79">M73</f>
        <v>2000</v>
      </c>
      <c r="N74" s="25">
        <f t="shared" si="9"/>
        <v>3.9004868579108685</v>
      </c>
      <c r="O74" s="20"/>
      <c r="P74" s="27">
        <f t="shared" si="10"/>
        <v>-1.0995131420891315</v>
      </c>
      <c r="Q74" s="28">
        <f t="shared" si="11"/>
        <v>-0.21990262841782632</v>
      </c>
    </row>
    <row r="75" spans="4:17" ht="15">
      <c r="D75" s="20" t="s">
        <v>21</v>
      </c>
      <c r="E75" s="20"/>
      <c r="F75" s="21"/>
      <c r="G75" s="22"/>
      <c r="H75" s="23">
        <f>H$21</f>
        <v>0</v>
      </c>
      <c r="I75" s="24">
        <f t="shared" si="12"/>
        <v>2000</v>
      </c>
      <c r="J75" s="25">
        <f t="shared" si="8"/>
        <v>0</v>
      </c>
      <c r="K75" s="20"/>
      <c r="L75" s="23">
        <f>L$21</f>
        <v>0</v>
      </c>
      <c r="M75" s="26">
        <f t="shared" si="13"/>
        <v>2000</v>
      </c>
      <c r="N75" s="25">
        <f t="shared" si="9"/>
        <v>0</v>
      </c>
      <c r="O75" s="20"/>
      <c r="P75" s="27">
        <f t="shared" si="10"/>
        <v>0</v>
      </c>
      <c r="Q75" s="28">
        <f t="shared" si="11"/>
      </c>
    </row>
    <row r="76" spans="4:17" ht="15">
      <c r="D76" s="20" t="s">
        <v>22</v>
      </c>
      <c r="E76" s="20"/>
      <c r="F76" s="21"/>
      <c r="G76" s="22"/>
      <c r="H76" s="23">
        <f>H$22</f>
        <v>0</v>
      </c>
      <c r="I76" s="24">
        <f t="shared" si="12"/>
        <v>2000</v>
      </c>
      <c r="J76" s="25">
        <f t="shared" si="8"/>
        <v>0</v>
      </c>
      <c r="K76" s="20"/>
      <c r="L76" s="23">
        <f>L$22</f>
        <v>0</v>
      </c>
      <c r="M76" s="26">
        <f t="shared" si="13"/>
        <v>2000</v>
      </c>
      <c r="N76" s="25">
        <f t="shared" si="9"/>
        <v>0</v>
      </c>
      <c r="O76" s="20"/>
      <c r="P76" s="27">
        <f t="shared" si="10"/>
        <v>0</v>
      </c>
      <c r="Q76" s="28">
        <f t="shared" si="11"/>
      </c>
    </row>
    <row r="77" spans="4:17" ht="15">
      <c r="D77" s="20" t="s">
        <v>23</v>
      </c>
      <c r="E77" s="20"/>
      <c r="F77" s="21" t="s">
        <v>59</v>
      </c>
      <c r="G77" s="22"/>
      <c r="H77" s="23">
        <f>H$23</f>
        <v>0</v>
      </c>
      <c r="I77" s="24">
        <f t="shared" si="12"/>
        <v>2000</v>
      </c>
      <c r="J77" s="25">
        <f t="shared" si="8"/>
        <v>0</v>
      </c>
      <c r="K77" s="20"/>
      <c r="L77" s="23">
        <f>L$23</f>
        <v>0.35</v>
      </c>
      <c r="M77" s="26">
        <v>1</v>
      </c>
      <c r="N77" s="25">
        <f t="shared" si="9"/>
        <v>0.35</v>
      </c>
      <c r="O77" s="20"/>
      <c r="P77" s="27">
        <f t="shared" si="10"/>
        <v>0.35</v>
      </c>
      <c r="Q77" s="28">
        <f t="shared" si="11"/>
      </c>
    </row>
    <row r="78" spans="4:17" ht="15">
      <c r="D78" s="20" t="s">
        <v>24</v>
      </c>
      <c r="E78" s="20"/>
      <c r="F78" s="21" t="s">
        <v>59</v>
      </c>
      <c r="G78" s="22"/>
      <c r="H78" s="23">
        <f>H$24</f>
        <v>0</v>
      </c>
      <c r="I78" s="24">
        <f t="shared" si="12"/>
        <v>2000</v>
      </c>
      <c r="J78" s="25">
        <f t="shared" si="8"/>
        <v>0</v>
      </c>
      <c r="K78" s="20"/>
      <c r="L78" s="23">
        <f>L$24</f>
        <v>0.0004</v>
      </c>
      <c r="M78" s="26">
        <f>M76</f>
        <v>2000</v>
      </c>
      <c r="N78" s="25">
        <f t="shared" si="9"/>
        <v>0.8</v>
      </c>
      <c r="O78" s="20"/>
      <c r="P78" s="27">
        <f t="shared" si="10"/>
        <v>0.8</v>
      </c>
      <c r="Q78" s="28">
        <f t="shared" si="11"/>
      </c>
    </row>
    <row r="79" spans="4:17" ht="30">
      <c r="D79" s="29" t="s">
        <v>25</v>
      </c>
      <c r="E79" s="20"/>
      <c r="F79" s="21" t="s">
        <v>60</v>
      </c>
      <c r="G79" s="22"/>
      <c r="H79" s="23">
        <f>H$25</f>
        <v>0.0033</v>
      </c>
      <c r="I79" s="24">
        <f t="shared" si="12"/>
        <v>2000</v>
      </c>
      <c r="J79" s="25">
        <f t="shared" si="8"/>
        <v>6.6</v>
      </c>
      <c r="K79" s="20"/>
      <c r="L79" s="23">
        <f>L$25</f>
        <v>0.01456047409754127</v>
      </c>
      <c r="M79" s="26">
        <f t="shared" si="13"/>
        <v>2000</v>
      </c>
      <c r="N79" s="25">
        <f t="shared" si="9"/>
        <v>29.12094819508254</v>
      </c>
      <c r="O79" s="20"/>
      <c r="P79" s="27">
        <f t="shared" si="10"/>
        <v>22.52094819508254</v>
      </c>
      <c r="Q79" s="28">
        <f t="shared" si="11"/>
        <v>3.412264878042809</v>
      </c>
    </row>
    <row r="80" spans="4:17" ht="15">
      <c r="D80" s="30" t="s">
        <v>61</v>
      </c>
      <c r="E80" s="20"/>
      <c r="F80" s="21" t="s">
        <v>59</v>
      </c>
      <c r="G80" s="22"/>
      <c r="H80" s="23">
        <f>H$26</f>
        <v>0</v>
      </c>
      <c r="I80" s="31"/>
      <c r="J80" s="25">
        <f t="shared" si="8"/>
        <v>0</v>
      </c>
      <c r="K80" s="20"/>
      <c r="L80" s="23">
        <f>L$26</f>
        <v>-0.011452065145809778</v>
      </c>
      <c r="M80" s="32">
        <f>M79</f>
        <v>2000</v>
      </c>
      <c r="N80" s="25">
        <f t="shared" si="9"/>
        <v>-22.904130291619555</v>
      </c>
      <c r="O80" s="20"/>
      <c r="P80" s="27">
        <f t="shared" si="10"/>
        <v>-22.904130291619555</v>
      </c>
      <c r="Q80" s="28">
        <f t="shared" si="11"/>
      </c>
    </row>
    <row r="81" spans="4:17" ht="15">
      <c r="D81" s="30"/>
      <c r="E81" s="20"/>
      <c r="F81" s="21"/>
      <c r="G81" s="22"/>
      <c r="H81" s="23">
        <f>H$27</f>
        <v>0</v>
      </c>
      <c r="I81" s="31"/>
      <c r="J81" s="25">
        <f t="shared" si="8"/>
        <v>0</v>
      </c>
      <c r="K81" s="20"/>
      <c r="L81" s="23">
        <f>L$27</f>
        <v>0</v>
      </c>
      <c r="M81" s="32"/>
      <c r="N81" s="25">
        <f t="shared" si="9"/>
        <v>0</v>
      </c>
      <c r="O81" s="20"/>
      <c r="P81" s="27">
        <f t="shared" si="10"/>
        <v>0</v>
      </c>
      <c r="Q81" s="28">
        <f t="shared" si="11"/>
      </c>
    </row>
    <row r="82" spans="4:17" ht="15">
      <c r="D82" s="30"/>
      <c r="E82" s="20"/>
      <c r="F82" s="21"/>
      <c r="G82" s="22"/>
      <c r="H82" s="23">
        <f>H$28</f>
        <v>0</v>
      </c>
      <c r="I82" s="31"/>
      <c r="J82" s="25">
        <f t="shared" si="8"/>
        <v>0</v>
      </c>
      <c r="K82" s="20"/>
      <c r="L82" s="23">
        <f>L$28</f>
        <v>0</v>
      </c>
      <c r="M82" s="32"/>
      <c r="N82" s="25">
        <f t="shared" si="9"/>
        <v>0</v>
      </c>
      <c r="O82" s="20"/>
      <c r="P82" s="27">
        <f t="shared" si="10"/>
        <v>0</v>
      </c>
      <c r="Q82" s="28">
        <f t="shared" si="11"/>
      </c>
    </row>
    <row r="83" spans="4:17" ht="15.75" thickBot="1">
      <c r="D83" s="30"/>
      <c r="E83" s="20"/>
      <c r="F83" s="21"/>
      <c r="G83" s="22"/>
      <c r="H83" s="23">
        <f>H$29</f>
        <v>0</v>
      </c>
      <c r="I83" s="31"/>
      <c r="J83" s="25">
        <f t="shared" si="8"/>
        <v>0</v>
      </c>
      <c r="K83" s="20"/>
      <c r="L83" s="23">
        <f>L$29</f>
        <v>0</v>
      </c>
      <c r="M83" s="32"/>
      <c r="N83" s="25">
        <f t="shared" si="9"/>
        <v>0</v>
      </c>
      <c r="O83" s="20"/>
      <c r="P83" s="27">
        <f t="shared" si="10"/>
        <v>0</v>
      </c>
      <c r="Q83" s="28">
        <f t="shared" si="11"/>
      </c>
    </row>
    <row r="84" spans="4:17" ht="15.75" thickBot="1">
      <c r="D84" s="10" t="s">
        <v>26</v>
      </c>
      <c r="G84" s="33"/>
      <c r="H84" s="34"/>
      <c r="I84" s="35"/>
      <c r="J84" s="36">
        <f>SUM(J69:J83)</f>
        <v>63.32000000000001</v>
      </c>
      <c r="L84" s="34"/>
      <c r="M84" s="37"/>
      <c r="N84" s="36">
        <f>SUM(N69:N83)</f>
        <v>64.35675839868729</v>
      </c>
      <c r="P84" s="38">
        <f t="shared" si="10"/>
        <v>1.036758398687283</v>
      </c>
      <c r="Q84" s="39">
        <f t="shared" si="11"/>
        <v>0.01637331646695014</v>
      </c>
    </row>
    <row r="85" spans="4:17" ht="15">
      <c r="D85" s="40" t="s">
        <v>27</v>
      </c>
      <c r="E85" s="40"/>
      <c r="F85" s="41"/>
      <c r="G85" s="42"/>
      <c r="H85" s="43">
        <f>H$31</f>
        <v>0.0049</v>
      </c>
      <c r="I85" s="44">
        <f>H64*(1+H102)</f>
        <v>2110.7999999999997</v>
      </c>
      <c r="J85" s="45">
        <f>I85*H85</f>
        <v>10.342919999999998</v>
      </c>
      <c r="K85" s="40"/>
      <c r="L85" s="43">
        <f>L$31</f>
        <v>0.005402233908298419</v>
      </c>
      <c r="M85" s="46">
        <f>H64*(1+L102)</f>
        <v>2084.2000000000003</v>
      </c>
      <c r="N85" s="45">
        <f>M85*L85</f>
        <v>11.259335911675567</v>
      </c>
      <c r="O85" s="40"/>
      <c r="P85" s="47">
        <f t="shared" si="10"/>
        <v>0.9164159116755695</v>
      </c>
      <c r="Q85" s="48">
        <f t="shared" si="11"/>
        <v>0.08860320989387617</v>
      </c>
    </row>
    <row r="86" spans="4:17" ht="30.75" thickBot="1">
      <c r="D86" s="49" t="s">
        <v>28</v>
      </c>
      <c r="E86" s="40"/>
      <c r="F86" s="41"/>
      <c r="G86" s="42"/>
      <c r="H86" s="43">
        <f>H$32</f>
        <v>0.0012</v>
      </c>
      <c r="I86" s="44">
        <f>I85</f>
        <v>2110.7999999999997</v>
      </c>
      <c r="J86" s="45">
        <f>I86*H86</f>
        <v>2.5329599999999997</v>
      </c>
      <c r="K86" s="40"/>
      <c r="L86" s="43">
        <f>L$32</f>
        <v>0.003611278931510009</v>
      </c>
      <c r="M86" s="46">
        <f>M85</f>
        <v>2084.2000000000003</v>
      </c>
      <c r="N86" s="45">
        <f>M86*L86</f>
        <v>7.5266275490531624</v>
      </c>
      <c r="O86" s="40"/>
      <c r="P86" s="47">
        <f t="shared" si="10"/>
        <v>4.993667549053162</v>
      </c>
      <c r="Q86" s="48">
        <f t="shared" si="11"/>
        <v>1.9714750920082287</v>
      </c>
    </row>
    <row r="87" spans="4:17" ht="26.25" thickBot="1">
      <c r="D87" s="50" t="s">
        <v>29</v>
      </c>
      <c r="E87" s="20"/>
      <c r="F87" s="20"/>
      <c r="G87" s="22"/>
      <c r="H87" s="51"/>
      <c r="I87" s="52"/>
      <c r="J87" s="53">
        <f>SUM(J84:J86)</f>
        <v>76.19588</v>
      </c>
      <c r="K87" s="54"/>
      <c r="L87" s="55"/>
      <c r="M87" s="56"/>
      <c r="N87" s="53">
        <f>SUM(N84:N86)</f>
        <v>83.14272185941601</v>
      </c>
      <c r="O87" s="54"/>
      <c r="P87" s="57">
        <f t="shared" si="10"/>
        <v>6.946841859416011</v>
      </c>
      <c r="Q87" s="58">
        <f t="shared" si="11"/>
        <v>0.09117083311349657</v>
      </c>
    </row>
    <row r="88" spans="4:17" ht="30">
      <c r="D88" s="29" t="s">
        <v>30</v>
      </c>
      <c r="E88" s="20"/>
      <c r="F88" s="21"/>
      <c r="G88" s="22"/>
      <c r="H88" s="59">
        <f>H$34</f>
        <v>0.0052</v>
      </c>
      <c r="I88" s="24">
        <f>I86</f>
        <v>2110.7999999999997</v>
      </c>
      <c r="J88" s="60">
        <f aca="true" t="shared" si="14" ref="J88:J95">I88*H88</f>
        <v>10.976159999999998</v>
      </c>
      <c r="K88" s="20"/>
      <c r="L88" s="59">
        <f>L$34</f>
        <v>0.0052</v>
      </c>
      <c r="M88" s="26">
        <f>M86</f>
        <v>2084.2000000000003</v>
      </c>
      <c r="N88" s="60">
        <f aca="true" t="shared" si="15" ref="N88:N95">M88*L88</f>
        <v>10.837840000000002</v>
      </c>
      <c r="O88" s="20"/>
      <c r="P88" s="27">
        <f t="shared" si="10"/>
        <v>-0.13831999999999667</v>
      </c>
      <c r="Q88" s="61">
        <f t="shared" si="11"/>
        <v>-0.012601857115785183</v>
      </c>
    </row>
    <row r="89" spans="4:17" ht="30">
      <c r="D89" s="29" t="s">
        <v>31</v>
      </c>
      <c r="E89" s="20"/>
      <c r="F89" s="21"/>
      <c r="G89" s="22"/>
      <c r="H89" s="59">
        <f>H$35</f>
        <v>0.0013</v>
      </c>
      <c r="I89" s="24">
        <f>I86</f>
        <v>2110.7999999999997</v>
      </c>
      <c r="J89" s="60">
        <f t="shared" si="14"/>
        <v>2.7440399999999996</v>
      </c>
      <c r="K89" s="20"/>
      <c r="L89" s="59">
        <f>L$35</f>
        <v>0.0011</v>
      </c>
      <c r="M89" s="26">
        <f>M86</f>
        <v>2084.2000000000003</v>
      </c>
      <c r="N89" s="60">
        <f t="shared" si="15"/>
        <v>2.2926200000000003</v>
      </c>
      <c r="O89" s="20"/>
      <c r="P89" s="27">
        <f t="shared" si="10"/>
        <v>-0.45141999999999927</v>
      </c>
      <c r="Q89" s="61">
        <f t="shared" si="11"/>
        <v>-0.1645092637133567</v>
      </c>
    </row>
    <row r="90" spans="4:17" ht="15">
      <c r="D90" s="29" t="s">
        <v>32</v>
      </c>
      <c r="E90" s="20"/>
      <c r="F90" s="21"/>
      <c r="G90" s="22"/>
      <c r="H90" s="59">
        <f>H$36</f>
        <v>0</v>
      </c>
      <c r="I90" s="24">
        <f>I86</f>
        <v>2110.7999999999997</v>
      </c>
      <c r="J90" s="60">
        <f t="shared" si="14"/>
        <v>0</v>
      </c>
      <c r="K90" s="20"/>
      <c r="L90" s="59">
        <f>L$36</f>
        <v>0</v>
      </c>
      <c r="M90" s="26">
        <f>M86</f>
        <v>2084.2000000000003</v>
      </c>
      <c r="N90" s="60">
        <f t="shared" si="15"/>
        <v>0</v>
      </c>
      <c r="O90" s="20"/>
      <c r="P90" s="27">
        <f t="shared" si="10"/>
        <v>0</v>
      </c>
      <c r="Q90" s="61">
        <f t="shared" si="11"/>
      </c>
    </row>
    <row r="91" spans="4:17" ht="15">
      <c r="D91" s="20" t="s">
        <v>33</v>
      </c>
      <c r="E91" s="20"/>
      <c r="F91" s="21"/>
      <c r="G91" s="22"/>
      <c r="H91" s="59">
        <f>H$37</f>
        <v>0.25</v>
      </c>
      <c r="I91" s="24">
        <v>1</v>
      </c>
      <c r="J91" s="60">
        <f t="shared" si="14"/>
        <v>0.25</v>
      </c>
      <c r="K91" s="20"/>
      <c r="L91" s="59">
        <f>L$37</f>
        <v>0.25</v>
      </c>
      <c r="M91" s="26">
        <v>1</v>
      </c>
      <c r="N91" s="60">
        <f t="shared" si="15"/>
        <v>0.25</v>
      </c>
      <c r="O91" s="20"/>
      <c r="P91" s="27">
        <f t="shared" si="10"/>
        <v>0</v>
      </c>
      <c r="Q91" s="61">
        <f t="shared" si="11"/>
        <v>0</v>
      </c>
    </row>
    <row r="92" spans="4:17" ht="15">
      <c r="D92" s="20" t="s">
        <v>34</v>
      </c>
      <c r="E92" s="20"/>
      <c r="F92" s="21"/>
      <c r="G92" s="22"/>
      <c r="H92" s="59">
        <f>H$38</f>
        <v>0.007</v>
      </c>
      <c r="I92" s="24">
        <f>I89</f>
        <v>2110.7999999999997</v>
      </c>
      <c r="J92" s="60">
        <f t="shared" si="14"/>
        <v>14.775599999999999</v>
      </c>
      <c r="K92" s="20"/>
      <c r="L92" s="59">
        <f>L$38</f>
        <v>0.007</v>
      </c>
      <c r="M92" s="26">
        <f>M89</f>
        <v>2084.2000000000003</v>
      </c>
      <c r="N92" s="60">
        <f t="shared" si="15"/>
        <v>14.589400000000003</v>
      </c>
      <c r="O92" s="20"/>
      <c r="P92" s="27">
        <f t="shared" si="10"/>
        <v>-0.18619999999999592</v>
      </c>
      <c r="Q92" s="61">
        <f t="shared" si="11"/>
        <v>-0.012601857115785209</v>
      </c>
    </row>
    <row r="93" spans="4:17" ht="15">
      <c r="D93" s="20" t="s">
        <v>35</v>
      </c>
      <c r="E93" s="20"/>
      <c r="F93" s="21"/>
      <c r="G93" s="22"/>
      <c r="H93" s="59">
        <f>H$39</f>
        <v>0.056</v>
      </c>
      <c r="I93" s="24">
        <f>I92</f>
        <v>2110.7999999999997</v>
      </c>
      <c r="J93" s="60">
        <f t="shared" si="14"/>
        <v>118.20479999999999</v>
      </c>
      <c r="K93" s="20"/>
      <c r="L93" s="59">
        <f>L$39</f>
        <v>0.056</v>
      </c>
      <c r="M93" s="26">
        <f>M92</f>
        <v>2084.2000000000003</v>
      </c>
      <c r="N93" s="60">
        <f t="shared" si="15"/>
        <v>116.71520000000002</v>
      </c>
      <c r="O93" s="20"/>
      <c r="P93" s="27">
        <f t="shared" si="10"/>
        <v>-1.4895999999999674</v>
      </c>
      <c r="Q93" s="61">
        <f t="shared" si="11"/>
        <v>-0.012601857115785209</v>
      </c>
    </row>
    <row r="94" spans="4:17" ht="15">
      <c r="D94" s="63"/>
      <c r="E94" s="20"/>
      <c r="F94" s="21"/>
      <c r="G94" s="22"/>
      <c r="H94" s="59">
        <f>H$40</f>
        <v>0</v>
      </c>
      <c r="I94" s="64"/>
      <c r="J94" s="60">
        <f t="shared" si="14"/>
        <v>0</v>
      </c>
      <c r="K94" s="20"/>
      <c r="L94" s="59">
        <f>L$40</f>
        <v>0</v>
      </c>
      <c r="M94" s="65"/>
      <c r="N94" s="60">
        <f t="shared" si="15"/>
        <v>0</v>
      </c>
      <c r="O94" s="20"/>
      <c r="P94" s="27">
        <f t="shared" si="10"/>
        <v>0</v>
      </c>
      <c r="Q94" s="61">
        <f t="shared" si="11"/>
      </c>
    </row>
    <row r="95" spans="4:17" ht="15.75" thickBot="1">
      <c r="D95" s="30"/>
      <c r="E95" s="20"/>
      <c r="F95" s="21"/>
      <c r="G95" s="22"/>
      <c r="H95" s="59">
        <f>H$41</f>
        <v>0</v>
      </c>
      <c r="I95" s="31"/>
      <c r="J95" s="60">
        <f t="shared" si="14"/>
        <v>0</v>
      </c>
      <c r="K95" s="20"/>
      <c r="L95" s="59">
        <f>L$41</f>
        <v>0</v>
      </c>
      <c r="M95" s="32"/>
      <c r="N95" s="60">
        <f t="shared" si="15"/>
        <v>0</v>
      </c>
      <c r="O95" s="20"/>
      <c r="P95" s="27">
        <f t="shared" si="10"/>
        <v>0</v>
      </c>
      <c r="Q95" s="61">
        <f t="shared" si="11"/>
      </c>
    </row>
    <row r="96" spans="4:17" ht="15.75" thickBot="1">
      <c r="D96" s="66" t="s">
        <v>36</v>
      </c>
      <c r="E96" s="20"/>
      <c r="F96" s="20"/>
      <c r="G96" s="20"/>
      <c r="H96" s="67"/>
      <c r="I96" s="68"/>
      <c r="J96" s="53">
        <f>SUM(J87:J95)</f>
        <v>223.14648</v>
      </c>
      <c r="K96" s="54"/>
      <c r="L96" s="69"/>
      <c r="M96" s="70"/>
      <c r="N96" s="53">
        <f>SUM(N87:N95)</f>
        <v>227.82778185941604</v>
      </c>
      <c r="O96" s="54"/>
      <c r="P96" s="57">
        <f t="shared" si="10"/>
        <v>4.681301859416038</v>
      </c>
      <c r="Q96" s="58">
        <f t="shared" si="11"/>
        <v>0.02097860499263102</v>
      </c>
    </row>
    <row r="97" spans="4:17" ht="15.75" thickBot="1">
      <c r="D97" s="22" t="s">
        <v>37</v>
      </c>
      <c r="E97" s="20"/>
      <c r="F97" s="20"/>
      <c r="G97" s="20"/>
      <c r="H97" s="71">
        <v>0.13</v>
      </c>
      <c r="I97" s="72"/>
      <c r="J97" s="73">
        <f>J96*H97</f>
        <v>29.009042400000002</v>
      </c>
      <c r="K97" s="20"/>
      <c r="L97" s="71">
        <v>0.13</v>
      </c>
      <c r="M97" s="74"/>
      <c r="N97" s="73">
        <f>N96*L97</f>
        <v>29.617611641724086</v>
      </c>
      <c r="O97" s="20"/>
      <c r="P97" s="27">
        <f t="shared" si="10"/>
        <v>0.6085692417240836</v>
      </c>
      <c r="Q97" s="61">
        <f t="shared" si="11"/>
        <v>0.020978604992630972</v>
      </c>
    </row>
    <row r="98" spans="4:17" ht="26.25" thickBot="1">
      <c r="D98" s="50" t="s">
        <v>38</v>
      </c>
      <c r="E98" s="20"/>
      <c r="F98" s="20"/>
      <c r="G98" s="20"/>
      <c r="H98" s="51"/>
      <c r="I98" s="52"/>
      <c r="J98" s="53">
        <f>ROUND(SUM(J96:J97),2)</f>
        <v>252.16</v>
      </c>
      <c r="K98" s="54"/>
      <c r="L98" s="55"/>
      <c r="M98" s="56"/>
      <c r="N98" s="53">
        <f>ROUND(SUM(N96:N97),2)</f>
        <v>257.45</v>
      </c>
      <c r="O98" s="54"/>
      <c r="P98" s="57">
        <f t="shared" si="10"/>
        <v>5.289999999999992</v>
      </c>
      <c r="Q98" s="58">
        <f t="shared" si="11"/>
        <v>0.020978743654822305</v>
      </c>
    </row>
    <row r="99" spans="4:17" ht="27.75" thickBot="1">
      <c r="D99" s="75" t="s">
        <v>39</v>
      </c>
      <c r="E99" s="20"/>
      <c r="F99" s="20"/>
      <c r="G99" s="20"/>
      <c r="H99" s="51"/>
      <c r="I99" s="76"/>
      <c r="J99" s="53">
        <f>ROUND(-J98*10%,2)</f>
        <v>-25.22</v>
      </c>
      <c r="K99" s="54"/>
      <c r="L99" s="55"/>
      <c r="M99" s="56"/>
      <c r="N99" s="53">
        <f>ROUND(-N98*10%,2)</f>
        <v>-25.75</v>
      </c>
      <c r="O99" s="54"/>
      <c r="P99" s="57">
        <f t="shared" si="10"/>
        <v>-0.5300000000000011</v>
      </c>
      <c r="Q99" s="58">
        <f t="shared" si="11"/>
        <v>0.02101506740682003</v>
      </c>
    </row>
    <row r="100" spans="4:17" ht="15.75" thickBot="1">
      <c r="D100" s="50" t="s">
        <v>40</v>
      </c>
      <c r="E100" s="20"/>
      <c r="F100" s="20"/>
      <c r="G100" s="20"/>
      <c r="H100" s="77"/>
      <c r="I100" s="78"/>
      <c r="J100" s="79">
        <f>J98+J99</f>
        <v>226.94</v>
      </c>
      <c r="K100" s="54"/>
      <c r="L100" s="80"/>
      <c r="M100" s="81"/>
      <c r="N100" s="79">
        <f>N98+N99</f>
        <v>231.7</v>
      </c>
      <c r="O100" s="54"/>
      <c r="P100" s="82">
        <f t="shared" si="10"/>
        <v>4.759999999999991</v>
      </c>
      <c r="Q100" s="83">
        <f t="shared" si="11"/>
        <v>0.02097470697100551</v>
      </c>
    </row>
    <row r="101" ht="10.5" customHeight="1"/>
    <row r="102" spans="4:12" ht="15">
      <c r="D102" s="10" t="s">
        <v>41</v>
      </c>
      <c r="H102" s="84">
        <f>H$48</f>
        <v>0.0554</v>
      </c>
      <c r="L102" s="84">
        <f>L$48</f>
        <v>0.0421</v>
      </c>
    </row>
    <row r="104" spans="2:9" ht="15">
      <c r="B104" s="5"/>
      <c r="D104" s="9"/>
      <c r="F104" s="10" t="s">
        <v>4</v>
      </c>
      <c r="G104" s="10"/>
      <c r="H104" s="11">
        <v>5000</v>
      </c>
      <c r="I104" s="10" t="s">
        <v>5</v>
      </c>
    </row>
    <row r="105" spans="2:4" ht="15">
      <c r="B105" s="5"/>
      <c r="D105" s="9"/>
    </row>
    <row r="106" spans="2:17" ht="15">
      <c r="B106" s="12"/>
      <c r="D106" s="9"/>
      <c r="F106" s="13"/>
      <c r="G106" s="13"/>
      <c r="H106" s="96" t="s">
        <v>6</v>
      </c>
      <c r="I106" s="97"/>
      <c r="J106" s="98"/>
      <c r="L106" s="96" t="s">
        <v>7</v>
      </c>
      <c r="M106" s="97"/>
      <c r="N106" s="98"/>
      <c r="P106" s="96" t="s">
        <v>8</v>
      </c>
      <c r="Q106" s="98"/>
    </row>
    <row r="107" spans="2:17" ht="15">
      <c r="B107" s="12"/>
      <c r="D107" s="9"/>
      <c r="F107" s="88" t="s">
        <v>9</v>
      </c>
      <c r="G107" s="14"/>
      <c r="H107" s="15" t="s">
        <v>10</v>
      </c>
      <c r="I107" s="15" t="s">
        <v>11</v>
      </c>
      <c r="J107" s="16" t="s">
        <v>12</v>
      </c>
      <c r="L107" s="15" t="s">
        <v>10</v>
      </c>
      <c r="M107" s="17" t="s">
        <v>11</v>
      </c>
      <c r="N107" s="16" t="s">
        <v>12</v>
      </c>
      <c r="P107" s="90" t="s">
        <v>13</v>
      </c>
      <c r="Q107" s="92" t="s">
        <v>14</v>
      </c>
    </row>
    <row r="108" spans="2:17" ht="15">
      <c r="B108" s="12"/>
      <c r="D108" s="9"/>
      <c r="F108" s="89"/>
      <c r="G108" s="14"/>
      <c r="H108" s="18" t="s">
        <v>15</v>
      </c>
      <c r="I108" s="18"/>
      <c r="J108" s="19" t="s">
        <v>15</v>
      </c>
      <c r="L108" s="18" t="s">
        <v>15</v>
      </c>
      <c r="M108" s="19"/>
      <c r="N108" s="19" t="s">
        <v>15</v>
      </c>
      <c r="P108" s="91"/>
      <c r="Q108" s="93"/>
    </row>
    <row r="109" spans="4:17" ht="15">
      <c r="D109" s="20" t="s">
        <v>16</v>
      </c>
      <c r="E109" s="20"/>
      <c r="F109" s="21" t="s">
        <v>59</v>
      </c>
      <c r="G109" s="22"/>
      <c r="H109" s="23">
        <f>H$15</f>
        <v>24.17</v>
      </c>
      <c r="I109" s="24">
        <v>1</v>
      </c>
      <c r="J109" s="25">
        <f>I109*H109</f>
        <v>24.17</v>
      </c>
      <c r="K109" s="20"/>
      <c r="L109" s="23">
        <f>L$15</f>
        <v>20.94511846843523</v>
      </c>
      <c r="M109" s="26">
        <v>1</v>
      </c>
      <c r="N109" s="25">
        <f>M109*L109</f>
        <v>20.94511846843523</v>
      </c>
      <c r="O109" s="20"/>
      <c r="P109" s="27">
        <f>N109-J109</f>
        <v>-3.2248815315647725</v>
      </c>
      <c r="Q109" s="28">
        <f>IF((J109)=0,"",(P109/J109))</f>
        <v>-0.13342497027574565</v>
      </c>
    </row>
    <row r="110" spans="4:17" ht="15">
      <c r="D110" s="20" t="s">
        <v>17</v>
      </c>
      <c r="E110" s="20"/>
      <c r="F110" s="21" t="s">
        <v>59</v>
      </c>
      <c r="G110" s="22"/>
      <c r="H110" s="23">
        <f>H$16</f>
        <v>1</v>
      </c>
      <c r="I110" s="24">
        <v>1</v>
      </c>
      <c r="J110" s="25">
        <f aca="true" t="shared" si="16" ref="J110:J123">I110*H110</f>
        <v>1</v>
      </c>
      <c r="K110" s="20"/>
      <c r="L110" s="23">
        <f>L$16</f>
        <v>0</v>
      </c>
      <c r="M110" s="26">
        <v>1</v>
      </c>
      <c r="N110" s="25">
        <f>M110*L110</f>
        <v>0</v>
      </c>
      <c r="O110" s="20"/>
      <c r="P110" s="27">
        <f>N110-J110</f>
        <v>-1</v>
      </c>
      <c r="Q110" s="28">
        <f>IF((J110)=0,"",(P110/J110))</f>
        <v>-1</v>
      </c>
    </row>
    <row r="111" spans="4:17" ht="15">
      <c r="D111" s="20" t="s">
        <v>62</v>
      </c>
      <c r="E111" s="20"/>
      <c r="F111" s="21" t="s">
        <v>59</v>
      </c>
      <c r="G111" s="22"/>
      <c r="H111" s="23">
        <f>H$17</f>
        <v>0</v>
      </c>
      <c r="I111" s="24">
        <v>1</v>
      </c>
      <c r="J111" s="25">
        <f t="shared" si="16"/>
        <v>0</v>
      </c>
      <c r="K111" s="20"/>
      <c r="L111" s="23">
        <f>L$17</f>
        <v>1.47</v>
      </c>
      <c r="M111" s="26">
        <v>1</v>
      </c>
      <c r="N111" s="25">
        <f aca="true" t="shared" si="17" ref="N111:N123">M111*L111</f>
        <v>1.47</v>
      </c>
      <c r="O111" s="20"/>
      <c r="P111" s="27">
        <f aca="true" t="shared" si="18" ref="P111:P140">N111-J111</f>
        <v>1.47</v>
      </c>
      <c r="Q111" s="28">
        <f aca="true" t="shared" si="19" ref="Q111:Q140">IF((J111)=0,"",(P111/J111))</f>
      </c>
    </row>
    <row r="112" spans="4:17" ht="15">
      <c r="D112" s="20" t="s">
        <v>18</v>
      </c>
      <c r="E112" s="20"/>
      <c r="F112" s="21"/>
      <c r="G112" s="22"/>
      <c r="H112" s="23">
        <f>H$18</f>
        <v>0.35</v>
      </c>
      <c r="I112" s="24">
        <v>1</v>
      </c>
      <c r="J112" s="25">
        <f t="shared" si="16"/>
        <v>0.35</v>
      </c>
      <c r="K112" s="20"/>
      <c r="L112" s="23">
        <f>L$18</f>
        <v>0</v>
      </c>
      <c r="M112" s="26">
        <v>1</v>
      </c>
      <c r="N112" s="25">
        <f t="shared" si="17"/>
        <v>0</v>
      </c>
      <c r="O112" s="20"/>
      <c r="P112" s="27">
        <f t="shared" si="18"/>
        <v>-0.35</v>
      </c>
      <c r="Q112" s="28">
        <f t="shared" si="19"/>
        <v>-1</v>
      </c>
    </row>
    <row r="113" spans="4:17" ht="15">
      <c r="D113" s="20" t="s">
        <v>19</v>
      </c>
      <c r="E113" s="20"/>
      <c r="F113" s="21" t="s">
        <v>60</v>
      </c>
      <c r="G113" s="22"/>
      <c r="H113" s="23">
        <f>H$19</f>
        <v>0.0131</v>
      </c>
      <c r="I113" s="24">
        <f>H104</f>
        <v>5000</v>
      </c>
      <c r="J113" s="25">
        <f t="shared" si="16"/>
        <v>65.5</v>
      </c>
      <c r="K113" s="20"/>
      <c r="L113" s="23">
        <f>L$19</f>
        <v>0.015337167584439098</v>
      </c>
      <c r="M113" s="26">
        <f>H104</f>
        <v>5000</v>
      </c>
      <c r="N113" s="25">
        <f t="shared" si="17"/>
        <v>76.68583792219549</v>
      </c>
      <c r="O113" s="20"/>
      <c r="P113" s="27">
        <f t="shared" si="18"/>
        <v>11.18583792219549</v>
      </c>
      <c r="Q113" s="28">
        <f t="shared" si="19"/>
        <v>0.1707761514839006</v>
      </c>
    </row>
    <row r="114" spans="4:17" ht="15">
      <c r="D114" s="20" t="s">
        <v>20</v>
      </c>
      <c r="E114" s="20"/>
      <c r="F114" s="21" t="s">
        <v>60</v>
      </c>
      <c r="G114" s="22"/>
      <c r="H114" s="23">
        <f>H$20</f>
        <v>0.0025</v>
      </c>
      <c r="I114" s="24">
        <f aca="true" t="shared" si="20" ref="I114:I119">I113</f>
        <v>5000</v>
      </c>
      <c r="J114" s="25">
        <f t="shared" si="16"/>
        <v>12.5</v>
      </c>
      <c r="K114" s="20"/>
      <c r="L114" s="23">
        <f>L$20</f>
        <v>0.0019502434289554343</v>
      </c>
      <c r="M114" s="26">
        <f aca="true" t="shared" si="21" ref="M114:M119">M113</f>
        <v>5000</v>
      </c>
      <c r="N114" s="25">
        <f t="shared" si="17"/>
        <v>9.751217144777172</v>
      </c>
      <c r="O114" s="20"/>
      <c r="P114" s="27">
        <f t="shared" si="18"/>
        <v>-2.748782855222828</v>
      </c>
      <c r="Q114" s="28">
        <f t="shared" si="19"/>
        <v>-0.21990262841782623</v>
      </c>
    </row>
    <row r="115" spans="4:17" ht="15">
      <c r="D115" s="20" t="s">
        <v>21</v>
      </c>
      <c r="E115" s="20"/>
      <c r="F115" s="21"/>
      <c r="G115" s="22"/>
      <c r="H115" s="23">
        <f>H$21</f>
        <v>0</v>
      </c>
      <c r="I115" s="24">
        <f t="shared" si="20"/>
        <v>5000</v>
      </c>
      <c r="J115" s="25">
        <f t="shared" si="16"/>
        <v>0</v>
      </c>
      <c r="K115" s="20"/>
      <c r="L115" s="23">
        <f>L$21</f>
        <v>0</v>
      </c>
      <c r="M115" s="26">
        <f t="shared" si="21"/>
        <v>5000</v>
      </c>
      <c r="N115" s="25">
        <f t="shared" si="17"/>
        <v>0</v>
      </c>
      <c r="O115" s="20"/>
      <c r="P115" s="27">
        <f t="shared" si="18"/>
        <v>0</v>
      </c>
      <c r="Q115" s="28">
        <f t="shared" si="19"/>
      </c>
    </row>
    <row r="116" spans="4:17" ht="15">
      <c r="D116" s="20" t="s">
        <v>22</v>
      </c>
      <c r="E116" s="20"/>
      <c r="F116" s="21"/>
      <c r="G116" s="22"/>
      <c r="H116" s="23">
        <f>H$22</f>
        <v>0</v>
      </c>
      <c r="I116" s="24">
        <f t="shared" si="20"/>
        <v>5000</v>
      </c>
      <c r="J116" s="25">
        <f t="shared" si="16"/>
        <v>0</v>
      </c>
      <c r="K116" s="20"/>
      <c r="L116" s="23">
        <f>L$22</f>
        <v>0</v>
      </c>
      <c r="M116" s="26">
        <f t="shared" si="21"/>
        <v>5000</v>
      </c>
      <c r="N116" s="25">
        <f t="shared" si="17"/>
        <v>0</v>
      </c>
      <c r="O116" s="20"/>
      <c r="P116" s="27">
        <f t="shared" si="18"/>
        <v>0</v>
      </c>
      <c r="Q116" s="28">
        <f t="shared" si="19"/>
      </c>
    </row>
    <row r="117" spans="4:17" ht="15">
      <c r="D117" s="20" t="s">
        <v>23</v>
      </c>
      <c r="E117" s="20"/>
      <c r="F117" s="21" t="s">
        <v>59</v>
      </c>
      <c r="G117" s="22"/>
      <c r="H117" s="23">
        <f>H$23</f>
        <v>0</v>
      </c>
      <c r="I117" s="24">
        <f t="shared" si="20"/>
        <v>5000</v>
      </c>
      <c r="J117" s="25">
        <f t="shared" si="16"/>
        <v>0</v>
      </c>
      <c r="K117" s="20"/>
      <c r="L117" s="23">
        <f>L$23</f>
        <v>0.35</v>
      </c>
      <c r="M117" s="26">
        <v>1</v>
      </c>
      <c r="N117" s="25">
        <f t="shared" si="17"/>
        <v>0.35</v>
      </c>
      <c r="O117" s="20"/>
      <c r="P117" s="27">
        <f t="shared" si="18"/>
        <v>0.35</v>
      </c>
      <c r="Q117" s="28">
        <f t="shared" si="19"/>
      </c>
    </row>
    <row r="118" spans="4:17" ht="15">
      <c r="D118" s="20" t="s">
        <v>24</v>
      </c>
      <c r="E118" s="20"/>
      <c r="F118" s="21" t="s">
        <v>59</v>
      </c>
      <c r="G118" s="22"/>
      <c r="H118" s="23">
        <f>H$24</f>
        <v>0</v>
      </c>
      <c r="I118" s="24">
        <f t="shared" si="20"/>
        <v>5000</v>
      </c>
      <c r="J118" s="25">
        <f t="shared" si="16"/>
        <v>0</v>
      </c>
      <c r="K118" s="20"/>
      <c r="L118" s="23">
        <f>L$24</f>
        <v>0.0004</v>
      </c>
      <c r="M118" s="26">
        <f>M116</f>
        <v>5000</v>
      </c>
      <c r="N118" s="25">
        <f t="shared" si="17"/>
        <v>2</v>
      </c>
      <c r="O118" s="20"/>
      <c r="P118" s="27">
        <f t="shared" si="18"/>
        <v>2</v>
      </c>
      <c r="Q118" s="28">
        <f t="shared" si="19"/>
      </c>
    </row>
    <row r="119" spans="4:17" ht="30">
      <c r="D119" s="29" t="s">
        <v>25</v>
      </c>
      <c r="E119" s="20"/>
      <c r="F119" s="21" t="s">
        <v>60</v>
      </c>
      <c r="G119" s="22"/>
      <c r="H119" s="23">
        <f>H$25</f>
        <v>0.0033</v>
      </c>
      <c r="I119" s="24">
        <f t="shared" si="20"/>
        <v>5000</v>
      </c>
      <c r="J119" s="25">
        <f t="shared" si="16"/>
        <v>16.5</v>
      </c>
      <c r="K119" s="20"/>
      <c r="L119" s="23">
        <f>L$25</f>
        <v>0.01456047409754127</v>
      </c>
      <c r="M119" s="26">
        <f t="shared" si="21"/>
        <v>5000</v>
      </c>
      <c r="N119" s="25">
        <f t="shared" si="17"/>
        <v>72.80237048770636</v>
      </c>
      <c r="O119" s="20"/>
      <c r="P119" s="27">
        <f t="shared" si="18"/>
        <v>56.302370487706355</v>
      </c>
      <c r="Q119" s="28">
        <f t="shared" si="19"/>
        <v>3.4122648780428095</v>
      </c>
    </row>
    <row r="120" spans="4:17" ht="15">
      <c r="D120" s="30" t="s">
        <v>61</v>
      </c>
      <c r="E120" s="20"/>
      <c r="F120" s="21" t="s">
        <v>59</v>
      </c>
      <c r="G120" s="22"/>
      <c r="H120" s="23">
        <f>H$26</f>
        <v>0</v>
      </c>
      <c r="I120" s="31"/>
      <c r="J120" s="25">
        <f t="shared" si="16"/>
        <v>0</v>
      </c>
      <c r="K120" s="20"/>
      <c r="L120" s="23">
        <f>L$26</f>
        <v>-0.011452065145809778</v>
      </c>
      <c r="M120" s="32">
        <f>M116</f>
        <v>5000</v>
      </c>
      <c r="N120" s="25">
        <f t="shared" si="17"/>
        <v>-57.260325729048894</v>
      </c>
      <c r="O120" s="20"/>
      <c r="P120" s="27">
        <f t="shared" si="18"/>
        <v>-57.260325729048894</v>
      </c>
      <c r="Q120" s="28">
        <f t="shared" si="19"/>
      </c>
    </row>
    <row r="121" spans="4:17" ht="15">
      <c r="D121" s="30"/>
      <c r="E121" s="20"/>
      <c r="F121" s="21"/>
      <c r="G121" s="22"/>
      <c r="H121" s="23">
        <f>H$27</f>
        <v>0</v>
      </c>
      <c r="I121" s="31"/>
      <c r="J121" s="25">
        <f t="shared" si="16"/>
        <v>0</v>
      </c>
      <c r="K121" s="20"/>
      <c r="L121" s="23">
        <f>L$27</f>
        <v>0</v>
      </c>
      <c r="M121" s="32"/>
      <c r="N121" s="25">
        <f t="shared" si="17"/>
        <v>0</v>
      </c>
      <c r="O121" s="20"/>
      <c r="P121" s="27">
        <f t="shared" si="18"/>
        <v>0</v>
      </c>
      <c r="Q121" s="28">
        <f t="shared" si="19"/>
      </c>
    </row>
    <row r="122" spans="4:17" ht="15">
      <c r="D122" s="30"/>
      <c r="E122" s="20"/>
      <c r="F122" s="21"/>
      <c r="G122" s="22"/>
      <c r="H122" s="23">
        <f>H$28</f>
        <v>0</v>
      </c>
      <c r="I122" s="31"/>
      <c r="J122" s="25">
        <f t="shared" si="16"/>
        <v>0</v>
      </c>
      <c r="K122" s="20"/>
      <c r="L122" s="23">
        <f>L$28</f>
        <v>0</v>
      </c>
      <c r="M122" s="32"/>
      <c r="N122" s="25">
        <f t="shared" si="17"/>
        <v>0</v>
      </c>
      <c r="O122" s="20"/>
      <c r="P122" s="27">
        <f t="shared" si="18"/>
        <v>0</v>
      </c>
      <c r="Q122" s="28">
        <f t="shared" si="19"/>
      </c>
    </row>
    <row r="123" spans="4:17" ht="15.75" thickBot="1">
      <c r="D123" s="30"/>
      <c r="E123" s="20"/>
      <c r="F123" s="21"/>
      <c r="G123" s="22"/>
      <c r="H123" s="23">
        <f>H$29</f>
        <v>0</v>
      </c>
      <c r="I123" s="31"/>
      <c r="J123" s="25">
        <f t="shared" si="16"/>
        <v>0</v>
      </c>
      <c r="K123" s="20"/>
      <c r="L123" s="23">
        <f>L$29</f>
        <v>0</v>
      </c>
      <c r="M123" s="32"/>
      <c r="N123" s="25">
        <f t="shared" si="17"/>
        <v>0</v>
      </c>
      <c r="O123" s="20"/>
      <c r="P123" s="27">
        <f t="shared" si="18"/>
        <v>0</v>
      </c>
      <c r="Q123" s="28">
        <f t="shared" si="19"/>
      </c>
    </row>
    <row r="124" spans="4:17" ht="15.75" thickBot="1">
      <c r="D124" s="10" t="s">
        <v>26</v>
      </c>
      <c r="G124" s="33"/>
      <c r="H124" s="34"/>
      <c r="I124" s="35"/>
      <c r="J124" s="36">
        <f>SUM(J109:J123)</f>
        <v>120.02000000000001</v>
      </c>
      <c r="L124" s="34"/>
      <c r="M124" s="37"/>
      <c r="N124" s="36">
        <f>SUM(N109:N123)</f>
        <v>126.74421829406535</v>
      </c>
      <c r="P124" s="38">
        <f t="shared" si="18"/>
        <v>6.724218294065338</v>
      </c>
      <c r="Q124" s="39">
        <f t="shared" si="19"/>
        <v>0.056025814814742024</v>
      </c>
    </row>
    <row r="125" spans="4:17" ht="15">
      <c r="D125" s="40" t="s">
        <v>27</v>
      </c>
      <c r="E125" s="40"/>
      <c r="F125" s="41"/>
      <c r="G125" s="42"/>
      <c r="H125" s="43">
        <f>H$31</f>
        <v>0.0049</v>
      </c>
      <c r="I125" s="44">
        <f>H104*(1+H142)</f>
        <v>5276.999999999999</v>
      </c>
      <c r="J125" s="45">
        <f>I125*H125</f>
        <v>25.857299999999995</v>
      </c>
      <c r="K125" s="40"/>
      <c r="L125" s="43">
        <f>L$31</f>
        <v>0.005402233908298419</v>
      </c>
      <c r="M125" s="46">
        <f>H104*(1+L142)</f>
        <v>5210.5</v>
      </c>
      <c r="N125" s="45">
        <f>M125*L125</f>
        <v>28.148339779188913</v>
      </c>
      <c r="O125" s="40"/>
      <c r="P125" s="47">
        <f t="shared" si="18"/>
        <v>2.2910397791889174</v>
      </c>
      <c r="Q125" s="48">
        <f t="shared" si="19"/>
        <v>0.08860320989387592</v>
      </c>
    </row>
    <row r="126" spans="4:17" ht="30.75" thickBot="1">
      <c r="D126" s="49" t="s">
        <v>28</v>
      </c>
      <c r="E126" s="40"/>
      <c r="F126" s="41"/>
      <c r="G126" s="42"/>
      <c r="H126" s="43">
        <f>H$32</f>
        <v>0.0012</v>
      </c>
      <c r="I126" s="44">
        <f>I125</f>
        <v>5276.999999999999</v>
      </c>
      <c r="J126" s="45">
        <f>I126*H126</f>
        <v>6.332399999999998</v>
      </c>
      <c r="K126" s="40"/>
      <c r="L126" s="43">
        <f>L$32</f>
        <v>0.003611278931510009</v>
      </c>
      <c r="M126" s="46">
        <f>M125</f>
        <v>5210.5</v>
      </c>
      <c r="N126" s="45">
        <f>M126*L126</f>
        <v>18.816568872632903</v>
      </c>
      <c r="O126" s="40"/>
      <c r="P126" s="47">
        <f t="shared" si="18"/>
        <v>12.484168872632905</v>
      </c>
      <c r="Q126" s="48">
        <f t="shared" si="19"/>
        <v>1.971475092008229</v>
      </c>
    </row>
    <row r="127" spans="4:17" ht="26.25" thickBot="1">
      <c r="D127" s="50" t="s">
        <v>29</v>
      </c>
      <c r="E127" s="20"/>
      <c r="F127" s="20"/>
      <c r="G127" s="22"/>
      <c r="H127" s="51"/>
      <c r="I127" s="52"/>
      <c r="J127" s="53">
        <f>SUM(J124:J126)</f>
        <v>152.2097</v>
      </c>
      <c r="K127" s="54"/>
      <c r="L127" s="55"/>
      <c r="M127" s="56"/>
      <c r="N127" s="53">
        <f>SUM(N124:N126)</f>
        <v>173.70912694588716</v>
      </c>
      <c r="O127" s="54"/>
      <c r="P127" s="57">
        <f t="shared" si="18"/>
        <v>21.499426945887166</v>
      </c>
      <c r="Q127" s="58">
        <f t="shared" si="19"/>
        <v>0.1412487308357297</v>
      </c>
    </row>
    <row r="128" spans="4:17" ht="30">
      <c r="D128" s="29" t="s">
        <v>30</v>
      </c>
      <c r="E128" s="20"/>
      <c r="F128" s="21"/>
      <c r="G128" s="22"/>
      <c r="H128" s="59">
        <f>H$34</f>
        <v>0.0052</v>
      </c>
      <c r="I128" s="24">
        <f>I126</f>
        <v>5276.999999999999</v>
      </c>
      <c r="J128" s="60">
        <f aca="true" t="shared" si="22" ref="J128:J135">I128*H128</f>
        <v>27.440399999999993</v>
      </c>
      <c r="K128" s="20"/>
      <c r="L128" s="59">
        <f>L$34</f>
        <v>0.0052</v>
      </c>
      <c r="M128" s="26">
        <f>M126</f>
        <v>5210.5</v>
      </c>
      <c r="N128" s="60">
        <f aca="true" t="shared" si="23" ref="N128:N135">M128*L128</f>
        <v>27.0946</v>
      </c>
      <c r="O128" s="20"/>
      <c r="P128" s="27">
        <f t="shared" si="18"/>
        <v>-0.34579999999999345</v>
      </c>
      <c r="Q128" s="61">
        <f t="shared" si="19"/>
        <v>-0.012601857115785249</v>
      </c>
    </row>
    <row r="129" spans="4:17" ht="30">
      <c r="D129" s="29" t="s">
        <v>31</v>
      </c>
      <c r="E129" s="20"/>
      <c r="F129" s="21"/>
      <c r="G129" s="22"/>
      <c r="H129" s="59">
        <f>H$35</f>
        <v>0.0013</v>
      </c>
      <c r="I129" s="24">
        <f>I126</f>
        <v>5276.999999999999</v>
      </c>
      <c r="J129" s="60">
        <f t="shared" si="22"/>
        <v>6.860099999999998</v>
      </c>
      <c r="K129" s="20"/>
      <c r="L129" s="59">
        <f>L$35</f>
        <v>0.0011</v>
      </c>
      <c r="M129" s="26">
        <f>M126</f>
        <v>5210.5</v>
      </c>
      <c r="N129" s="60">
        <f t="shared" si="23"/>
        <v>5.73155</v>
      </c>
      <c r="O129" s="20"/>
      <c r="P129" s="27">
        <f t="shared" si="18"/>
        <v>-1.128549999999998</v>
      </c>
      <c r="Q129" s="61">
        <f t="shared" si="19"/>
        <v>-0.1645092637133567</v>
      </c>
    </row>
    <row r="130" spans="4:17" ht="15">
      <c r="D130" s="29" t="s">
        <v>32</v>
      </c>
      <c r="E130" s="20"/>
      <c r="F130" s="21"/>
      <c r="G130" s="22"/>
      <c r="H130" s="59">
        <f>H$36</f>
        <v>0</v>
      </c>
      <c r="I130" s="24">
        <f>I126</f>
        <v>5276.999999999999</v>
      </c>
      <c r="J130" s="60">
        <f t="shared" si="22"/>
        <v>0</v>
      </c>
      <c r="K130" s="20"/>
      <c r="L130" s="59">
        <f>L$36</f>
        <v>0</v>
      </c>
      <c r="M130" s="26">
        <f>M126</f>
        <v>5210.5</v>
      </c>
      <c r="N130" s="60">
        <f t="shared" si="23"/>
        <v>0</v>
      </c>
      <c r="O130" s="20"/>
      <c r="P130" s="27">
        <f t="shared" si="18"/>
        <v>0</v>
      </c>
      <c r="Q130" s="61">
        <f t="shared" si="19"/>
      </c>
    </row>
    <row r="131" spans="4:17" ht="15">
      <c r="D131" s="20" t="s">
        <v>33</v>
      </c>
      <c r="E131" s="20"/>
      <c r="F131" s="21"/>
      <c r="G131" s="22"/>
      <c r="H131" s="59">
        <f>H$37</f>
        <v>0.25</v>
      </c>
      <c r="I131" s="24">
        <v>1</v>
      </c>
      <c r="J131" s="60">
        <f t="shared" si="22"/>
        <v>0.25</v>
      </c>
      <c r="K131" s="20"/>
      <c r="L131" s="59">
        <f>L$37</f>
        <v>0.25</v>
      </c>
      <c r="M131" s="26">
        <v>1</v>
      </c>
      <c r="N131" s="60">
        <f t="shared" si="23"/>
        <v>0.25</v>
      </c>
      <c r="O131" s="20"/>
      <c r="P131" s="27">
        <f t="shared" si="18"/>
        <v>0</v>
      </c>
      <c r="Q131" s="61">
        <f t="shared" si="19"/>
        <v>0</v>
      </c>
    </row>
    <row r="132" spans="4:17" ht="15">
      <c r="D132" s="20" t="s">
        <v>34</v>
      </c>
      <c r="E132" s="20"/>
      <c r="F132" s="21"/>
      <c r="G132" s="22"/>
      <c r="H132" s="59">
        <f>H$38</f>
        <v>0.007</v>
      </c>
      <c r="I132" s="24">
        <f>I129</f>
        <v>5276.999999999999</v>
      </c>
      <c r="J132" s="60">
        <f t="shared" si="22"/>
        <v>36.93899999999999</v>
      </c>
      <c r="K132" s="20"/>
      <c r="L132" s="59">
        <f>L$38</f>
        <v>0.007</v>
      </c>
      <c r="M132" s="26">
        <f>M129</f>
        <v>5210.5</v>
      </c>
      <c r="N132" s="60">
        <f t="shared" si="23"/>
        <v>36.4735</v>
      </c>
      <c r="O132" s="20"/>
      <c r="P132" s="27">
        <f t="shared" si="18"/>
        <v>-0.4654999999999916</v>
      </c>
      <c r="Q132" s="61">
        <f t="shared" si="19"/>
        <v>-0.01260185711578526</v>
      </c>
    </row>
    <row r="133" spans="4:17" ht="15">
      <c r="D133" s="20" t="s">
        <v>35</v>
      </c>
      <c r="E133" s="20"/>
      <c r="F133" s="21"/>
      <c r="G133" s="22"/>
      <c r="H133" s="59">
        <f>H$39</f>
        <v>0.056</v>
      </c>
      <c r="I133" s="24">
        <f>I132</f>
        <v>5276.999999999999</v>
      </c>
      <c r="J133" s="60">
        <f t="shared" si="22"/>
        <v>295.51199999999994</v>
      </c>
      <c r="K133" s="20"/>
      <c r="L133" s="59">
        <f>L$39</f>
        <v>0.056</v>
      </c>
      <c r="M133" s="26">
        <f>M132</f>
        <v>5210.5</v>
      </c>
      <c r="N133" s="60">
        <f t="shared" si="23"/>
        <v>291.788</v>
      </c>
      <c r="O133" s="20"/>
      <c r="P133" s="27">
        <f t="shared" si="18"/>
        <v>-3.7239999999999327</v>
      </c>
      <c r="Q133" s="61">
        <f t="shared" si="19"/>
        <v>-0.01260185711578526</v>
      </c>
    </row>
    <row r="134" spans="4:17" ht="15">
      <c r="D134" s="63"/>
      <c r="E134" s="20"/>
      <c r="F134" s="21"/>
      <c r="G134" s="22"/>
      <c r="H134" s="59">
        <f>H$40</f>
        <v>0</v>
      </c>
      <c r="I134" s="64"/>
      <c r="J134" s="60">
        <f t="shared" si="22"/>
        <v>0</v>
      </c>
      <c r="K134" s="20"/>
      <c r="L134" s="59">
        <f>L$40</f>
        <v>0</v>
      </c>
      <c r="M134" s="65"/>
      <c r="N134" s="60">
        <f t="shared" si="23"/>
        <v>0</v>
      </c>
      <c r="O134" s="20"/>
      <c r="P134" s="27">
        <f t="shared" si="18"/>
        <v>0</v>
      </c>
      <c r="Q134" s="61">
        <f t="shared" si="19"/>
      </c>
    </row>
    <row r="135" spans="4:17" ht="15.75" thickBot="1">
      <c r="D135" s="30"/>
      <c r="E135" s="20"/>
      <c r="F135" s="21"/>
      <c r="G135" s="22"/>
      <c r="H135" s="59">
        <f>H$41</f>
        <v>0</v>
      </c>
      <c r="I135" s="31"/>
      <c r="J135" s="60">
        <f t="shared" si="22"/>
        <v>0</v>
      </c>
      <c r="K135" s="20"/>
      <c r="L135" s="59">
        <f>L$41</f>
        <v>0</v>
      </c>
      <c r="M135" s="32"/>
      <c r="N135" s="60">
        <f t="shared" si="23"/>
        <v>0</v>
      </c>
      <c r="O135" s="20"/>
      <c r="P135" s="27">
        <f t="shared" si="18"/>
        <v>0</v>
      </c>
      <c r="Q135" s="61">
        <f t="shared" si="19"/>
      </c>
    </row>
    <row r="136" spans="4:17" ht="15.75" thickBot="1">
      <c r="D136" s="66" t="s">
        <v>36</v>
      </c>
      <c r="E136" s="20"/>
      <c r="F136" s="20"/>
      <c r="G136" s="20"/>
      <c r="H136" s="67"/>
      <c r="I136" s="68"/>
      <c r="J136" s="53">
        <f>SUM(J127:J135)</f>
        <v>519.2112</v>
      </c>
      <c r="K136" s="54"/>
      <c r="L136" s="69"/>
      <c r="M136" s="70"/>
      <c r="N136" s="53">
        <f>SUM(N127:N135)</f>
        <v>535.0467769458871</v>
      </c>
      <c r="O136" s="54"/>
      <c r="P136" s="57">
        <f t="shared" si="18"/>
        <v>15.83557694588717</v>
      </c>
      <c r="Q136" s="58">
        <f t="shared" si="19"/>
        <v>0.03049929767672032</v>
      </c>
    </row>
    <row r="137" spans="4:17" ht="15.75" thickBot="1">
      <c r="D137" s="22" t="s">
        <v>37</v>
      </c>
      <c r="E137" s="20"/>
      <c r="F137" s="20"/>
      <c r="G137" s="20"/>
      <c r="H137" s="71">
        <v>0.13</v>
      </c>
      <c r="I137" s="72"/>
      <c r="J137" s="73">
        <f>J136*H137</f>
        <v>67.497456</v>
      </c>
      <c r="K137" s="20"/>
      <c r="L137" s="71">
        <v>0.13</v>
      </c>
      <c r="M137" s="74"/>
      <c r="N137" s="73">
        <f>N136*L137</f>
        <v>69.55608100296533</v>
      </c>
      <c r="O137" s="20"/>
      <c r="P137" s="27">
        <f t="shared" si="18"/>
        <v>2.0586250029653286</v>
      </c>
      <c r="Q137" s="61">
        <f t="shared" si="19"/>
        <v>0.030499297676720268</v>
      </c>
    </row>
    <row r="138" spans="4:17" ht="26.25" thickBot="1">
      <c r="D138" s="50" t="s">
        <v>38</v>
      </c>
      <c r="E138" s="20"/>
      <c r="F138" s="20"/>
      <c r="G138" s="20"/>
      <c r="H138" s="51"/>
      <c r="I138" s="52"/>
      <c r="J138" s="53">
        <f>ROUND(SUM(J136:J137),2)</f>
        <v>586.71</v>
      </c>
      <c r="K138" s="54"/>
      <c r="L138" s="55"/>
      <c r="M138" s="56"/>
      <c r="N138" s="53">
        <f>ROUND(SUM(N136:N137),2)</f>
        <v>604.6</v>
      </c>
      <c r="O138" s="54"/>
      <c r="P138" s="57">
        <f t="shared" si="18"/>
        <v>17.889999999999986</v>
      </c>
      <c r="Q138" s="58">
        <f t="shared" si="19"/>
        <v>0.03049206592694855</v>
      </c>
    </row>
    <row r="139" spans="4:17" ht="27.75" thickBot="1">
      <c r="D139" s="75" t="s">
        <v>39</v>
      </c>
      <c r="E139" s="20"/>
      <c r="F139" s="20"/>
      <c r="G139" s="20"/>
      <c r="H139" s="51"/>
      <c r="I139" s="76"/>
      <c r="J139" s="53">
        <f>ROUND(-J138*10%,2)</f>
        <v>-58.67</v>
      </c>
      <c r="K139" s="54"/>
      <c r="L139" s="55"/>
      <c r="M139" s="56"/>
      <c r="N139" s="53">
        <f>ROUND(-N138*10%,2)</f>
        <v>-60.46</v>
      </c>
      <c r="O139" s="54"/>
      <c r="P139" s="57">
        <f t="shared" si="18"/>
        <v>-1.7899999999999991</v>
      </c>
      <c r="Q139" s="58">
        <f t="shared" si="19"/>
        <v>0.030509630134651425</v>
      </c>
    </row>
    <row r="140" spans="4:17" ht="15.75" thickBot="1">
      <c r="D140" s="50" t="s">
        <v>40</v>
      </c>
      <c r="E140" s="20"/>
      <c r="F140" s="20"/>
      <c r="G140" s="20"/>
      <c r="H140" s="77"/>
      <c r="I140" s="78"/>
      <c r="J140" s="79">
        <f>J138+J139</f>
        <v>528.0400000000001</v>
      </c>
      <c r="K140" s="54"/>
      <c r="L140" s="80"/>
      <c r="M140" s="81"/>
      <c r="N140" s="79">
        <f>N138+N139</f>
        <v>544.14</v>
      </c>
      <c r="O140" s="54"/>
      <c r="P140" s="82">
        <f t="shared" si="18"/>
        <v>16.09999999999991</v>
      </c>
      <c r="Q140" s="83">
        <f t="shared" si="19"/>
        <v>0.030490114385273666</v>
      </c>
    </row>
    <row r="141" ht="10.5" customHeight="1"/>
    <row r="142" spans="4:12" ht="15">
      <c r="D142" s="10" t="s">
        <v>41</v>
      </c>
      <c r="H142" s="84">
        <f>H$48</f>
        <v>0.0554</v>
      </c>
      <c r="L142" s="84">
        <f>L$48</f>
        <v>0.0421</v>
      </c>
    </row>
    <row r="144" spans="2:9" ht="15">
      <c r="B144" s="5"/>
      <c r="D144" s="9"/>
      <c r="F144" s="10" t="s">
        <v>4</v>
      </c>
      <c r="G144" s="10"/>
      <c r="H144" s="11">
        <v>10000</v>
      </c>
      <c r="I144" s="10" t="s">
        <v>5</v>
      </c>
    </row>
    <row r="145" spans="2:4" ht="15">
      <c r="B145" s="5"/>
      <c r="D145" s="9"/>
    </row>
    <row r="146" spans="2:17" ht="15">
      <c r="B146" s="12"/>
      <c r="D146" s="9"/>
      <c r="F146" s="13"/>
      <c r="G146" s="13"/>
      <c r="H146" s="96" t="s">
        <v>6</v>
      </c>
      <c r="I146" s="97"/>
      <c r="J146" s="98"/>
      <c r="L146" s="96" t="s">
        <v>7</v>
      </c>
      <c r="M146" s="97"/>
      <c r="N146" s="98"/>
      <c r="P146" s="96" t="s">
        <v>8</v>
      </c>
      <c r="Q146" s="98"/>
    </row>
    <row r="147" spans="2:17" ht="15">
      <c r="B147" s="12"/>
      <c r="D147" s="9"/>
      <c r="F147" s="88" t="s">
        <v>9</v>
      </c>
      <c r="G147" s="14"/>
      <c r="H147" s="15" t="s">
        <v>10</v>
      </c>
      <c r="I147" s="15" t="s">
        <v>11</v>
      </c>
      <c r="J147" s="16" t="s">
        <v>12</v>
      </c>
      <c r="L147" s="15" t="s">
        <v>10</v>
      </c>
      <c r="M147" s="17" t="s">
        <v>11</v>
      </c>
      <c r="N147" s="16" t="s">
        <v>12</v>
      </c>
      <c r="P147" s="90" t="s">
        <v>13</v>
      </c>
      <c r="Q147" s="92" t="s">
        <v>14</v>
      </c>
    </row>
    <row r="148" spans="2:17" ht="15">
      <c r="B148" s="12"/>
      <c r="D148" s="9"/>
      <c r="F148" s="89"/>
      <c r="G148" s="14"/>
      <c r="H148" s="18" t="s">
        <v>15</v>
      </c>
      <c r="I148" s="18"/>
      <c r="J148" s="19" t="s">
        <v>15</v>
      </c>
      <c r="L148" s="18" t="s">
        <v>15</v>
      </c>
      <c r="M148" s="19"/>
      <c r="N148" s="19" t="s">
        <v>15</v>
      </c>
      <c r="P148" s="91"/>
      <c r="Q148" s="93"/>
    </row>
    <row r="149" spans="4:17" ht="15">
      <c r="D149" s="20" t="s">
        <v>16</v>
      </c>
      <c r="E149" s="20"/>
      <c r="F149" s="21" t="s">
        <v>59</v>
      </c>
      <c r="G149" s="22"/>
      <c r="H149" s="23">
        <f>H$15</f>
        <v>24.17</v>
      </c>
      <c r="I149" s="24">
        <v>1</v>
      </c>
      <c r="J149" s="25">
        <f>I149*H149</f>
        <v>24.17</v>
      </c>
      <c r="K149" s="20"/>
      <c r="L149" s="23">
        <f>L$15</f>
        <v>20.94511846843523</v>
      </c>
      <c r="M149" s="26">
        <v>1</v>
      </c>
      <c r="N149" s="25">
        <f>M149*L149</f>
        <v>20.94511846843523</v>
      </c>
      <c r="O149" s="20"/>
      <c r="P149" s="27">
        <f>N149-J149</f>
        <v>-3.2248815315647725</v>
      </c>
      <c r="Q149" s="28">
        <f>IF((J149)=0,"",(P149/J149))</f>
        <v>-0.13342497027574565</v>
      </c>
    </row>
    <row r="150" spans="4:17" ht="15">
      <c r="D150" s="20" t="s">
        <v>17</v>
      </c>
      <c r="E150" s="20"/>
      <c r="F150" s="21" t="s">
        <v>59</v>
      </c>
      <c r="G150" s="22"/>
      <c r="H150" s="23">
        <f>H$16</f>
        <v>1</v>
      </c>
      <c r="I150" s="24">
        <v>1</v>
      </c>
      <c r="J150" s="25">
        <f aca="true" t="shared" si="24" ref="J150:J163">I150*H150</f>
        <v>1</v>
      </c>
      <c r="K150" s="20"/>
      <c r="L150" s="23">
        <f>L$16</f>
        <v>0</v>
      </c>
      <c r="M150" s="26">
        <v>1</v>
      </c>
      <c r="N150" s="25">
        <f>M150*L150</f>
        <v>0</v>
      </c>
      <c r="O150" s="20"/>
      <c r="P150" s="27">
        <f>N150-J150</f>
        <v>-1</v>
      </c>
      <c r="Q150" s="28">
        <f>IF((J150)=0,"",(P150/J150))</f>
        <v>-1</v>
      </c>
    </row>
    <row r="151" spans="4:17" ht="15">
      <c r="D151" s="20" t="s">
        <v>62</v>
      </c>
      <c r="E151" s="20"/>
      <c r="F151" s="21" t="s">
        <v>59</v>
      </c>
      <c r="G151" s="22"/>
      <c r="H151" s="23">
        <f>H$17</f>
        <v>0</v>
      </c>
      <c r="I151" s="24">
        <v>1</v>
      </c>
      <c r="J151" s="25">
        <f t="shared" si="24"/>
        <v>0</v>
      </c>
      <c r="K151" s="20"/>
      <c r="L151" s="23">
        <f>L$17</f>
        <v>1.47</v>
      </c>
      <c r="M151" s="26">
        <v>1</v>
      </c>
      <c r="N151" s="25">
        <f aca="true" t="shared" si="25" ref="N151:N163">M151*L151</f>
        <v>1.47</v>
      </c>
      <c r="O151" s="20"/>
      <c r="P151" s="27">
        <f aca="true" t="shared" si="26" ref="P151:P180">N151-J151</f>
        <v>1.47</v>
      </c>
      <c r="Q151" s="28">
        <f aca="true" t="shared" si="27" ref="Q151:Q180">IF((J151)=0,"",(P151/J151))</f>
      </c>
    </row>
    <row r="152" spans="4:17" ht="15">
      <c r="D152" s="20" t="s">
        <v>18</v>
      </c>
      <c r="E152" s="20"/>
      <c r="F152" s="21"/>
      <c r="G152" s="22"/>
      <c r="H152" s="23">
        <f>H$18</f>
        <v>0.35</v>
      </c>
      <c r="I152" s="24">
        <v>1</v>
      </c>
      <c r="J152" s="25">
        <f t="shared" si="24"/>
        <v>0.35</v>
      </c>
      <c r="K152" s="20"/>
      <c r="L152" s="23">
        <f>L$18</f>
        <v>0</v>
      </c>
      <c r="M152" s="26">
        <v>1</v>
      </c>
      <c r="N152" s="25">
        <f t="shared" si="25"/>
        <v>0</v>
      </c>
      <c r="O152" s="20"/>
      <c r="P152" s="27">
        <f t="shared" si="26"/>
        <v>-0.35</v>
      </c>
      <c r="Q152" s="28">
        <f t="shared" si="27"/>
        <v>-1</v>
      </c>
    </row>
    <row r="153" spans="4:17" ht="15">
      <c r="D153" s="20" t="s">
        <v>19</v>
      </c>
      <c r="E153" s="20"/>
      <c r="F153" s="21" t="s">
        <v>60</v>
      </c>
      <c r="G153" s="22"/>
      <c r="H153" s="23">
        <f>H$19</f>
        <v>0.0131</v>
      </c>
      <c r="I153" s="24">
        <f>H144</f>
        <v>10000</v>
      </c>
      <c r="J153" s="25">
        <f t="shared" si="24"/>
        <v>131</v>
      </c>
      <c r="K153" s="20"/>
      <c r="L153" s="23">
        <f>L$19</f>
        <v>0.015337167584439098</v>
      </c>
      <c r="M153" s="26">
        <f>H144</f>
        <v>10000</v>
      </c>
      <c r="N153" s="25">
        <f t="shared" si="25"/>
        <v>153.37167584439098</v>
      </c>
      <c r="O153" s="20"/>
      <c r="P153" s="27">
        <f t="shared" si="26"/>
        <v>22.37167584439098</v>
      </c>
      <c r="Q153" s="28">
        <f t="shared" si="27"/>
        <v>0.1707761514839006</v>
      </c>
    </row>
    <row r="154" spans="4:17" ht="15">
      <c r="D154" s="20" t="s">
        <v>20</v>
      </c>
      <c r="E154" s="20"/>
      <c r="F154" s="21" t="s">
        <v>60</v>
      </c>
      <c r="G154" s="22"/>
      <c r="H154" s="23">
        <f>H$20</f>
        <v>0.0025</v>
      </c>
      <c r="I154" s="24">
        <f aca="true" t="shared" si="28" ref="I154:I159">I153</f>
        <v>10000</v>
      </c>
      <c r="J154" s="25">
        <f t="shared" si="24"/>
        <v>25</v>
      </c>
      <c r="K154" s="20"/>
      <c r="L154" s="23">
        <f>L$20</f>
        <v>0.0019502434289554343</v>
      </c>
      <c r="M154" s="26">
        <f aca="true" t="shared" si="29" ref="M154:M159">M153</f>
        <v>10000</v>
      </c>
      <c r="N154" s="25">
        <f t="shared" si="25"/>
        <v>19.502434289554344</v>
      </c>
      <c r="O154" s="20"/>
      <c r="P154" s="27">
        <f t="shared" si="26"/>
        <v>-5.497565710445656</v>
      </c>
      <c r="Q154" s="28">
        <f t="shared" si="27"/>
        <v>-0.21990262841782623</v>
      </c>
    </row>
    <row r="155" spans="4:17" ht="15">
      <c r="D155" s="20" t="s">
        <v>21</v>
      </c>
      <c r="E155" s="20"/>
      <c r="F155" s="21"/>
      <c r="G155" s="22"/>
      <c r="H155" s="23">
        <f>H$21</f>
        <v>0</v>
      </c>
      <c r="I155" s="24">
        <f t="shared" si="28"/>
        <v>10000</v>
      </c>
      <c r="J155" s="25">
        <f t="shared" si="24"/>
        <v>0</v>
      </c>
      <c r="K155" s="20"/>
      <c r="L155" s="23">
        <f>L$21</f>
        <v>0</v>
      </c>
      <c r="M155" s="26">
        <f t="shared" si="29"/>
        <v>10000</v>
      </c>
      <c r="N155" s="25">
        <f t="shared" si="25"/>
        <v>0</v>
      </c>
      <c r="O155" s="20"/>
      <c r="P155" s="27">
        <f t="shared" si="26"/>
        <v>0</v>
      </c>
      <c r="Q155" s="28">
        <f t="shared" si="27"/>
      </c>
    </row>
    <row r="156" spans="4:17" ht="15">
      <c r="D156" s="20" t="s">
        <v>22</v>
      </c>
      <c r="E156" s="20"/>
      <c r="F156" s="21"/>
      <c r="G156" s="22"/>
      <c r="H156" s="23">
        <f>H$22</f>
        <v>0</v>
      </c>
      <c r="I156" s="24">
        <f t="shared" si="28"/>
        <v>10000</v>
      </c>
      <c r="J156" s="25">
        <f t="shared" si="24"/>
        <v>0</v>
      </c>
      <c r="K156" s="20"/>
      <c r="L156" s="23">
        <f>L$22</f>
        <v>0</v>
      </c>
      <c r="M156" s="26">
        <f t="shared" si="29"/>
        <v>10000</v>
      </c>
      <c r="N156" s="25">
        <f t="shared" si="25"/>
        <v>0</v>
      </c>
      <c r="O156" s="20"/>
      <c r="P156" s="27">
        <f t="shared" si="26"/>
        <v>0</v>
      </c>
      <c r="Q156" s="28">
        <f t="shared" si="27"/>
      </c>
    </row>
    <row r="157" spans="4:17" ht="15">
      <c r="D157" s="20" t="s">
        <v>23</v>
      </c>
      <c r="E157" s="20"/>
      <c r="F157" s="21" t="s">
        <v>59</v>
      </c>
      <c r="G157" s="22"/>
      <c r="H157" s="23">
        <f>H$23</f>
        <v>0</v>
      </c>
      <c r="I157" s="24">
        <f t="shared" si="28"/>
        <v>10000</v>
      </c>
      <c r="J157" s="25">
        <f t="shared" si="24"/>
        <v>0</v>
      </c>
      <c r="K157" s="20"/>
      <c r="L157" s="23">
        <f>L$23</f>
        <v>0.35</v>
      </c>
      <c r="M157" s="26">
        <v>1</v>
      </c>
      <c r="N157" s="25">
        <f t="shared" si="25"/>
        <v>0.35</v>
      </c>
      <c r="O157" s="20"/>
      <c r="P157" s="27">
        <f t="shared" si="26"/>
        <v>0.35</v>
      </c>
      <c r="Q157" s="28">
        <f t="shared" si="27"/>
      </c>
    </row>
    <row r="158" spans="4:17" ht="15">
      <c r="D158" s="20" t="s">
        <v>24</v>
      </c>
      <c r="E158" s="20"/>
      <c r="F158" s="21" t="s">
        <v>59</v>
      </c>
      <c r="G158" s="22"/>
      <c r="H158" s="23">
        <f>H$24</f>
        <v>0</v>
      </c>
      <c r="I158" s="24">
        <f t="shared" si="28"/>
        <v>10000</v>
      </c>
      <c r="J158" s="25">
        <f t="shared" si="24"/>
        <v>0</v>
      </c>
      <c r="K158" s="20"/>
      <c r="L158" s="23">
        <f>L$24</f>
        <v>0.0004</v>
      </c>
      <c r="M158" s="26">
        <f>M156</f>
        <v>10000</v>
      </c>
      <c r="N158" s="25">
        <f t="shared" si="25"/>
        <v>4</v>
      </c>
      <c r="O158" s="20"/>
      <c r="P158" s="27">
        <f t="shared" si="26"/>
        <v>4</v>
      </c>
      <c r="Q158" s="28">
        <f t="shared" si="27"/>
      </c>
    </row>
    <row r="159" spans="4:17" ht="30">
      <c r="D159" s="29" t="s">
        <v>25</v>
      </c>
      <c r="E159" s="20"/>
      <c r="F159" s="21" t="s">
        <v>60</v>
      </c>
      <c r="G159" s="22"/>
      <c r="H159" s="23">
        <f>H$25</f>
        <v>0.0033</v>
      </c>
      <c r="I159" s="24">
        <f t="shared" si="28"/>
        <v>10000</v>
      </c>
      <c r="J159" s="25">
        <f t="shared" si="24"/>
        <v>33</v>
      </c>
      <c r="K159" s="20"/>
      <c r="L159" s="23">
        <f>L$25</f>
        <v>0.01456047409754127</v>
      </c>
      <c r="M159" s="26">
        <f t="shared" si="29"/>
        <v>10000</v>
      </c>
      <c r="N159" s="25">
        <f t="shared" si="25"/>
        <v>145.6047409754127</v>
      </c>
      <c r="O159" s="20"/>
      <c r="P159" s="27">
        <f t="shared" si="26"/>
        <v>112.60474097541271</v>
      </c>
      <c r="Q159" s="28">
        <f t="shared" si="27"/>
        <v>3.4122648780428095</v>
      </c>
    </row>
    <row r="160" spans="4:17" ht="15">
      <c r="D160" s="30" t="s">
        <v>61</v>
      </c>
      <c r="E160" s="20"/>
      <c r="F160" s="21" t="s">
        <v>59</v>
      </c>
      <c r="G160" s="22"/>
      <c r="H160" s="23">
        <f>H$26</f>
        <v>0</v>
      </c>
      <c r="I160" s="31"/>
      <c r="J160" s="25">
        <f t="shared" si="24"/>
        <v>0</v>
      </c>
      <c r="K160" s="20"/>
      <c r="L160" s="23">
        <f>L$26</f>
        <v>-0.011452065145809778</v>
      </c>
      <c r="M160" s="32">
        <f>M159</f>
        <v>10000</v>
      </c>
      <c r="N160" s="25">
        <f t="shared" si="25"/>
        <v>-114.52065145809779</v>
      </c>
      <c r="O160" s="20"/>
      <c r="P160" s="27">
        <f t="shared" si="26"/>
        <v>-114.52065145809779</v>
      </c>
      <c r="Q160" s="28">
        <f t="shared" si="27"/>
      </c>
    </row>
    <row r="161" spans="4:17" ht="15">
      <c r="D161" s="30"/>
      <c r="E161" s="20"/>
      <c r="F161" s="21"/>
      <c r="G161" s="22"/>
      <c r="H161" s="23">
        <f>H$27</f>
        <v>0</v>
      </c>
      <c r="I161" s="31"/>
      <c r="J161" s="25">
        <f t="shared" si="24"/>
        <v>0</v>
      </c>
      <c r="K161" s="20"/>
      <c r="L161" s="23">
        <f>L$27</f>
        <v>0</v>
      </c>
      <c r="M161" s="32"/>
      <c r="N161" s="25">
        <f t="shared" si="25"/>
        <v>0</v>
      </c>
      <c r="O161" s="20"/>
      <c r="P161" s="27">
        <f t="shared" si="26"/>
        <v>0</v>
      </c>
      <c r="Q161" s="28">
        <f t="shared" si="27"/>
      </c>
    </row>
    <row r="162" spans="4:17" ht="15">
      <c r="D162" s="30"/>
      <c r="E162" s="20"/>
      <c r="F162" s="21"/>
      <c r="G162" s="22"/>
      <c r="H162" s="23">
        <f>H$28</f>
        <v>0</v>
      </c>
      <c r="I162" s="31"/>
      <c r="J162" s="25">
        <f t="shared" si="24"/>
        <v>0</v>
      </c>
      <c r="K162" s="20"/>
      <c r="L162" s="23">
        <f>L$28</f>
        <v>0</v>
      </c>
      <c r="M162" s="32"/>
      <c r="N162" s="25">
        <f t="shared" si="25"/>
        <v>0</v>
      </c>
      <c r="O162" s="20"/>
      <c r="P162" s="27">
        <f t="shared" si="26"/>
        <v>0</v>
      </c>
      <c r="Q162" s="28">
        <f t="shared" si="27"/>
      </c>
    </row>
    <row r="163" spans="4:17" ht="15.75" thickBot="1">
      <c r="D163" s="30"/>
      <c r="E163" s="20"/>
      <c r="F163" s="21"/>
      <c r="G163" s="22"/>
      <c r="H163" s="23">
        <f>H$29</f>
        <v>0</v>
      </c>
      <c r="I163" s="31"/>
      <c r="J163" s="25">
        <f t="shared" si="24"/>
        <v>0</v>
      </c>
      <c r="K163" s="20"/>
      <c r="L163" s="23">
        <f>L$29</f>
        <v>0</v>
      </c>
      <c r="M163" s="32"/>
      <c r="N163" s="25">
        <f t="shared" si="25"/>
        <v>0</v>
      </c>
      <c r="O163" s="20"/>
      <c r="P163" s="27">
        <f t="shared" si="26"/>
        <v>0</v>
      </c>
      <c r="Q163" s="28">
        <f t="shared" si="27"/>
      </c>
    </row>
    <row r="164" spans="4:17" ht="15.75" thickBot="1">
      <c r="D164" s="10" t="s">
        <v>26</v>
      </c>
      <c r="G164" s="33"/>
      <c r="H164" s="34"/>
      <c r="I164" s="35"/>
      <c r="J164" s="36">
        <f>SUM(J149:J163)</f>
        <v>214.52</v>
      </c>
      <c r="L164" s="34"/>
      <c r="M164" s="37"/>
      <c r="N164" s="36">
        <f>SUM(N149:N163)</f>
        <v>230.72331811969542</v>
      </c>
      <c r="P164" s="38">
        <f t="shared" si="26"/>
        <v>16.20331811969541</v>
      </c>
      <c r="Q164" s="39">
        <f t="shared" si="27"/>
        <v>0.07553290191914698</v>
      </c>
    </row>
    <row r="165" spans="4:17" ht="15">
      <c r="D165" s="40" t="s">
        <v>27</v>
      </c>
      <c r="E165" s="40"/>
      <c r="F165" s="41"/>
      <c r="G165" s="42"/>
      <c r="H165" s="43">
        <f>H$31</f>
        <v>0.0049</v>
      </c>
      <c r="I165" s="44">
        <f>H144*(1+H182)</f>
        <v>10553.999999999998</v>
      </c>
      <c r="J165" s="45">
        <f>I165*H165</f>
        <v>51.71459999999999</v>
      </c>
      <c r="K165" s="40"/>
      <c r="L165" s="43">
        <f>L$31</f>
        <v>0.005402233908298419</v>
      </c>
      <c r="M165" s="46">
        <f>H144*(1+L182)</f>
        <v>10421</v>
      </c>
      <c r="N165" s="45">
        <f>M165*L165</f>
        <v>56.296679558377825</v>
      </c>
      <c r="O165" s="40"/>
      <c r="P165" s="47">
        <f t="shared" si="26"/>
        <v>4.582079558377835</v>
      </c>
      <c r="Q165" s="48">
        <f t="shared" si="27"/>
        <v>0.08860320989387592</v>
      </c>
    </row>
    <row r="166" spans="4:17" ht="30.75" thickBot="1">
      <c r="D166" s="49" t="s">
        <v>28</v>
      </c>
      <c r="E166" s="40"/>
      <c r="F166" s="41"/>
      <c r="G166" s="42"/>
      <c r="H166" s="43">
        <f>H$32</f>
        <v>0.0012</v>
      </c>
      <c r="I166" s="44">
        <f>I165</f>
        <v>10553.999999999998</v>
      </c>
      <c r="J166" s="45">
        <f>I166*H166</f>
        <v>12.664799999999996</v>
      </c>
      <c r="K166" s="40"/>
      <c r="L166" s="43">
        <f>L$32</f>
        <v>0.003611278931510009</v>
      </c>
      <c r="M166" s="46">
        <f>M165</f>
        <v>10421</v>
      </c>
      <c r="N166" s="45">
        <f>M166*L166</f>
        <v>37.633137745265806</v>
      </c>
      <c r="O166" s="40"/>
      <c r="P166" s="47">
        <f t="shared" si="26"/>
        <v>24.96833774526581</v>
      </c>
      <c r="Q166" s="48">
        <f t="shared" si="27"/>
        <v>1.971475092008229</v>
      </c>
    </row>
    <row r="167" spans="4:17" ht="26.25" thickBot="1">
      <c r="D167" s="50" t="s">
        <v>29</v>
      </c>
      <c r="E167" s="20"/>
      <c r="F167" s="20"/>
      <c r="G167" s="22"/>
      <c r="H167" s="51"/>
      <c r="I167" s="52"/>
      <c r="J167" s="53">
        <f>SUM(J164:J166)</f>
        <v>278.8994</v>
      </c>
      <c r="K167" s="54"/>
      <c r="L167" s="55"/>
      <c r="M167" s="56"/>
      <c r="N167" s="53">
        <f>SUM(N164:N166)</f>
        <v>324.65313542333905</v>
      </c>
      <c r="O167" s="54"/>
      <c r="P167" s="57">
        <f t="shared" si="26"/>
        <v>45.75373542333904</v>
      </c>
      <c r="Q167" s="58">
        <f t="shared" si="27"/>
        <v>0.16405103569006974</v>
      </c>
    </row>
    <row r="168" spans="4:17" ht="30">
      <c r="D168" s="29" t="s">
        <v>30</v>
      </c>
      <c r="E168" s="20"/>
      <c r="F168" s="21"/>
      <c r="G168" s="22"/>
      <c r="H168" s="59">
        <f>H$34</f>
        <v>0.0052</v>
      </c>
      <c r="I168" s="24">
        <f>I166</f>
        <v>10553.999999999998</v>
      </c>
      <c r="J168" s="60">
        <f aca="true" t="shared" si="30" ref="J168:J175">I168*H168</f>
        <v>54.88079999999999</v>
      </c>
      <c r="K168" s="20"/>
      <c r="L168" s="59">
        <f>L$34</f>
        <v>0.0052</v>
      </c>
      <c r="M168" s="26">
        <f>M166</f>
        <v>10421</v>
      </c>
      <c r="N168" s="60">
        <f aca="true" t="shared" si="31" ref="N168:N175">M168*L168</f>
        <v>54.1892</v>
      </c>
      <c r="O168" s="20"/>
      <c r="P168" s="27">
        <f t="shared" si="26"/>
        <v>-0.6915999999999869</v>
      </c>
      <c r="Q168" s="61">
        <f t="shared" si="27"/>
        <v>-0.012601857115785249</v>
      </c>
    </row>
    <row r="169" spans="4:17" ht="30">
      <c r="D169" s="29" t="s">
        <v>31</v>
      </c>
      <c r="E169" s="20"/>
      <c r="F169" s="21"/>
      <c r="G169" s="22"/>
      <c r="H169" s="59">
        <f>H$35</f>
        <v>0.0013</v>
      </c>
      <c r="I169" s="24">
        <f>I166</f>
        <v>10553.999999999998</v>
      </c>
      <c r="J169" s="60">
        <f t="shared" si="30"/>
        <v>13.720199999999997</v>
      </c>
      <c r="K169" s="20"/>
      <c r="L169" s="59">
        <f>L$35</f>
        <v>0.0011</v>
      </c>
      <c r="M169" s="26">
        <f>M166</f>
        <v>10421</v>
      </c>
      <c r="N169" s="60">
        <f t="shared" si="31"/>
        <v>11.4631</v>
      </c>
      <c r="O169" s="20"/>
      <c r="P169" s="27">
        <f t="shared" si="26"/>
        <v>-2.257099999999996</v>
      </c>
      <c r="Q169" s="61">
        <f t="shared" si="27"/>
        <v>-0.1645092637133567</v>
      </c>
    </row>
    <row r="170" spans="4:17" ht="15">
      <c r="D170" s="29" t="s">
        <v>32</v>
      </c>
      <c r="E170" s="20"/>
      <c r="F170" s="21"/>
      <c r="G170" s="22"/>
      <c r="H170" s="59">
        <f>H$36</f>
        <v>0</v>
      </c>
      <c r="I170" s="24">
        <f>I166</f>
        <v>10553.999999999998</v>
      </c>
      <c r="J170" s="60">
        <f t="shared" si="30"/>
        <v>0</v>
      </c>
      <c r="K170" s="20"/>
      <c r="L170" s="59">
        <f>L$36</f>
        <v>0</v>
      </c>
      <c r="M170" s="26">
        <f>M166</f>
        <v>10421</v>
      </c>
      <c r="N170" s="60">
        <f t="shared" si="31"/>
        <v>0</v>
      </c>
      <c r="O170" s="20"/>
      <c r="P170" s="27">
        <f t="shared" si="26"/>
        <v>0</v>
      </c>
      <c r="Q170" s="61">
        <f t="shared" si="27"/>
      </c>
    </row>
    <row r="171" spans="4:17" ht="15">
      <c r="D171" s="20" t="s">
        <v>33</v>
      </c>
      <c r="E171" s="20"/>
      <c r="F171" s="21"/>
      <c r="G171" s="22"/>
      <c r="H171" s="59">
        <f>H$37</f>
        <v>0.25</v>
      </c>
      <c r="I171" s="24">
        <v>1</v>
      </c>
      <c r="J171" s="60">
        <f t="shared" si="30"/>
        <v>0.25</v>
      </c>
      <c r="K171" s="20"/>
      <c r="L171" s="59">
        <f>L$37</f>
        <v>0.25</v>
      </c>
      <c r="M171" s="26">
        <v>1</v>
      </c>
      <c r="N171" s="60">
        <f t="shared" si="31"/>
        <v>0.25</v>
      </c>
      <c r="O171" s="20"/>
      <c r="P171" s="27">
        <f t="shared" si="26"/>
        <v>0</v>
      </c>
      <c r="Q171" s="61">
        <f t="shared" si="27"/>
        <v>0</v>
      </c>
    </row>
    <row r="172" spans="4:17" ht="15">
      <c r="D172" s="20" t="s">
        <v>34</v>
      </c>
      <c r="E172" s="20"/>
      <c r="F172" s="21"/>
      <c r="G172" s="22"/>
      <c r="H172" s="59">
        <f>H$38</f>
        <v>0.007</v>
      </c>
      <c r="I172" s="24">
        <f>I169</f>
        <v>10553.999999999998</v>
      </c>
      <c r="J172" s="60">
        <f t="shared" si="30"/>
        <v>73.87799999999999</v>
      </c>
      <c r="K172" s="20"/>
      <c r="L172" s="59">
        <f>L$38</f>
        <v>0.007</v>
      </c>
      <c r="M172" s="26">
        <f>M169</f>
        <v>10421</v>
      </c>
      <c r="N172" s="60">
        <f t="shared" si="31"/>
        <v>72.947</v>
      </c>
      <c r="O172" s="20"/>
      <c r="P172" s="27">
        <f t="shared" si="26"/>
        <v>-0.9309999999999832</v>
      </c>
      <c r="Q172" s="61">
        <f t="shared" si="27"/>
        <v>-0.01260185711578526</v>
      </c>
    </row>
    <row r="173" spans="4:17" ht="15">
      <c r="D173" s="20" t="s">
        <v>35</v>
      </c>
      <c r="E173" s="20"/>
      <c r="F173" s="21"/>
      <c r="G173" s="22"/>
      <c r="H173" s="59">
        <f>H$39</f>
        <v>0.056</v>
      </c>
      <c r="I173" s="24">
        <f>I172</f>
        <v>10553.999999999998</v>
      </c>
      <c r="J173" s="60">
        <f t="shared" si="30"/>
        <v>591.0239999999999</v>
      </c>
      <c r="K173" s="20"/>
      <c r="L173" s="59">
        <f>L$39</f>
        <v>0.056</v>
      </c>
      <c r="M173" s="26">
        <f>M172</f>
        <v>10421</v>
      </c>
      <c r="N173" s="60">
        <f t="shared" si="31"/>
        <v>583.576</v>
      </c>
      <c r="O173" s="20"/>
      <c r="P173" s="27">
        <f t="shared" si="26"/>
        <v>-7.447999999999865</v>
      </c>
      <c r="Q173" s="61">
        <f t="shared" si="27"/>
        <v>-0.01260185711578526</v>
      </c>
    </row>
    <row r="174" spans="4:17" ht="15">
      <c r="D174" s="63"/>
      <c r="E174" s="20"/>
      <c r="F174" s="21"/>
      <c r="G174" s="22"/>
      <c r="H174" s="59">
        <f>H$40</f>
        <v>0</v>
      </c>
      <c r="I174" s="64"/>
      <c r="J174" s="60">
        <f t="shared" si="30"/>
        <v>0</v>
      </c>
      <c r="K174" s="20"/>
      <c r="L174" s="59">
        <f>L$40</f>
        <v>0</v>
      </c>
      <c r="M174" s="65"/>
      <c r="N174" s="60">
        <f t="shared" si="31"/>
        <v>0</v>
      </c>
      <c r="O174" s="20"/>
      <c r="P174" s="27">
        <f t="shared" si="26"/>
        <v>0</v>
      </c>
      <c r="Q174" s="61">
        <f t="shared" si="27"/>
      </c>
    </row>
    <row r="175" spans="4:17" ht="15.75" thickBot="1">
      <c r="D175" s="30"/>
      <c r="E175" s="20"/>
      <c r="F175" s="21"/>
      <c r="G175" s="22"/>
      <c r="H175" s="59">
        <f>H$41</f>
        <v>0</v>
      </c>
      <c r="I175" s="31"/>
      <c r="J175" s="60">
        <f t="shared" si="30"/>
        <v>0</v>
      </c>
      <c r="K175" s="20"/>
      <c r="L175" s="59">
        <f>L$41</f>
        <v>0</v>
      </c>
      <c r="M175" s="32"/>
      <c r="N175" s="60">
        <f t="shared" si="31"/>
        <v>0</v>
      </c>
      <c r="O175" s="20"/>
      <c r="P175" s="27">
        <f t="shared" si="26"/>
        <v>0</v>
      </c>
      <c r="Q175" s="61">
        <f t="shared" si="27"/>
      </c>
    </row>
    <row r="176" spans="4:17" ht="15.75" thickBot="1">
      <c r="D176" s="66" t="s">
        <v>36</v>
      </c>
      <c r="E176" s="20"/>
      <c r="F176" s="20"/>
      <c r="G176" s="20"/>
      <c r="H176" s="67"/>
      <c r="I176" s="68"/>
      <c r="J176" s="53">
        <f>SUM(J167:J175)</f>
        <v>1012.6523999999998</v>
      </c>
      <c r="K176" s="54"/>
      <c r="L176" s="69"/>
      <c r="M176" s="70"/>
      <c r="N176" s="53">
        <f>SUM(N167:N175)</f>
        <v>1047.078435423339</v>
      </c>
      <c r="O176" s="54"/>
      <c r="P176" s="57">
        <f t="shared" si="26"/>
        <v>34.42603542333916</v>
      </c>
      <c r="Q176" s="58">
        <f t="shared" si="27"/>
        <v>0.033995905626984305</v>
      </c>
    </row>
    <row r="177" spans="4:17" ht="15.75" thickBot="1">
      <c r="D177" s="22" t="s">
        <v>37</v>
      </c>
      <c r="E177" s="20"/>
      <c r="F177" s="20"/>
      <c r="G177" s="20"/>
      <c r="H177" s="71">
        <v>0.13</v>
      </c>
      <c r="I177" s="72"/>
      <c r="J177" s="73">
        <f>J176*H177</f>
        <v>131.64481199999997</v>
      </c>
      <c r="K177" s="20"/>
      <c r="L177" s="71">
        <v>0.13</v>
      </c>
      <c r="M177" s="74"/>
      <c r="N177" s="73">
        <f>N176*L177</f>
        <v>136.12019660503407</v>
      </c>
      <c r="O177" s="20"/>
      <c r="P177" s="27">
        <f t="shared" si="26"/>
        <v>4.475384605034094</v>
      </c>
      <c r="Q177" s="61">
        <f t="shared" si="27"/>
        <v>0.03399590562698433</v>
      </c>
    </row>
    <row r="178" spans="4:17" ht="26.25" thickBot="1">
      <c r="D178" s="50" t="s">
        <v>38</v>
      </c>
      <c r="E178" s="20"/>
      <c r="F178" s="20"/>
      <c r="G178" s="20"/>
      <c r="H178" s="51"/>
      <c r="I178" s="52"/>
      <c r="J178" s="53">
        <f>ROUND(SUM(J176:J177),2)</f>
        <v>1144.3</v>
      </c>
      <c r="K178" s="54"/>
      <c r="L178" s="55"/>
      <c r="M178" s="56"/>
      <c r="N178" s="53">
        <f>ROUND(SUM(N176:N177),2)</f>
        <v>1183.2</v>
      </c>
      <c r="O178" s="54"/>
      <c r="P178" s="57">
        <f t="shared" si="26"/>
        <v>38.90000000000009</v>
      </c>
      <c r="Q178" s="58">
        <f t="shared" si="27"/>
        <v>0.033994581840426544</v>
      </c>
    </row>
    <row r="179" spans="4:17" ht="27.75" thickBot="1">
      <c r="D179" s="75" t="s">
        <v>39</v>
      </c>
      <c r="E179" s="20"/>
      <c r="F179" s="20"/>
      <c r="G179" s="20"/>
      <c r="H179" s="51"/>
      <c r="I179" s="76"/>
      <c r="J179" s="53">
        <f>ROUND(-J178*10%,2)</f>
        <v>-114.43</v>
      </c>
      <c r="K179" s="54"/>
      <c r="L179" s="55"/>
      <c r="M179" s="56"/>
      <c r="N179" s="53">
        <f>ROUND(-N178*10%,2)</f>
        <v>-118.32</v>
      </c>
      <c r="O179" s="54"/>
      <c r="P179" s="57">
        <f t="shared" si="26"/>
        <v>-3.8899999999999864</v>
      </c>
      <c r="Q179" s="58">
        <f t="shared" si="27"/>
        <v>0.03399458184042634</v>
      </c>
    </row>
    <row r="180" spans="4:17" ht="15.75" thickBot="1">
      <c r="D180" s="50" t="s">
        <v>40</v>
      </c>
      <c r="E180" s="20"/>
      <c r="F180" s="20"/>
      <c r="G180" s="20"/>
      <c r="H180" s="77"/>
      <c r="I180" s="78"/>
      <c r="J180" s="79">
        <f>J178+J179</f>
        <v>1029.87</v>
      </c>
      <c r="K180" s="54"/>
      <c r="L180" s="80"/>
      <c r="M180" s="81"/>
      <c r="N180" s="79">
        <f>N178+N179</f>
        <v>1064.88</v>
      </c>
      <c r="O180" s="54"/>
      <c r="P180" s="82">
        <f t="shared" si="26"/>
        <v>35.01000000000022</v>
      </c>
      <c r="Q180" s="83">
        <f t="shared" si="27"/>
        <v>0.033994581840426676</v>
      </c>
    </row>
    <row r="181" ht="10.5" customHeight="1"/>
    <row r="182" spans="4:12" ht="15">
      <c r="D182" s="10" t="s">
        <v>41</v>
      </c>
      <c r="H182" s="84">
        <f>H$48</f>
        <v>0.0554</v>
      </c>
      <c r="L182" s="84">
        <f>L$48</f>
        <v>0.0421</v>
      </c>
    </row>
    <row r="184" spans="2:9" ht="15">
      <c r="B184" s="5"/>
      <c r="D184" s="9"/>
      <c r="F184" s="10" t="s">
        <v>4</v>
      </c>
      <c r="G184" s="10"/>
      <c r="H184" s="11">
        <v>15000</v>
      </c>
      <c r="I184" s="10" t="s">
        <v>5</v>
      </c>
    </row>
    <row r="185" spans="2:4" ht="15">
      <c r="B185" s="5"/>
      <c r="D185" s="9"/>
    </row>
    <row r="186" spans="2:17" ht="15">
      <c r="B186" s="12"/>
      <c r="D186" s="9"/>
      <c r="F186" s="13"/>
      <c r="G186" s="13"/>
      <c r="H186" s="96" t="s">
        <v>6</v>
      </c>
      <c r="I186" s="97"/>
      <c r="J186" s="98"/>
      <c r="L186" s="96" t="s">
        <v>7</v>
      </c>
      <c r="M186" s="97"/>
      <c r="N186" s="98"/>
      <c r="P186" s="96" t="s">
        <v>8</v>
      </c>
      <c r="Q186" s="98"/>
    </row>
    <row r="187" spans="2:17" ht="15">
      <c r="B187" s="12"/>
      <c r="D187" s="9"/>
      <c r="F187" s="88" t="s">
        <v>9</v>
      </c>
      <c r="G187" s="14"/>
      <c r="H187" s="15" t="s">
        <v>10</v>
      </c>
      <c r="I187" s="15" t="s">
        <v>11</v>
      </c>
      <c r="J187" s="16" t="s">
        <v>12</v>
      </c>
      <c r="L187" s="15" t="s">
        <v>10</v>
      </c>
      <c r="M187" s="17" t="s">
        <v>11</v>
      </c>
      <c r="N187" s="16" t="s">
        <v>12</v>
      </c>
      <c r="P187" s="90" t="s">
        <v>13</v>
      </c>
      <c r="Q187" s="92" t="s">
        <v>14</v>
      </c>
    </row>
    <row r="188" spans="2:17" ht="15">
      <c r="B188" s="12"/>
      <c r="D188" s="9"/>
      <c r="F188" s="89"/>
      <c r="G188" s="14"/>
      <c r="H188" s="18" t="s">
        <v>15</v>
      </c>
      <c r="I188" s="18"/>
      <c r="J188" s="19" t="s">
        <v>15</v>
      </c>
      <c r="L188" s="18" t="s">
        <v>15</v>
      </c>
      <c r="M188" s="19"/>
      <c r="N188" s="19" t="s">
        <v>15</v>
      </c>
      <c r="P188" s="91"/>
      <c r="Q188" s="93"/>
    </row>
    <row r="189" spans="4:17" ht="15">
      <c r="D189" s="20" t="s">
        <v>16</v>
      </c>
      <c r="E189" s="20"/>
      <c r="F189" s="21" t="s">
        <v>59</v>
      </c>
      <c r="G189" s="22"/>
      <c r="H189" s="23">
        <f>H$15</f>
        <v>24.17</v>
      </c>
      <c r="I189" s="24">
        <v>1</v>
      </c>
      <c r="J189" s="25">
        <f>I189*H189</f>
        <v>24.17</v>
      </c>
      <c r="K189" s="20"/>
      <c r="L189" s="23">
        <f>L$15</f>
        <v>20.94511846843523</v>
      </c>
      <c r="M189" s="26">
        <v>1</v>
      </c>
      <c r="N189" s="25">
        <f>M189*L189</f>
        <v>20.94511846843523</v>
      </c>
      <c r="O189" s="20"/>
      <c r="P189" s="27">
        <f>N189-J189</f>
        <v>-3.2248815315647725</v>
      </c>
      <c r="Q189" s="28">
        <f>IF((J189)=0,"",(P189/J189))</f>
        <v>-0.13342497027574565</v>
      </c>
    </row>
    <row r="190" spans="4:17" ht="15">
      <c r="D190" s="20" t="s">
        <v>17</v>
      </c>
      <c r="E190" s="20"/>
      <c r="F190" s="21" t="s">
        <v>59</v>
      </c>
      <c r="G190" s="22"/>
      <c r="H190" s="23">
        <f>H$16</f>
        <v>1</v>
      </c>
      <c r="I190" s="24">
        <v>1</v>
      </c>
      <c r="J190" s="25">
        <f aca="true" t="shared" si="32" ref="J190:J203">I190*H190</f>
        <v>1</v>
      </c>
      <c r="K190" s="20"/>
      <c r="L190" s="23">
        <f>L$16</f>
        <v>0</v>
      </c>
      <c r="M190" s="26">
        <v>1</v>
      </c>
      <c r="N190" s="25">
        <f>M190*L190</f>
        <v>0</v>
      </c>
      <c r="O190" s="20"/>
      <c r="P190" s="27">
        <f>N190-J190</f>
        <v>-1</v>
      </c>
      <c r="Q190" s="28">
        <f>IF((J190)=0,"",(P190/J190))</f>
        <v>-1</v>
      </c>
    </row>
    <row r="191" spans="4:17" ht="15">
      <c r="D191" s="20" t="s">
        <v>62</v>
      </c>
      <c r="E191" s="20"/>
      <c r="F191" s="21" t="s">
        <v>59</v>
      </c>
      <c r="G191" s="22"/>
      <c r="H191" s="23">
        <f>H$17</f>
        <v>0</v>
      </c>
      <c r="I191" s="24">
        <v>1</v>
      </c>
      <c r="J191" s="25">
        <f t="shared" si="32"/>
        <v>0</v>
      </c>
      <c r="K191" s="20"/>
      <c r="L191" s="23">
        <f>L$17</f>
        <v>1.47</v>
      </c>
      <c r="M191" s="26">
        <v>1</v>
      </c>
      <c r="N191" s="25">
        <f aca="true" t="shared" si="33" ref="N191:N203">M191*L191</f>
        <v>1.47</v>
      </c>
      <c r="O191" s="20"/>
      <c r="P191" s="27">
        <f aca="true" t="shared" si="34" ref="P191:P220">N191-J191</f>
        <v>1.47</v>
      </c>
      <c r="Q191" s="28">
        <f aca="true" t="shared" si="35" ref="Q191:Q220">IF((J191)=0,"",(P191/J191))</f>
      </c>
    </row>
    <row r="192" spans="4:17" ht="15">
      <c r="D192" s="20" t="s">
        <v>18</v>
      </c>
      <c r="E192" s="20"/>
      <c r="F192" s="21"/>
      <c r="G192" s="22"/>
      <c r="H192" s="23">
        <f>H$18</f>
        <v>0.35</v>
      </c>
      <c r="I192" s="24">
        <v>1</v>
      </c>
      <c r="J192" s="25">
        <f t="shared" si="32"/>
        <v>0.35</v>
      </c>
      <c r="K192" s="20"/>
      <c r="L192" s="23">
        <f>L$18</f>
        <v>0</v>
      </c>
      <c r="M192" s="26">
        <v>1</v>
      </c>
      <c r="N192" s="25">
        <f t="shared" si="33"/>
        <v>0</v>
      </c>
      <c r="O192" s="20"/>
      <c r="P192" s="27">
        <f t="shared" si="34"/>
        <v>-0.35</v>
      </c>
      <c r="Q192" s="28">
        <f t="shared" si="35"/>
        <v>-1</v>
      </c>
    </row>
    <row r="193" spans="4:17" ht="15">
      <c r="D193" s="20" t="s">
        <v>19</v>
      </c>
      <c r="E193" s="20"/>
      <c r="F193" s="21" t="s">
        <v>60</v>
      </c>
      <c r="G193" s="22"/>
      <c r="H193" s="23">
        <f>H$19</f>
        <v>0.0131</v>
      </c>
      <c r="I193" s="24">
        <f>H184</f>
        <v>15000</v>
      </c>
      <c r="J193" s="25">
        <f t="shared" si="32"/>
        <v>196.5</v>
      </c>
      <c r="K193" s="20"/>
      <c r="L193" s="23">
        <f>L$19</f>
        <v>0.015337167584439098</v>
      </c>
      <c r="M193" s="26">
        <f>H184</f>
        <v>15000</v>
      </c>
      <c r="N193" s="25">
        <f t="shared" si="33"/>
        <v>230.05751376658648</v>
      </c>
      <c r="O193" s="20"/>
      <c r="P193" s="27">
        <f t="shared" si="34"/>
        <v>33.55751376658648</v>
      </c>
      <c r="Q193" s="28">
        <f t="shared" si="35"/>
        <v>0.17077615148390066</v>
      </c>
    </row>
    <row r="194" spans="4:17" ht="15">
      <c r="D194" s="20" t="s">
        <v>20</v>
      </c>
      <c r="E194" s="20"/>
      <c r="F194" s="21" t="s">
        <v>60</v>
      </c>
      <c r="G194" s="22"/>
      <c r="H194" s="23">
        <f>H$20</f>
        <v>0.0025</v>
      </c>
      <c r="I194" s="24">
        <f aca="true" t="shared" si="36" ref="I194:I199">I193</f>
        <v>15000</v>
      </c>
      <c r="J194" s="25">
        <f t="shared" si="32"/>
        <v>37.5</v>
      </c>
      <c r="K194" s="20"/>
      <c r="L194" s="23">
        <f>L$20</f>
        <v>0.0019502434289554343</v>
      </c>
      <c r="M194" s="26">
        <f aca="true" t="shared" si="37" ref="M194:M199">M193</f>
        <v>15000</v>
      </c>
      <c r="N194" s="25">
        <f t="shared" si="33"/>
        <v>29.253651434331513</v>
      </c>
      <c r="O194" s="20"/>
      <c r="P194" s="27">
        <f t="shared" si="34"/>
        <v>-8.246348565668487</v>
      </c>
      <c r="Q194" s="28">
        <f t="shared" si="35"/>
        <v>-0.21990262841782632</v>
      </c>
    </row>
    <row r="195" spans="4:17" ht="15">
      <c r="D195" s="20" t="s">
        <v>21</v>
      </c>
      <c r="E195" s="20"/>
      <c r="F195" s="21"/>
      <c r="G195" s="22"/>
      <c r="H195" s="23">
        <f>H$21</f>
        <v>0</v>
      </c>
      <c r="I195" s="24">
        <f t="shared" si="36"/>
        <v>15000</v>
      </c>
      <c r="J195" s="25">
        <f t="shared" si="32"/>
        <v>0</v>
      </c>
      <c r="K195" s="20"/>
      <c r="L195" s="23">
        <f>L$21</f>
        <v>0</v>
      </c>
      <c r="M195" s="26">
        <f t="shared" si="37"/>
        <v>15000</v>
      </c>
      <c r="N195" s="25">
        <f t="shared" si="33"/>
        <v>0</v>
      </c>
      <c r="O195" s="20"/>
      <c r="P195" s="27">
        <f t="shared" si="34"/>
        <v>0</v>
      </c>
      <c r="Q195" s="28">
        <f t="shared" si="35"/>
      </c>
    </row>
    <row r="196" spans="4:17" ht="15">
      <c r="D196" s="20" t="s">
        <v>22</v>
      </c>
      <c r="E196" s="20"/>
      <c r="F196" s="21"/>
      <c r="G196" s="22"/>
      <c r="H196" s="23">
        <f>H$22</f>
        <v>0</v>
      </c>
      <c r="I196" s="24">
        <f t="shared" si="36"/>
        <v>15000</v>
      </c>
      <c r="J196" s="25">
        <f t="shared" si="32"/>
        <v>0</v>
      </c>
      <c r="K196" s="20"/>
      <c r="L196" s="23">
        <f>L$22</f>
        <v>0</v>
      </c>
      <c r="M196" s="26">
        <f t="shared" si="37"/>
        <v>15000</v>
      </c>
      <c r="N196" s="25">
        <f t="shared" si="33"/>
        <v>0</v>
      </c>
      <c r="O196" s="20"/>
      <c r="P196" s="27">
        <f t="shared" si="34"/>
        <v>0</v>
      </c>
      <c r="Q196" s="28">
        <f t="shared" si="35"/>
      </c>
    </row>
    <row r="197" spans="4:17" ht="15">
      <c r="D197" s="20" t="s">
        <v>23</v>
      </c>
      <c r="E197" s="20"/>
      <c r="F197" s="21" t="s">
        <v>59</v>
      </c>
      <c r="G197" s="22"/>
      <c r="H197" s="23">
        <f>H$23</f>
        <v>0</v>
      </c>
      <c r="I197" s="24">
        <f t="shared" si="36"/>
        <v>15000</v>
      </c>
      <c r="J197" s="25">
        <f t="shared" si="32"/>
        <v>0</v>
      </c>
      <c r="K197" s="20"/>
      <c r="L197" s="23">
        <f>L$23</f>
        <v>0.35</v>
      </c>
      <c r="M197" s="26">
        <v>1</v>
      </c>
      <c r="N197" s="25">
        <f t="shared" si="33"/>
        <v>0.35</v>
      </c>
      <c r="O197" s="20"/>
      <c r="P197" s="27">
        <f t="shared" si="34"/>
        <v>0.35</v>
      </c>
      <c r="Q197" s="28">
        <f t="shared" si="35"/>
      </c>
    </row>
    <row r="198" spans="4:17" ht="15">
      <c r="D198" s="20" t="s">
        <v>24</v>
      </c>
      <c r="E198" s="20"/>
      <c r="F198" s="21" t="s">
        <v>59</v>
      </c>
      <c r="G198" s="22"/>
      <c r="H198" s="23">
        <f>H$24</f>
        <v>0</v>
      </c>
      <c r="I198" s="24">
        <f t="shared" si="36"/>
        <v>15000</v>
      </c>
      <c r="J198" s="25">
        <f t="shared" si="32"/>
        <v>0</v>
      </c>
      <c r="K198" s="20"/>
      <c r="L198" s="23">
        <f>L$24</f>
        <v>0.0004</v>
      </c>
      <c r="M198" s="26">
        <f>M196</f>
        <v>15000</v>
      </c>
      <c r="N198" s="25">
        <f t="shared" si="33"/>
        <v>6</v>
      </c>
      <c r="O198" s="20"/>
      <c r="P198" s="27">
        <f t="shared" si="34"/>
        <v>6</v>
      </c>
      <c r="Q198" s="28">
        <f t="shared" si="35"/>
      </c>
    </row>
    <row r="199" spans="4:17" ht="30">
      <c r="D199" s="29" t="s">
        <v>25</v>
      </c>
      <c r="E199" s="20"/>
      <c r="F199" s="21" t="s">
        <v>60</v>
      </c>
      <c r="G199" s="22"/>
      <c r="H199" s="23">
        <f>H$25</f>
        <v>0.0033</v>
      </c>
      <c r="I199" s="24">
        <f t="shared" si="36"/>
        <v>15000</v>
      </c>
      <c r="J199" s="25">
        <f t="shared" si="32"/>
        <v>49.5</v>
      </c>
      <c r="K199" s="20"/>
      <c r="L199" s="23">
        <f>L$25</f>
        <v>0.01456047409754127</v>
      </c>
      <c r="M199" s="26">
        <f t="shared" si="37"/>
        <v>15000</v>
      </c>
      <c r="N199" s="25">
        <f t="shared" si="33"/>
        <v>218.40711146311907</v>
      </c>
      <c r="O199" s="20"/>
      <c r="P199" s="27">
        <f t="shared" si="34"/>
        <v>168.90711146311907</v>
      </c>
      <c r="Q199" s="28">
        <f t="shared" si="35"/>
        <v>3.4122648780428095</v>
      </c>
    </row>
    <row r="200" spans="4:17" ht="15">
      <c r="D200" s="30" t="s">
        <v>61</v>
      </c>
      <c r="E200" s="20"/>
      <c r="F200" s="21" t="s">
        <v>59</v>
      </c>
      <c r="G200" s="22"/>
      <c r="H200" s="23">
        <f>H$26</f>
        <v>0</v>
      </c>
      <c r="I200" s="31"/>
      <c r="J200" s="25">
        <f t="shared" si="32"/>
        <v>0</v>
      </c>
      <c r="K200" s="20"/>
      <c r="L200" s="23">
        <f>L$26</f>
        <v>-0.011452065145809778</v>
      </c>
      <c r="M200" s="32">
        <f>M199</f>
        <v>15000</v>
      </c>
      <c r="N200" s="25">
        <f t="shared" si="33"/>
        <v>-171.78097718714668</v>
      </c>
      <c r="O200" s="20"/>
      <c r="P200" s="27">
        <f t="shared" si="34"/>
        <v>-171.78097718714668</v>
      </c>
      <c r="Q200" s="28">
        <f t="shared" si="35"/>
      </c>
    </row>
    <row r="201" spans="4:17" ht="15">
      <c r="D201" s="30"/>
      <c r="E201" s="20"/>
      <c r="F201" s="21"/>
      <c r="G201" s="22"/>
      <c r="H201" s="23">
        <f>H$27</f>
        <v>0</v>
      </c>
      <c r="I201" s="31"/>
      <c r="J201" s="25">
        <f t="shared" si="32"/>
        <v>0</v>
      </c>
      <c r="K201" s="20"/>
      <c r="L201" s="23">
        <f>L$27</f>
        <v>0</v>
      </c>
      <c r="M201" s="32"/>
      <c r="N201" s="25">
        <f t="shared" si="33"/>
        <v>0</v>
      </c>
      <c r="O201" s="20"/>
      <c r="P201" s="27">
        <f t="shared" si="34"/>
        <v>0</v>
      </c>
      <c r="Q201" s="28">
        <f t="shared" si="35"/>
      </c>
    </row>
    <row r="202" spans="4:17" ht="15">
      <c r="D202" s="30"/>
      <c r="E202" s="20"/>
      <c r="F202" s="21"/>
      <c r="G202" s="22"/>
      <c r="H202" s="23">
        <f>H$28</f>
        <v>0</v>
      </c>
      <c r="I202" s="31"/>
      <c r="J202" s="25">
        <f t="shared" si="32"/>
        <v>0</v>
      </c>
      <c r="K202" s="20"/>
      <c r="L202" s="23">
        <f>L$28</f>
        <v>0</v>
      </c>
      <c r="M202" s="32"/>
      <c r="N202" s="25">
        <f t="shared" si="33"/>
        <v>0</v>
      </c>
      <c r="O202" s="20"/>
      <c r="P202" s="27">
        <f t="shared" si="34"/>
        <v>0</v>
      </c>
      <c r="Q202" s="28">
        <f t="shared" si="35"/>
      </c>
    </row>
    <row r="203" spans="4:17" ht="15.75" thickBot="1">
      <c r="D203" s="30"/>
      <c r="E203" s="20"/>
      <c r="F203" s="21"/>
      <c r="G203" s="22"/>
      <c r="H203" s="23">
        <f>H$29</f>
        <v>0</v>
      </c>
      <c r="I203" s="31"/>
      <c r="J203" s="25">
        <f t="shared" si="32"/>
        <v>0</v>
      </c>
      <c r="K203" s="20"/>
      <c r="L203" s="23">
        <f>L$29</f>
        <v>0</v>
      </c>
      <c r="M203" s="32"/>
      <c r="N203" s="25">
        <f t="shared" si="33"/>
        <v>0</v>
      </c>
      <c r="O203" s="20"/>
      <c r="P203" s="27">
        <f t="shared" si="34"/>
        <v>0</v>
      </c>
      <c r="Q203" s="28">
        <f t="shared" si="35"/>
      </c>
    </row>
    <row r="204" spans="4:17" ht="15.75" thickBot="1">
      <c r="D204" s="10" t="s">
        <v>26</v>
      </c>
      <c r="G204" s="33"/>
      <c r="H204" s="34"/>
      <c r="I204" s="35"/>
      <c r="J204" s="36">
        <f>SUM(J189:J203)</f>
        <v>309.02</v>
      </c>
      <c r="L204" s="34"/>
      <c r="M204" s="37"/>
      <c r="N204" s="36">
        <f>SUM(N189:N203)</f>
        <v>334.70241794532564</v>
      </c>
      <c r="P204" s="38">
        <f t="shared" si="34"/>
        <v>25.682417945325653</v>
      </c>
      <c r="Q204" s="39">
        <f t="shared" si="35"/>
        <v>0.08310924194332293</v>
      </c>
    </row>
    <row r="205" spans="4:17" ht="15">
      <c r="D205" s="40" t="s">
        <v>27</v>
      </c>
      <c r="E205" s="40"/>
      <c r="F205" s="41"/>
      <c r="G205" s="42"/>
      <c r="H205" s="43">
        <f>H$31</f>
        <v>0.0049</v>
      </c>
      <c r="I205" s="44">
        <f>H184*(1+H222)</f>
        <v>15830.999999999998</v>
      </c>
      <c r="J205" s="45">
        <f>I205*H205</f>
        <v>77.57189999999999</v>
      </c>
      <c r="K205" s="40"/>
      <c r="L205" s="43">
        <f>L$31</f>
        <v>0.005402233908298419</v>
      </c>
      <c r="M205" s="46">
        <f>H184*(1+L222)</f>
        <v>15631.5</v>
      </c>
      <c r="N205" s="45">
        <f>M205*L205</f>
        <v>84.44501933756675</v>
      </c>
      <c r="O205" s="40"/>
      <c r="P205" s="47">
        <f t="shared" si="34"/>
        <v>6.873119337566763</v>
      </c>
      <c r="Q205" s="48">
        <f t="shared" si="35"/>
        <v>0.08860320989387606</v>
      </c>
    </row>
    <row r="206" spans="4:17" ht="30.75" thickBot="1">
      <c r="D206" s="49" t="s">
        <v>28</v>
      </c>
      <c r="E206" s="40"/>
      <c r="F206" s="41"/>
      <c r="G206" s="42"/>
      <c r="H206" s="43">
        <f>H$32</f>
        <v>0.0012</v>
      </c>
      <c r="I206" s="44">
        <f>I205</f>
        <v>15830.999999999998</v>
      </c>
      <c r="J206" s="45">
        <f>I206*H206</f>
        <v>18.997199999999996</v>
      </c>
      <c r="K206" s="40"/>
      <c r="L206" s="43">
        <f>L$32</f>
        <v>0.003611278931510009</v>
      </c>
      <c r="M206" s="46">
        <f>M205</f>
        <v>15631.5</v>
      </c>
      <c r="N206" s="45">
        <f>M206*L206</f>
        <v>56.449706617898705</v>
      </c>
      <c r="O206" s="40"/>
      <c r="P206" s="47">
        <f t="shared" si="34"/>
        <v>37.452506617898706</v>
      </c>
      <c r="Q206" s="48">
        <f t="shared" si="35"/>
        <v>1.9714750920082282</v>
      </c>
    </row>
    <row r="207" spans="4:17" ht="26.25" thickBot="1">
      <c r="D207" s="50" t="s">
        <v>29</v>
      </c>
      <c r="E207" s="20"/>
      <c r="F207" s="20"/>
      <c r="G207" s="22"/>
      <c r="H207" s="51"/>
      <c r="I207" s="52"/>
      <c r="J207" s="53">
        <f>SUM(J204:J206)</f>
        <v>405.5891</v>
      </c>
      <c r="K207" s="54"/>
      <c r="L207" s="55"/>
      <c r="M207" s="56"/>
      <c r="N207" s="53">
        <f>SUM(N204:N206)</f>
        <v>475.5971439007911</v>
      </c>
      <c r="O207" s="54"/>
      <c r="P207" s="57">
        <f t="shared" si="34"/>
        <v>70.00804390079111</v>
      </c>
      <c r="Q207" s="58">
        <f t="shared" si="35"/>
        <v>0.1726082971677274</v>
      </c>
    </row>
    <row r="208" spans="4:17" ht="30">
      <c r="D208" s="29" t="s">
        <v>30</v>
      </c>
      <c r="E208" s="20"/>
      <c r="F208" s="21"/>
      <c r="G208" s="22"/>
      <c r="H208" s="59">
        <f>H$34</f>
        <v>0.0052</v>
      </c>
      <c r="I208" s="24">
        <f>I206</f>
        <v>15830.999999999998</v>
      </c>
      <c r="J208" s="60">
        <f aca="true" t="shared" si="38" ref="J208:J215">I208*H208</f>
        <v>82.32119999999999</v>
      </c>
      <c r="K208" s="20"/>
      <c r="L208" s="59">
        <f>L$34</f>
        <v>0.0052</v>
      </c>
      <c r="M208" s="26">
        <f>M206</f>
        <v>15631.5</v>
      </c>
      <c r="N208" s="60">
        <f aca="true" t="shared" si="39" ref="N208:N215">M208*L208</f>
        <v>81.2838</v>
      </c>
      <c r="O208" s="20"/>
      <c r="P208" s="27">
        <f t="shared" si="34"/>
        <v>-1.037399999999991</v>
      </c>
      <c r="Q208" s="61">
        <f t="shared" si="35"/>
        <v>-0.012601857115785377</v>
      </c>
    </row>
    <row r="209" spans="4:17" ht="30">
      <c r="D209" s="29" t="s">
        <v>31</v>
      </c>
      <c r="E209" s="20"/>
      <c r="F209" s="21"/>
      <c r="G209" s="22"/>
      <c r="H209" s="59">
        <f>H$35</f>
        <v>0.0013</v>
      </c>
      <c r="I209" s="24">
        <f>I206</f>
        <v>15830.999999999998</v>
      </c>
      <c r="J209" s="60">
        <f t="shared" si="38"/>
        <v>20.580299999999998</v>
      </c>
      <c r="K209" s="20"/>
      <c r="L209" s="59">
        <f>L$35</f>
        <v>0.0011</v>
      </c>
      <c r="M209" s="26">
        <f>M206</f>
        <v>15631.5</v>
      </c>
      <c r="N209" s="60">
        <f t="shared" si="39"/>
        <v>17.19465</v>
      </c>
      <c r="O209" s="20"/>
      <c r="P209" s="27">
        <f t="shared" si="34"/>
        <v>-3.3856499999999983</v>
      </c>
      <c r="Q209" s="61">
        <f t="shared" si="35"/>
        <v>-0.1645092637133569</v>
      </c>
    </row>
    <row r="210" spans="4:17" ht="15">
      <c r="D210" s="29" t="s">
        <v>32</v>
      </c>
      <c r="E210" s="20"/>
      <c r="F210" s="21"/>
      <c r="G210" s="22"/>
      <c r="H210" s="59">
        <f>H$36</f>
        <v>0</v>
      </c>
      <c r="I210" s="24">
        <f>I206</f>
        <v>15830.999999999998</v>
      </c>
      <c r="J210" s="60">
        <f t="shared" si="38"/>
        <v>0</v>
      </c>
      <c r="K210" s="20"/>
      <c r="L210" s="59">
        <f>L$36</f>
        <v>0</v>
      </c>
      <c r="M210" s="26">
        <f>M206</f>
        <v>15631.5</v>
      </c>
      <c r="N210" s="60">
        <f t="shared" si="39"/>
        <v>0</v>
      </c>
      <c r="O210" s="20"/>
      <c r="P210" s="27">
        <f t="shared" si="34"/>
        <v>0</v>
      </c>
      <c r="Q210" s="61">
        <f t="shared" si="35"/>
      </c>
    </row>
    <row r="211" spans="4:17" ht="15">
      <c r="D211" s="20" t="s">
        <v>33</v>
      </c>
      <c r="E211" s="20"/>
      <c r="F211" s="21"/>
      <c r="G211" s="22"/>
      <c r="H211" s="59">
        <f>H$37</f>
        <v>0.25</v>
      </c>
      <c r="I211" s="24">
        <v>1</v>
      </c>
      <c r="J211" s="60">
        <f t="shared" si="38"/>
        <v>0.25</v>
      </c>
      <c r="K211" s="20"/>
      <c r="L211" s="59">
        <f>L$37</f>
        <v>0.25</v>
      </c>
      <c r="M211" s="26">
        <v>1</v>
      </c>
      <c r="N211" s="60">
        <f t="shared" si="39"/>
        <v>0.25</v>
      </c>
      <c r="O211" s="20"/>
      <c r="P211" s="27">
        <f t="shared" si="34"/>
        <v>0</v>
      </c>
      <c r="Q211" s="61">
        <f t="shared" si="35"/>
        <v>0</v>
      </c>
    </row>
    <row r="212" spans="4:17" ht="15">
      <c r="D212" s="20" t="s">
        <v>34</v>
      </c>
      <c r="E212" s="20"/>
      <c r="F212" s="21"/>
      <c r="G212" s="22"/>
      <c r="H212" s="59">
        <f>H$38</f>
        <v>0.007</v>
      </c>
      <c r="I212" s="24">
        <f>I209</f>
        <v>15830.999999999998</v>
      </c>
      <c r="J212" s="60">
        <f t="shared" si="38"/>
        <v>110.817</v>
      </c>
      <c r="K212" s="20"/>
      <c r="L212" s="59">
        <f>L$38</f>
        <v>0.007</v>
      </c>
      <c r="M212" s="26">
        <f>M209</f>
        <v>15631.5</v>
      </c>
      <c r="N212" s="60">
        <f t="shared" si="39"/>
        <v>109.4205</v>
      </c>
      <c r="O212" s="20"/>
      <c r="P212" s="27">
        <f t="shared" si="34"/>
        <v>-1.396499999999989</v>
      </c>
      <c r="Q212" s="61">
        <f t="shared" si="35"/>
        <v>-0.012601857115785386</v>
      </c>
    </row>
    <row r="213" spans="4:17" ht="15">
      <c r="D213" s="20" t="s">
        <v>35</v>
      </c>
      <c r="E213" s="20"/>
      <c r="F213" s="21"/>
      <c r="G213" s="22"/>
      <c r="H213" s="59">
        <f>H$39</f>
        <v>0.056</v>
      </c>
      <c r="I213" s="24">
        <f>I212</f>
        <v>15830.999999999998</v>
      </c>
      <c r="J213" s="60">
        <f t="shared" si="38"/>
        <v>886.536</v>
      </c>
      <c r="K213" s="20"/>
      <c r="L213" s="59">
        <f>L$39</f>
        <v>0.056</v>
      </c>
      <c r="M213" s="26">
        <f>M212</f>
        <v>15631.5</v>
      </c>
      <c r="N213" s="60">
        <f t="shared" si="39"/>
        <v>875.364</v>
      </c>
      <c r="O213" s="20"/>
      <c r="P213" s="27">
        <f t="shared" si="34"/>
        <v>-11.171999999999912</v>
      </c>
      <c r="Q213" s="61">
        <f t="shared" si="35"/>
        <v>-0.012601857115785386</v>
      </c>
    </row>
    <row r="214" spans="4:17" ht="15">
      <c r="D214" s="63"/>
      <c r="E214" s="20"/>
      <c r="F214" s="21"/>
      <c r="G214" s="22"/>
      <c r="H214" s="59">
        <f>H$40</f>
        <v>0</v>
      </c>
      <c r="I214" s="64"/>
      <c r="J214" s="60">
        <f t="shared" si="38"/>
        <v>0</v>
      </c>
      <c r="K214" s="20"/>
      <c r="L214" s="59">
        <f>L$40</f>
        <v>0</v>
      </c>
      <c r="M214" s="65"/>
      <c r="N214" s="60">
        <f t="shared" si="39"/>
        <v>0</v>
      </c>
      <c r="O214" s="20"/>
      <c r="P214" s="27">
        <f t="shared" si="34"/>
        <v>0</v>
      </c>
      <c r="Q214" s="61">
        <f t="shared" si="35"/>
      </c>
    </row>
    <row r="215" spans="4:17" ht="15.75" thickBot="1">
      <c r="D215" s="30"/>
      <c r="E215" s="20"/>
      <c r="F215" s="21"/>
      <c r="G215" s="22"/>
      <c r="H215" s="59">
        <f>H$41</f>
        <v>0</v>
      </c>
      <c r="I215" s="31"/>
      <c r="J215" s="60">
        <f t="shared" si="38"/>
        <v>0</v>
      </c>
      <c r="K215" s="20"/>
      <c r="L215" s="59">
        <f>L$41</f>
        <v>0</v>
      </c>
      <c r="M215" s="32"/>
      <c r="N215" s="60">
        <f t="shared" si="39"/>
        <v>0</v>
      </c>
      <c r="O215" s="20"/>
      <c r="P215" s="27">
        <f t="shared" si="34"/>
        <v>0</v>
      </c>
      <c r="Q215" s="61">
        <f t="shared" si="35"/>
      </c>
    </row>
    <row r="216" spans="4:17" ht="15.75" thickBot="1">
      <c r="D216" s="66" t="s">
        <v>36</v>
      </c>
      <c r="E216" s="20"/>
      <c r="F216" s="20"/>
      <c r="G216" s="20"/>
      <c r="H216" s="67"/>
      <c r="I216" s="68"/>
      <c r="J216" s="53">
        <f>SUM(J207:J215)</f>
        <v>1506.0936</v>
      </c>
      <c r="K216" s="54"/>
      <c r="L216" s="69"/>
      <c r="M216" s="70"/>
      <c r="N216" s="53">
        <f>SUM(N207:N215)</f>
        <v>1559.110093900791</v>
      </c>
      <c r="O216" s="54"/>
      <c r="P216" s="57">
        <f t="shared" si="34"/>
        <v>53.01649390079115</v>
      </c>
      <c r="Q216" s="58">
        <f t="shared" si="35"/>
        <v>0.03520132739478552</v>
      </c>
    </row>
    <row r="217" spans="4:17" ht="15.75" thickBot="1">
      <c r="D217" s="22" t="s">
        <v>37</v>
      </c>
      <c r="E217" s="20"/>
      <c r="F217" s="20"/>
      <c r="G217" s="20"/>
      <c r="H217" s="71">
        <v>0.13</v>
      </c>
      <c r="I217" s="72"/>
      <c r="J217" s="73">
        <f>J216*H217</f>
        <v>195.792168</v>
      </c>
      <c r="K217" s="20"/>
      <c r="L217" s="71">
        <v>0.13</v>
      </c>
      <c r="M217" s="74"/>
      <c r="N217" s="73">
        <f>N216*L217</f>
        <v>202.68431220710283</v>
      </c>
      <c r="O217" s="20"/>
      <c r="P217" s="27">
        <f t="shared" si="34"/>
        <v>6.892144207102831</v>
      </c>
      <c r="Q217" s="61">
        <f t="shared" si="35"/>
        <v>0.03520132739478543</v>
      </c>
    </row>
    <row r="218" spans="4:17" ht="26.25" thickBot="1">
      <c r="D218" s="50" t="s">
        <v>38</v>
      </c>
      <c r="E218" s="20"/>
      <c r="F218" s="20"/>
      <c r="G218" s="20"/>
      <c r="H218" s="51"/>
      <c r="I218" s="52"/>
      <c r="J218" s="53">
        <f>ROUND(SUM(J216:J217),2)</f>
        <v>1701.89</v>
      </c>
      <c r="K218" s="54"/>
      <c r="L218" s="55"/>
      <c r="M218" s="56"/>
      <c r="N218" s="53">
        <f>ROUND(SUM(N216:N217),2)</f>
        <v>1761.79</v>
      </c>
      <c r="O218" s="54"/>
      <c r="P218" s="57">
        <f t="shared" si="34"/>
        <v>59.899999999999864</v>
      </c>
      <c r="Q218" s="58">
        <f t="shared" si="35"/>
        <v>0.03519616426443534</v>
      </c>
    </row>
    <row r="219" spans="4:17" ht="27.75" thickBot="1">
      <c r="D219" s="75" t="s">
        <v>39</v>
      </c>
      <c r="E219" s="20"/>
      <c r="F219" s="20"/>
      <c r="G219" s="20"/>
      <c r="H219" s="51"/>
      <c r="I219" s="76"/>
      <c r="J219" s="53">
        <f>ROUND(-J218*10%,2)</f>
        <v>-170.19</v>
      </c>
      <c r="K219" s="54"/>
      <c r="L219" s="55"/>
      <c r="M219" s="56"/>
      <c r="N219" s="53">
        <f>ROUND(-N218*10%,2)</f>
        <v>-176.18</v>
      </c>
      <c r="O219" s="54"/>
      <c r="P219" s="57">
        <f t="shared" si="34"/>
        <v>-5.990000000000009</v>
      </c>
      <c r="Q219" s="58">
        <f t="shared" si="35"/>
        <v>0.035195957459310236</v>
      </c>
    </row>
    <row r="220" spans="4:17" ht="15.75" thickBot="1">
      <c r="D220" s="50" t="s">
        <v>40</v>
      </c>
      <c r="E220" s="20"/>
      <c r="F220" s="20"/>
      <c r="G220" s="20"/>
      <c r="H220" s="77"/>
      <c r="I220" s="78"/>
      <c r="J220" s="79">
        <f>J218+J219</f>
        <v>1531.7</v>
      </c>
      <c r="K220" s="54"/>
      <c r="L220" s="80"/>
      <c r="M220" s="81"/>
      <c r="N220" s="79">
        <f>N218+N219</f>
        <v>1585.61</v>
      </c>
      <c r="O220" s="54"/>
      <c r="P220" s="82">
        <f t="shared" si="34"/>
        <v>53.909999999999854</v>
      </c>
      <c r="Q220" s="83">
        <f t="shared" si="35"/>
        <v>0.035196187242932594</v>
      </c>
    </row>
    <row r="221" ht="10.5" customHeight="1"/>
    <row r="222" spans="4:12" ht="15">
      <c r="D222" s="10" t="s">
        <v>41</v>
      </c>
      <c r="H222" s="84">
        <f>H$48</f>
        <v>0.0554</v>
      </c>
      <c r="L222" s="84">
        <f>L$48</f>
        <v>0.0421</v>
      </c>
    </row>
  </sheetData>
  <sheetProtection/>
  <mergeCells count="34">
    <mergeCell ref="F187:F188"/>
    <mergeCell ref="P187:P188"/>
    <mergeCell ref="Q187:Q188"/>
    <mergeCell ref="F147:F148"/>
    <mergeCell ref="P147:P148"/>
    <mergeCell ref="Q147:Q148"/>
    <mergeCell ref="H186:J186"/>
    <mergeCell ref="L186:N186"/>
    <mergeCell ref="P186:Q186"/>
    <mergeCell ref="F107:F108"/>
    <mergeCell ref="P107:P108"/>
    <mergeCell ref="Q107:Q108"/>
    <mergeCell ref="H146:J146"/>
    <mergeCell ref="L146:N146"/>
    <mergeCell ref="P146:Q146"/>
    <mergeCell ref="F67:F68"/>
    <mergeCell ref="P67:P68"/>
    <mergeCell ref="Q67:Q68"/>
    <mergeCell ref="H106:J106"/>
    <mergeCell ref="L106:N106"/>
    <mergeCell ref="P106:Q106"/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  <mergeCell ref="H66:J66"/>
    <mergeCell ref="L66:N66"/>
    <mergeCell ref="P66:Q66"/>
  </mergeCells>
  <dataValidations count="2">
    <dataValidation type="list" allowBlank="1" showInputMessage="1" showErrorMessage="1" sqref="G15:G29 G189:G203 G149:G163 G109:G123 G69:G83">
      <formula1>$B$8:$B$13</formula1>
    </dataValidation>
    <dataValidation type="list" allowBlank="1" showInputMessage="1" showErrorMessage="1" prompt="Select Charge Unit - monthly, per kWh, per kW" sqref="F149:F163 F15:F29 F69:F83 F109:F123 F189:F203">
      <formula1>"Monthly, per kWh, per kW"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2"/>
  <sheetViews>
    <sheetView zoomScalePageLayoutView="0" workbookViewId="0" topLeftCell="A154">
      <selection activeCell="D144" sqref="D144:Q182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11.28125" style="4" bestFit="1" customWidth="1"/>
    <col min="11" max="11" width="2.8515625" style="4" customWidth="1"/>
    <col min="12" max="12" width="11.00390625" style="4" bestFit="1" customWidth="1"/>
    <col min="13" max="13" width="8.00390625" style="4" bestFit="1" customWidth="1"/>
    <col min="14" max="14" width="12.7109375" style="4" bestFit="1" customWidth="1"/>
    <col min="15" max="15" width="2.8515625" style="4" customWidth="1"/>
    <col min="16" max="16" width="10.57421875" style="4" bestFit="1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54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11">
        <v>60</v>
      </c>
      <c r="I10" s="10" t="s">
        <v>55</v>
      </c>
    </row>
    <row r="11" spans="2:4" ht="15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f>'[1]CPC Impacts'!$G$218</f>
        <v>42.44</v>
      </c>
      <c r="I15" s="24">
        <v>1</v>
      </c>
      <c r="J15" s="25">
        <f>I15*H15</f>
        <v>42.44</v>
      </c>
      <c r="K15" s="20"/>
      <c r="L15" s="23">
        <f>'[6]GS&gt;50 to 999'!$L$15</f>
        <v>226.60000000000005</v>
      </c>
      <c r="M15" s="26">
        <v>1</v>
      </c>
      <c r="N15" s="25">
        <f>M15*L15</f>
        <v>226.60000000000005</v>
      </c>
      <c r="O15" s="20"/>
      <c r="P15" s="27">
        <f>N15-J15</f>
        <v>184.16000000000005</v>
      </c>
      <c r="Q15" s="28">
        <f>IF((J15)=0,"",(P15/J15))</f>
        <v>4.339302544769088</v>
      </c>
    </row>
    <row r="16" spans="4:17" ht="15">
      <c r="D16" s="20" t="s">
        <v>17</v>
      </c>
      <c r="E16" s="20"/>
      <c r="F16" s="21" t="s">
        <v>59</v>
      </c>
      <c r="G16" s="22"/>
      <c r="H16" s="23">
        <f>'[1]WPPI Impacts'!$G$219</f>
        <v>1</v>
      </c>
      <c r="I16" s="24">
        <v>1</v>
      </c>
      <c r="J16" s="25">
        <f aca="true" t="shared" si="0" ref="J16:J29">I16*H16</f>
        <v>1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-1</v>
      </c>
      <c r="Q16" s="28">
        <f>IF((J16)=0,"",(P16/J16))</f>
        <v>-1</v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>
        <f>'[5]9. SMFA_SMDR_SMIRR'!$G$74</f>
        <v>1.47</v>
      </c>
      <c r="M17" s="26">
        <v>1</v>
      </c>
      <c r="N17" s="25">
        <f aca="true" t="shared" si="1" ref="N17:N29">M17*L17</f>
        <v>1.47</v>
      </c>
      <c r="O17" s="20"/>
      <c r="P17" s="27">
        <f aca="true" t="shared" si="2" ref="P17:P46">N17-J17</f>
        <v>1.47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5.352</v>
      </c>
      <c r="I18" s="24">
        <v>1</v>
      </c>
      <c r="J18" s="25">
        <f t="shared" si="0"/>
        <v>5.352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-5.352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4.6338</v>
      </c>
      <c r="I19" s="24">
        <f>H10</f>
        <v>60</v>
      </c>
      <c r="J19" s="25">
        <f t="shared" si="0"/>
        <v>278.028</v>
      </c>
      <c r="K19" s="20"/>
      <c r="L19" s="23">
        <f>'[6]GS&gt;50 to 999'!$L$19</f>
        <v>3.339762968864306</v>
      </c>
      <c r="M19" s="26">
        <f>H10</f>
        <v>60</v>
      </c>
      <c r="N19" s="25">
        <f t="shared" si="1"/>
        <v>200.38577813185836</v>
      </c>
      <c r="O19" s="20"/>
      <c r="P19" s="27">
        <f t="shared" si="2"/>
        <v>-77.64222186814166</v>
      </c>
      <c r="Q19" s="28">
        <f t="shared" si="3"/>
        <v>-0.2792604409201291</v>
      </c>
    </row>
    <row r="20" spans="4:17" ht="15">
      <c r="D20" s="20" t="s">
        <v>20</v>
      </c>
      <c r="E20" s="20"/>
      <c r="F20" s="21" t="s">
        <v>60</v>
      </c>
      <c r="G20" s="22"/>
      <c r="H20" s="23">
        <v>1.1697</v>
      </c>
      <c r="I20" s="24">
        <f aca="true" t="shared" si="4" ref="I20:I25">I19</f>
        <v>60</v>
      </c>
      <c r="J20" s="25">
        <f t="shared" si="0"/>
        <v>70.182</v>
      </c>
      <c r="K20" s="20"/>
      <c r="L20" s="23">
        <f>'[2]Sheet1'!$G$48</f>
        <v>0.7098886081397782</v>
      </c>
      <c r="M20" s="26">
        <f>M19</f>
        <v>60</v>
      </c>
      <c r="N20" s="25">
        <f t="shared" si="1"/>
        <v>42.59331648838669</v>
      </c>
      <c r="O20" s="20"/>
      <c r="P20" s="27">
        <f t="shared" si="2"/>
        <v>-27.58868351161331</v>
      </c>
      <c r="Q20" s="28">
        <f t="shared" si="3"/>
        <v>-0.39310198500489174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60</v>
      </c>
      <c r="J21" s="25">
        <f t="shared" si="0"/>
        <v>0</v>
      </c>
      <c r="K21" s="20"/>
      <c r="L21" s="23"/>
      <c r="M21" s="26">
        <f>M20</f>
        <v>60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60</v>
      </c>
      <c r="J22" s="25">
        <f t="shared" si="0"/>
        <v>0</v>
      </c>
      <c r="K22" s="20"/>
      <c r="L22" s="23"/>
      <c r="M22" s="26">
        <f>M21</f>
        <v>60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f t="shared" si="4"/>
        <v>60</v>
      </c>
      <c r="J23" s="25">
        <f t="shared" si="0"/>
        <v>0</v>
      </c>
      <c r="K23" s="20"/>
      <c r="L23" s="23">
        <v>0.35</v>
      </c>
      <c r="M23" s="26">
        <f>M22</f>
        <v>60</v>
      </c>
      <c r="N23" s="25">
        <f t="shared" si="1"/>
        <v>21</v>
      </c>
      <c r="O23" s="20"/>
      <c r="P23" s="27">
        <f t="shared" si="2"/>
        <v>21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 t="shared" si="4"/>
        <v>60</v>
      </c>
      <c r="J24" s="25">
        <f t="shared" si="0"/>
        <v>0</v>
      </c>
      <c r="K24" s="20"/>
      <c r="L24" s="23">
        <v>0.3481</v>
      </c>
      <c r="M24" s="26">
        <v>1</v>
      </c>
      <c r="N24" s="25">
        <f t="shared" si="1"/>
        <v>0.3481</v>
      </c>
      <c r="O24" s="20"/>
      <c r="P24" s="27">
        <f t="shared" si="2"/>
        <v>0.3481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f>'[1]CPC Impacts'!$F$222</f>
        <v>1.0997</v>
      </c>
      <c r="I25" s="24">
        <f t="shared" si="4"/>
        <v>60</v>
      </c>
      <c r="J25" s="25">
        <f t="shared" si="0"/>
        <v>65.982</v>
      </c>
      <c r="K25" s="20"/>
      <c r="L25" s="23">
        <f>'[4]CPC'!$H$41</f>
        <v>4.920192717343613</v>
      </c>
      <c r="M25" s="26">
        <f>M23</f>
        <v>60</v>
      </c>
      <c r="N25" s="25">
        <f t="shared" si="1"/>
        <v>295.2115630406168</v>
      </c>
      <c r="O25" s="20"/>
      <c r="P25" s="27">
        <f t="shared" si="2"/>
        <v>229.2295630406168</v>
      </c>
      <c r="Q25" s="28">
        <f t="shared" si="3"/>
        <v>3.474122685590264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'[4]CPC'!$H$53</f>
        <v>-2.3911428893594406</v>
      </c>
      <c r="M26" s="32">
        <f>M23</f>
        <v>60</v>
      </c>
      <c r="N26" s="25">
        <f t="shared" si="1"/>
        <v>-143.46857336156643</v>
      </c>
      <c r="O26" s="20"/>
      <c r="P26" s="27">
        <f t="shared" si="2"/>
        <v>-143.46857336156643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462.98400000000004</v>
      </c>
      <c r="L30" s="34"/>
      <c r="M30" s="37"/>
      <c r="N30" s="36">
        <f>SUM(N15:N29)</f>
        <v>644.1401842992955</v>
      </c>
      <c r="P30" s="38">
        <f t="shared" si="2"/>
        <v>181.15618429929543</v>
      </c>
      <c r="Q30" s="39">
        <f t="shared" si="3"/>
        <v>0.3912795783424382</v>
      </c>
    </row>
    <row r="31" spans="4:17" ht="15">
      <c r="D31" s="40" t="s">
        <v>27</v>
      </c>
      <c r="E31" s="40"/>
      <c r="F31" s="41"/>
      <c r="G31" s="42"/>
      <c r="H31" s="43">
        <f>'[1]CPC Impacts'!$F$225</f>
        <v>2.0227</v>
      </c>
      <c r="I31" s="44">
        <f>H10*(1+H48)</f>
        <v>63.32399999999999</v>
      </c>
      <c r="J31" s="45">
        <f>I31*H31</f>
        <v>128.08545479999998</v>
      </c>
      <c r="K31" s="40"/>
      <c r="L31" s="43">
        <f>'[3]13. Final 2012 RTS Rates'!$F$28</f>
        <v>2.45754956855531</v>
      </c>
      <c r="M31" s="46">
        <f>H10*(1+L48)</f>
        <v>62.526</v>
      </c>
      <c r="N31" s="45">
        <f>M31*L31</f>
        <v>153.66074432348933</v>
      </c>
      <c r="O31" s="40"/>
      <c r="P31" s="47">
        <f t="shared" si="2"/>
        <v>25.575289523489346</v>
      </c>
      <c r="Q31" s="48">
        <f t="shared" si="3"/>
        <v>0.19967364415752029</v>
      </c>
    </row>
    <row r="32" spans="4:17" ht="30.75" thickBot="1">
      <c r="D32" s="49" t="s">
        <v>28</v>
      </c>
      <c r="E32" s="40"/>
      <c r="F32" s="41"/>
      <c r="G32" s="42"/>
      <c r="H32" s="43">
        <f>'[1]CPC Impacts'!$F$226</f>
        <v>0.4787</v>
      </c>
      <c r="I32" s="44">
        <f>I31</f>
        <v>63.32399999999999</v>
      </c>
      <c r="J32" s="45">
        <f>I32*H32</f>
        <v>30.313198799999995</v>
      </c>
      <c r="K32" s="40"/>
      <c r="L32" s="43">
        <f>'[3]13. Final 2012 RTS Rates'!$H$28</f>
        <v>1.2952685259921766</v>
      </c>
      <c r="M32" s="46">
        <f>M31</f>
        <v>62.526</v>
      </c>
      <c r="N32" s="45">
        <f>M32*L32</f>
        <v>80.98795985618683</v>
      </c>
      <c r="O32" s="40"/>
      <c r="P32" s="47">
        <f t="shared" si="2"/>
        <v>50.67476105618684</v>
      </c>
      <c r="Q32" s="48">
        <f t="shared" si="3"/>
        <v>1.6717061564676192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621.3826536</v>
      </c>
      <c r="K33" s="54"/>
      <c r="L33" s="55"/>
      <c r="M33" s="56"/>
      <c r="N33" s="53">
        <f>SUM(N30:N32)</f>
        <v>878.7888884789717</v>
      </c>
      <c r="O33" s="54"/>
      <c r="P33" s="57">
        <f t="shared" si="2"/>
        <v>257.40623487897165</v>
      </c>
      <c r="Q33" s="58">
        <f t="shared" si="3"/>
        <v>0.41424753875519454</v>
      </c>
    </row>
    <row r="34" spans="4:17" ht="30">
      <c r="D34" s="29" t="s">
        <v>30</v>
      </c>
      <c r="E34" s="20"/>
      <c r="F34" s="21"/>
      <c r="G34" s="22"/>
      <c r="H34" s="59">
        <f>'[1]WPPI Impacts'!$F$227</f>
        <v>0.0052</v>
      </c>
      <c r="I34" s="24">
        <f>I32</f>
        <v>63.32399999999999</v>
      </c>
      <c r="J34" s="60">
        <f aca="true" t="shared" si="5" ref="J34:J41">I34*H34</f>
        <v>0.32928479999999993</v>
      </c>
      <c r="K34" s="20"/>
      <c r="L34" s="59">
        <f>H34</f>
        <v>0.0052</v>
      </c>
      <c r="M34" s="26">
        <f>M32</f>
        <v>62.526</v>
      </c>
      <c r="N34" s="60">
        <f aca="true" t="shared" si="6" ref="N34:N41">M34*L34</f>
        <v>0.3251352</v>
      </c>
      <c r="O34" s="20"/>
      <c r="P34" s="27">
        <f t="shared" si="2"/>
        <v>-0.00414959999999992</v>
      </c>
      <c r="Q34" s="61">
        <f t="shared" si="3"/>
        <v>-0.012601857115785244</v>
      </c>
    </row>
    <row r="35" spans="4:17" ht="30">
      <c r="D35" s="29" t="s">
        <v>31</v>
      </c>
      <c r="E35" s="20"/>
      <c r="F35" s="21"/>
      <c r="G35" s="22"/>
      <c r="H35" s="59">
        <f>'[1]WPPI Impacts'!$F$228</f>
        <v>0.0013</v>
      </c>
      <c r="I35" s="24">
        <f>I32</f>
        <v>63.32399999999999</v>
      </c>
      <c r="J35" s="60">
        <f t="shared" si="5"/>
        <v>0.08232119999999998</v>
      </c>
      <c r="K35" s="20"/>
      <c r="L35" s="59">
        <f>0.0011</f>
        <v>0.0011</v>
      </c>
      <c r="M35" s="26">
        <f>M32</f>
        <v>62.526</v>
      </c>
      <c r="N35" s="60">
        <f t="shared" si="6"/>
        <v>0.06877860000000001</v>
      </c>
      <c r="O35" s="20"/>
      <c r="P35" s="27">
        <f t="shared" si="2"/>
        <v>-0.013542599999999974</v>
      </c>
      <c r="Q35" s="61">
        <f t="shared" si="3"/>
        <v>-0.16450926371335667</v>
      </c>
    </row>
    <row r="36" spans="4:17" ht="15">
      <c r="D36" s="29" t="s">
        <v>32</v>
      </c>
      <c r="E36" s="20"/>
      <c r="F36" s="21"/>
      <c r="G36" s="22"/>
      <c r="H36" s="62">
        <f>0</f>
        <v>0</v>
      </c>
      <c r="I36" s="24">
        <f>I32</f>
        <v>63.32399999999999</v>
      </c>
      <c r="J36" s="60">
        <f t="shared" si="5"/>
        <v>0</v>
      </c>
      <c r="K36" s="20"/>
      <c r="L36" s="62">
        <v>0</v>
      </c>
      <c r="M36" s="26">
        <f>M32</f>
        <v>62.526</v>
      </c>
      <c r="N36" s="60">
        <f t="shared" si="6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5"/>
        <v>0.25</v>
      </c>
      <c r="K37" s="20"/>
      <c r="L37" s="59">
        <v>0.25</v>
      </c>
      <c r="M37" s="26">
        <v>1</v>
      </c>
      <c r="N37" s="60">
        <f t="shared" si="6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v>0.007</v>
      </c>
      <c r="I38" s="24">
        <f>50000*(1+H48)</f>
        <v>52769.99999999999</v>
      </c>
      <c r="J38" s="60">
        <f t="shared" si="5"/>
        <v>369.38999999999993</v>
      </c>
      <c r="K38" s="20"/>
      <c r="L38" s="59">
        <v>0.007</v>
      </c>
      <c r="M38" s="24">
        <f>50000*(1+L48)</f>
        <v>52105</v>
      </c>
      <c r="N38" s="60">
        <f t="shared" si="6"/>
        <v>364.735</v>
      </c>
      <c r="O38" s="20"/>
      <c r="P38" s="27">
        <f t="shared" si="2"/>
        <v>-4.654999999999916</v>
      </c>
      <c r="Q38" s="61">
        <f t="shared" si="3"/>
        <v>-0.01260185711578526</v>
      </c>
    </row>
    <row r="39" spans="4:17" ht="15">
      <c r="D39" s="20" t="s">
        <v>35</v>
      </c>
      <c r="E39" s="20"/>
      <c r="F39" s="21"/>
      <c r="G39" s="22"/>
      <c r="H39" s="59">
        <v>0.056</v>
      </c>
      <c r="I39" s="24">
        <f>50000*(1+H48)</f>
        <v>52769.99999999999</v>
      </c>
      <c r="J39" s="60">
        <f t="shared" si="5"/>
        <v>2955.1199999999994</v>
      </c>
      <c r="K39" s="20"/>
      <c r="L39" s="59">
        <v>0.056</v>
      </c>
      <c r="M39" s="24">
        <f>50000*(1+L48)</f>
        <v>52105</v>
      </c>
      <c r="N39" s="60">
        <f t="shared" si="6"/>
        <v>2917.88</v>
      </c>
      <c r="O39" s="20"/>
      <c r="P39" s="27">
        <f t="shared" si="2"/>
        <v>-37.23999999999933</v>
      </c>
      <c r="Q39" s="61">
        <f t="shared" si="3"/>
        <v>-0.01260185711578526</v>
      </c>
    </row>
    <row r="40" spans="4:17" ht="15">
      <c r="D40" s="63"/>
      <c r="E40" s="20"/>
      <c r="F40" s="21"/>
      <c r="G40" s="22"/>
      <c r="H40" s="59"/>
      <c r="I40" s="64"/>
      <c r="J40" s="60">
        <f t="shared" si="5"/>
        <v>0</v>
      </c>
      <c r="K40" s="20"/>
      <c r="L40" s="59"/>
      <c r="M40" s="65"/>
      <c r="N40" s="60">
        <f t="shared" si="6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5"/>
        <v>0</v>
      </c>
      <c r="K41" s="20"/>
      <c r="L41" s="59"/>
      <c r="M41" s="32"/>
      <c r="N41" s="60">
        <f t="shared" si="6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3946.5542595999996</v>
      </c>
      <c r="K42" s="54"/>
      <c r="L42" s="69"/>
      <c r="M42" s="70"/>
      <c r="N42" s="53">
        <f>SUM(N33:N41)</f>
        <v>4162.047802278972</v>
      </c>
      <c r="O42" s="54"/>
      <c r="P42" s="57">
        <f t="shared" si="2"/>
        <v>215.49354267897252</v>
      </c>
      <c r="Q42" s="58">
        <f t="shared" si="3"/>
        <v>0.05460295957030975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513.0520537479999</v>
      </c>
      <c r="K43" s="20"/>
      <c r="L43" s="71">
        <v>0.13</v>
      </c>
      <c r="M43" s="74"/>
      <c r="N43" s="73">
        <f>N42*L43</f>
        <v>541.0662142962664</v>
      </c>
      <c r="O43" s="20"/>
      <c r="P43" s="27">
        <f t="shared" si="2"/>
        <v>28.01416054826643</v>
      </c>
      <c r="Q43" s="61">
        <f t="shared" si="3"/>
        <v>0.054602959570309764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4459.61</v>
      </c>
      <c r="K44" s="54"/>
      <c r="L44" s="55"/>
      <c r="M44" s="56"/>
      <c r="N44" s="53">
        <f>ROUND(SUM(N42:N43),2)</f>
        <v>4703.11</v>
      </c>
      <c r="O44" s="54"/>
      <c r="P44" s="57">
        <f t="shared" si="2"/>
        <v>243.5</v>
      </c>
      <c r="Q44" s="58">
        <f t="shared" si="3"/>
        <v>0.054601187099320346</v>
      </c>
    </row>
    <row r="45" spans="4:17" ht="27.75" thickBot="1">
      <c r="D45" s="75" t="s">
        <v>39</v>
      </c>
      <c r="E45" s="20"/>
      <c r="F45" s="20"/>
      <c r="G45" s="20"/>
      <c r="H45" s="51"/>
      <c r="I45" s="76"/>
      <c r="J45" s="53">
        <f>ROUND(-J44*10%,2)</f>
        <v>-445.96</v>
      </c>
      <c r="K45" s="54"/>
      <c r="L45" s="55"/>
      <c r="M45" s="56"/>
      <c r="N45" s="53">
        <f>ROUND(-N44*10%,2)</f>
        <v>-470.31</v>
      </c>
      <c r="O45" s="54"/>
      <c r="P45" s="57">
        <f t="shared" si="2"/>
        <v>-24.350000000000023</v>
      </c>
      <c r="Q45" s="58">
        <f t="shared" si="3"/>
        <v>0.05460130953448745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4013.6499999999996</v>
      </c>
      <c r="K46" s="54"/>
      <c r="L46" s="80"/>
      <c r="M46" s="81"/>
      <c r="N46" s="79">
        <f>N44+N45</f>
        <v>4232.799999999999</v>
      </c>
      <c r="O46" s="54"/>
      <c r="P46" s="82">
        <f t="shared" si="2"/>
        <v>219.14999999999964</v>
      </c>
      <c r="Q46" s="83">
        <f t="shared" si="3"/>
        <v>0.0546011734954467</v>
      </c>
    </row>
    <row r="48" spans="4:12" ht="15">
      <c r="D48" s="10" t="s">
        <v>41</v>
      </c>
      <c r="H48" s="84">
        <f>'GS&lt;50'!H48</f>
        <v>0.0554</v>
      </c>
      <c r="L48" s="84">
        <v>0.0421</v>
      </c>
    </row>
    <row r="50" ht="15">
      <c r="C50" s="85" t="s">
        <v>42</v>
      </c>
    </row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ht="15">
      <c r="C58" s="4" t="s">
        <v>47</v>
      </c>
    </row>
    <row r="59" ht="15">
      <c r="C59" s="4" t="s">
        <v>48</v>
      </c>
    </row>
    <row r="60" ht="15">
      <c r="C60" s="4" t="s">
        <v>49</v>
      </c>
    </row>
    <row r="61" ht="15">
      <c r="C61" s="4" t="s">
        <v>50</v>
      </c>
    </row>
    <row r="62" ht="15">
      <c r="C62" s="4" t="s">
        <v>51</v>
      </c>
    </row>
    <row r="64" spans="2:9" ht="15">
      <c r="B64" s="5"/>
      <c r="D64" s="9"/>
      <c r="F64" s="10" t="s">
        <v>4</v>
      </c>
      <c r="G64" s="10"/>
      <c r="H64" s="11">
        <v>100</v>
      </c>
      <c r="I64" s="10" t="s">
        <v>55</v>
      </c>
    </row>
    <row r="65" spans="2:4" ht="15">
      <c r="B65" s="5"/>
      <c r="D65" s="9"/>
    </row>
    <row r="66" spans="2:17" ht="15">
      <c r="B66" s="12"/>
      <c r="D66" s="9"/>
      <c r="F66" s="13"/>
      <c r="G66" s="13"/>
      <c r="H66" s="96" t="s">
        <v>6</v>
      </c>
      <c r="I66" s="97"/>
      <c r="J66" s="98"/>
      <c r="L66" s="96" t="s">
        <v>7</v>
      </c>
      <c r="M66" s="97"/>
      <c r="N66" s="98"/>
      <c r="P66" s="96" t="s">
        <v>8</v>
      </c>
      <c r="Q66" s="98"/>
    </row>
    <row r="67" spans="2:17" ht="15">
      <c r="B67" s="12"/>
      <c r="D67" s="9"/>
      <c r="F67" s="88" t="s">
        <v>9</v>
      </c>
      <c r="G67" s="14"/>
      <c r="H67" s="15" t="s">
        <v>10</v>
      </c>
      <c r="I67" s="15" t="s">
        <v>11</v>
      </c>
      <c r="J67" s="16" t="s">
        <v>12</v>
      </c>
      <c r="L67" s="15" t="s">
        <v>10</v>
      </c>
      <c r="M67" s="17" t="s">
        <v>11</v>
      </c>
      <c r="N67" s="16" t="s">
        <v>12</v>
      </c>
      <c r="P67" s="90" t="s">
        <v>13</v>
      </c>
      <c r="Q67" s="92" t="s">
        <v>14</v>
      </c>
    </row>
    <row r="68" spans="2:17" ht="15">
      <c r="B68" s="12"/>
      <c r="D68" s="9"/>
      <c r="F68" s="89"/>
      <c r="G68" s="14"/>
      <c r="H68" s="18" t="s">
        <v>15</v>
      </c>
      <c r="I68" s="18"/>
      <c r="J68" s="19" t="s">
        <v>15</v>
      </c>
      <c r="L68" s="18" t="s">
        <v>15</v>
      </c>
      <c r="M68" s="19"/>
      <c r="N68" s="19" t="s">
        <v>15</v>
      </c>
      <c r="P68" s="91"/>
      <c r="Q68" s="93"/>
    </row>
    <row r="69" spans="4:17" ht="15">
      <c r="D69" s="20" t="s">
        <v>16</v>
      </c>
      <c r="E69" s="20"/>
      <c r="F69" s="21" t="s">
        <v>59</v>
      </c>
      <c r="G69" s="22"/>
      <c r="H69" s="23">
        <f>H$15</f>
        <v>42.44</v>
      </c>
      <c r="I69" s="24">
        <v>1</v>
      </c>
      <c r="J69" s="25">
        <f>I69*H69</f>
        <v>42.44</v>
      </c>
      <c r="K69" s="20"/>
      <c r="L69" s="23">
        <f>L$15</f>
        <v>226.60000000000005</v>
      </c>
      <c r="M69" s="26">
        <v>1</v>
      </c>
      <c r="N69" s="25">
        <f>M69*L69</f>
        <v>226.60000000000005</v>
      </c>
      <c r="O69" s="20"/>
      <c r="P69" s="27">
        <f>N69-J69</f>
        <v>184.16000000000005</v>
      </c>
      <c r="Q69" s="28">
        <f>IF((J69)=0,"",(P69/J69))</f>
        <v>4.339302544769088</v>
      </c>
    </row>
    <row r="70" spans="4:17" ht="15">
      <c r="D70" s="20" t="s">
        <v>17</v>
      </c>
      <c r="E70" s="20"/>
      <c r="F70" s="21" t="s">
        <v>59</v>
      </c>
      <c r="G70" s="22"/>
      <c r="H70" s="23">
        <f>H$16</f>
        <v>1</v>
      </c>
      <c r="I70" s="24">
        <v>1</v>
      </c>
      <c r="J70" s="25">
        <f aca="true" t="shared" si="7" ref="J70:J83">I70*H70</f>
        <v>1</v>
      </c>
      <c r="K70" s="20"/>
      <c r="L70" s="23">
        <f>L$16</f>
        <v>0</v>
      </c>
      <c r="M70" s="26">
        <v>1</v>
      </c>
      <c r="N70" s="25">
        <f>M70*L70</f>
        <v>0</v>
      </c>
      <c r="O70" s="20"/>
      <c r="P70" s="27">
        <f>N70-J70</f>
        <v>-1</v>
      </c>
      <c r="Q70" s="28">
        <f>IF((J70)=0,"",(P70/J70))</f>
        <v>-1</v>
      </c>
    </row>
    <row r="71" spans="4:17" ht="15">
      <c r="D71" s="20" t="s">
        <v>62</v>
      </c>
      <c r="E71" s="20"/>
      <c r="F71" s="21" t="s">
        <v>59</v>
      </c>
      <c r="G71" s="22"/>
      <c r="H71" s="23">
        <f>H$17</f>
        <v>0</v>
      </c>
      <c r="I71" s="24">
        <v>1</v>
      </c>
      <c r="J71" s="25">
        <f t="shared" si="7"/>
        <v>0</v>
      </c>
      <c r="K71" s="20"/>
      <c r="L71" s="23">
        <f>L$17</f>
        <v>1.47</v>
      </c>
      <c r="M71" s="26">
        <v>1</v>
      </c>
      <c r="N71" s="25">
        <f aca="true" t="shared" si="8" ref="N71:N83">M71*L71</f>
        <v>1.47</v>
      </c>
      <c r="O71" s="20"/>
      <c r="P71" s="27">
        <f aca="true" t="shared" si="9" ref="P71:P100">N71-J71</f>
        <v>1.47</v>
      </c>
      <c r="Q71" s="28">
        <f aca="true" t="shared" si="10" ref="Q71:Q100">IF((J71)=0,"",(P71/J71))</f>
      </c>
    </row>
    <row r="72" spans="4:17" ht="15">
      <c r="D72" s="20" t="s">
        <v>18</v>
      </c>
      <c r="E72" s="20"/>
      <c r="F72" s="21"/>
      <c r="G72" s="22"/>
      <c r="H72" s="23">
        <f>H$18</f>
        <v>5.352</v>
      </c>
      <c r="I72" s="24">
        <v>1</v>
      </c>
      <c r="J72" s="25">
        <f t="shared" si="7"/>
        <v>5.352</v>
      </c>
      <c r="K72" s="20"/>
      <c r="L72" s="23">
        <f>L$18</f>
        <v>0</v>
      </c>
      <c r="M72" s="26">
        <v>1</v>
      </c>
      <c r="N72" s="25">
        <f t="shared" si="8"/>
        <v>0</v>
      </c>
      <c r="O72" s="20"/>
      <c r="P72" s="27">
        <f t="shared" si="9"/>
        <v>-5.352</v>
      </c>
      <c r="Q72" s="28">
        <f t="shared" si="10"/>
        <v>-1</v>
      </c>
    </row>
    <row r="73" spans="4:17" ht="15">
      <c r="D73" s="20" t="s">
        <v>19</v>
      </c>
      <c r="E73" s="20"/>
      <c r="F73" s="21" t="s">
        <v>60</v>
      </c>
      <c r="G73" s="22"/>
      <c r="H73" s="23">
        <f>H$19</f>
        <v>4.6338</v>
      </c>
      <c r="I73" s="24">
        <f>H64</f>
        <v>100</v>
      </c>
      <c r="J73" s="25">
        <f t="shared" si="7"/>
        <v>463.38</v>
      </c>
      <c r="K73" s="20"/>
      <c r="L73" s="23">
        <f>L$19</f>
        <v>3.339762968864306</v>
      </c>
      <c r="M73" s="26">
        <f>H64</f>
        <v>100</v>
      </c>
      <c r="N73" s="25">
        <f t="shared" si="8"/>
        <v>333.9762968864306</v>
      </c>
      <c r="O73" s="20"/>
      <c r="P73" s="27">
        <f t="shared" si="9"/>
        <v>-129.4037031135694</v>
      </c>
      <c r="Q73" s="28">
        <f t="shared" si="10"/>
        <v>-0.2792604409201291</v>
      </c>
    </row>
    <row r="74" spans="4:17" ht="15">
      <c r="D74" s="20" t="s">
        <v>20</v>
      </c>
      <c r="E74" s="20"/>
      <c r="F74" s="21" t="s">
        <v>60</v>
      </c>
      <c r="G74" s="22"/>
      <c r="H74" s="23">
        <f>H$20</f>
        <v>1.1697</v>
      </c>
      <c r="I74" s="24">
        <f aca="true" t="shared" si="11" ref="I74:I79">I73</f>
        <v>100</v>
      </c>
      <c r="J74" s="25">
        <f t="shared" si="7"/>
        <v>116.97</v>
      </c>
      <c r="K74" s="20"/>
      <c r="L74" s="23">
        <f>L$20</f>
        <v>0.7098886081397782</v>
      </c>
      <c r="M74" s="26">
        <f aca="true" t="shared" si="12" ref="M74:M79">M73</f>
        <v>100</v>
      </c>
      <c r="N74" s="25">
        <f t="shared" si="8"/>
        <v>70.98886081397782</v>
      </c>
      <c r="O74" s="20"/>
      <c r="P74" s="27">
        <f t="shared" si="9"/>
        <v>-45.981139186022176</v>
      </c>
      <c r="Q74" s="28">
        <f t="shared" si="10"/>
        <v>-0.39310198500489163</v>
      </c>
    </row>
    <row r="75" spans="4:17" ht="15">
      <c r="D75" s="20" t="s">
        <v>21</v>
      </c>
      <c r="E75" s="20"/>
      <c r="F75" s="21"/>
      <c r="G75" s="22"/>
      <c r="H75" s="23">
        <f>H$21</f>
        <v>0</v>
      </c>
      <c r="I75" s="24">
        <f t="shared" si="11"/>
        <v>100</v>
      </c>
      <c r="J75" s="25">
        <f t="shared" si="7"/>
        <v>0</v>
      </c>
      <c r="K75" s="20"/>
      <c r="L75" s="23">
        <f>L$21</f>
        <v>0</v>
      </c>
      <c r="M75" s="26">
        <f t="shared" si="12"/>
        <v>100</v>
      </c>
      <c r="N75" s="25">
        <f t="shared" si="8"/>
        <v>0</v>
      </c>
      <c r="O75" s="20"/>
      <c r="P75" s="27">
        <f t="shared" si="9"/>
        <v>0</v>
      </c>
      <c r="Q75" s="28">
        <f t="shared" si="10"/>
      </c>
    </row>
    <row r="76" spans="4:17" ht="15">
      <c r="D76" s="20" t="s">
        <v>22</v>
      </c>
      <c r="E76" s="20"/>
      <c r="F76" s="21"/>
      <c r="G76" s="22"/>
      <c r="H76" s="23">
        <f>H$22</f>
        <v>0</v>
      </c>
      <c r="I76" s="24">
        <f t="shared" si="11"/>
        <v>100</v>
      </c>
      <c r="J76" s="25">
        <f t="shared" si="7"/>
        <v>0</v>
      </c>
      <c r="K76" s="20"/>
      <c r="L76" s="23">
        <f>L$22</f>
        <v>0</v>
      </c>
      <c r="M76" s="26">
        <f t="shared" si="12"/>
        <v>100</v>
      </c>
      <c r="N76" s="25">
        <f t="shared" si="8"/>
        <v>0</v>
      </c>
      <c r="O76" s="20"/>
      <c r="P76" s="27">
        <f t="shared" si="9"/>
        <v>0</v>
      </c>
      <c r="Q76" s="28">
        <f t="shared" si="10"/>
      </c>
    </row>
    <row r="77" spans="4:17" ht="15">
      <c r="D77" s="20" t="s">
        <v>23</v>
      </c>
      <c r="E77" s="20"/>
      <c r="F77" s="21" t="s">
        <v>59</v>
      </c>
      <c r="G77" s="22"/>
      <c r="H77" s="23">
        <f>H$23</f>
        <v>0</v>
      </c>
      <c r="I77" s="24">
        <f t="shared" si="11"/>
        <v>100</v>
      </c>
      <c r="J77" s="25">
        <f t="shared" si="7"/>
        <v>0</v>
      </c>
      <c r="K77" s="20"/>
      <c r="L77" s="23">
        <f>L$23</f>
        <v>0.35</v>
      </c>
      <c r="M77" s="26">
        <v>1</v>
      </c>
      <c r="N77" s="25">
        <f t="shared" si="8"/>
        <v>0.35</v>
      </c>
      <c r="O77" s="20"/>
      <c r="P77" s="27">
        <f t="shared" si="9"/>
        <v>0.35</v>
      </c>
      <c r="Q77" s="28">
        <f t="shared" si="10"/>
      </c>
    </row>
    <row r="78" spans="4:17" ht="15">
      <c r="D78" s="20" t="s">
        <v>24</v>
      </c>
      <c r="E78" s="20"/>
      <c r="F78" s="21" t="s">
        <v>59</v>
      </c>
      <c r="G78" s="22"/>
      <c r="H78" s="23">
        <f>H$24</f>
        <v>0</v>
      </c>
      <c r="I78" s="24">
        <f t="shared" si="11"/>
        <v>100</v>
      </c>
      <c r="J78" s="25">
        <f t="shared" si="7"/>
        <v>0</v>
      </c>
      <c r="K78" s="20"/>
      <c r="L78" s="23">
        <f>L$24</f>
        <v>0.3481</v>
      </c>
      <c r="M78" s="26">
        <f>M76</f>
        <v>100</v>
      </c>
      <c r="N78" s="25">
        <f t="shared" si="8"/>
        <v>34.81</v>
      </c>
      <c r="O78" s="20"/>
      <c r="P78" s="27">
        <f t="shared" si="9"/>
        <v>34.81</v>
      </c>
      <c r="Q78" s="28">
        <f t="shared" si="10"/>
      </c>
    </row>
    <row r="79" spans="4:17" ht="30">
      <c r="D79" s="29" t="s">
        <v>25</v>
      </c>
      <c r="E79" s="20"/>
      <c r="F79" s="21" t="s">
        <v>60</v>
      </c>
      <c r="G79" s="22"/>
      <c r="H79" s="23">
        <f>H$25</f>
        <v>1.0997</v>
      </c>
      <c r="I79" s="24">
        <f t="shared" si="11"/>
        <v>100</v>
      </c>
      <c r="J79" s="25">
        <f t="shared" si="7"/>
        <v>109.96999999999998</v>
      </c>
      <c r="K79" s="20"/>
      <c r="L79" s="23">
        <f>L$25</f>
        <v>4.920192717343613</v>
      </c>
      <c r="M79" s="26">
        <f t="shared" si="12"/>
        <v>100</v>
      </c>
      <c r="N79" s="25">
        <f t="shared" si="8"/>
        <v>492.0192717343613</v>
      </c>
      <c r="O79" s="20"/>
      <c r="P79" s="27">
        <f t="shared" si="9"/>
        <v>382.04927173436135</v>
      </c>
      <c r="Q79" s="28">
        <f t="shared" si="10"/>
        <v>3.4741226855902645</v>
      </c>
    </row>
    <row r="80" spans="4:17" ht="15">
      <c r="D80" s="30" t="s">
        <v>61</v>
      </c>
      <c r="E80" s="20"/>
      <c r="F80" s="21" t="s">
        <v>59</v>
      </c>
      <c r="G80" s="22"/>
      <c r="H80" s="23">
        <f>H$26</f>
        <v>0</v>
      </c>
      <c r="I80" s="31"/>
      <c r="J80" s="25">
        <f t="shared" si="7"/>
        <v>0</v>
      </c>
      <c r="K80" s="20"/>
      <c r="L80" s="23">
        <f>L$26</f>
        <v>-2.3911428893594406</v>
      </c>
      <c r="M80" s="32">
        <f>M78</f>
        <v>100</v>
      </c>
      <c r="N80" s="25">
        <f t="shared" si="8"/>
        <v>-239.11428893594407</v>
      </c>
      <c r="O80" s="20"/>
      <c r="P80" s="27">
        <f t="shared" si="9"/>
        <v>-239.11428893594407</v>
      </c>
      <c r="Q80" s="28">
        <f t="shared" si="10"/>
      </c>
    </row>
    <row r="81" spans="4:17" ht="15">
      <c r="D81" s="30"/>
      <c r="E81" s="20"/>
      <c r="F81" s="21"/>
      <c r="G81" s="22"/>
      <c r="H81" s="23">
        <f>H$27</f>
        <v>0</v>
      </c>
      <c r="I81" s="31"/>
      <c r="J81" s="25">
        <f t="shared" si="7"/>
        <v>0</v>
      </c>
      <c r="K81" s="20"/>
      <c r="L81" s="23">
        <f>L$27</f>
        <v>0</v>
      </c>
      <c r="M81" s="32"/>
      <c r="N81" s="25">
        <f t="shared" si="8"/>
        <v>0</v>
      </c>
      <c r="O81" s="20"/>
      <c r="P81" s="27">
        <f t="shared" si="9"/>
        <v>0</v>
      </c>
      <c r="Q81" s="28">
        <f t="shared" si="10"/>
      </c>
    </row>
    <row r="82" spans="4:17" ht="15">
      <c r="D82" s="30"/>
      <c r="E82" s="20"/>
      <c r="F82" s="21"/>
      <c r="G82" s="22"/>
      <c r="H82" s="23">
        <f>H$28</f>
        <v>0</v>
      </c>
      <c r="I82" s="31"/>
      <c r="J82" s="25">
        <f t="shared" si="7"/>
        <v>0</v>
      </c>
      <c r="K82" s="20"/>
      <c r="L82" s="23">
        <f>L$28</f>
        <v>0</v>
      </c>
      <c r="M82" s="32"/>
      <c r="N82" s="25">
        <f t="shared" si="8"/>
        <v>0</v>
      </c>
      <c r="O82" s="20"/>
      <c r="P82" s="27">
        <f t="shared" si="9"/>
        <v>0</v>
      </c>
      <c r="Q82" s="28">
        <f t="shared" si="10"/>
      </c>
    </row>
    <row r="83" spans="4:17" ht="15.75" thickBot="1">
      <c r="D83" s="30"/>
      <c r="E83" s="20"/>
      <c r="F83" s="21"/>
      <c r="G83" s="22"/>
      <c r="H83" s="23">
        <f>H$29</f>
        <v>0</v>
      </c>
      <c r="I83" s="31"/>
      <c r="J83" s="25">
        <f t="shared" si="7"/>
        <v>0</v>
      </c>
      <c r="K83" s="20"/>
      <c r="L83" s="23">
        <f>L$29</f>
        <v>0</v>
      </c>
      <c r="M83" s="32"/>
      <c r="N83" s="25">
        <f t="shared" si="8"/>
        <v>0</v>
      </c>
      <c r="O83" s="20"/>
      <c r="P83" s="27">
        <f t="shared" si="9"/>
        <v>0</v>
      </c>
      <c r="Q83" s="28">
        <f t="shared" si="10"/>
      </c>
    </row>
    <row r="84" spans="4:17" ht="15.75" thickBot="1">
      <c r="D84" s="10" t="s">
        <v>26</v>
      </c>
      <c r="G84" s="33"/>
      <c r="H84" s="34"/>
      <c r="I84" s="35"/>
      <c r="J84" s="36">
        <f>SUM(J69:J83)</f>
        <v>739.1120000000001</v>
      </c>
      <c r="L84" s="34"/>
      <c r="M84" s="37"/>
      <c r="N84" s="36">
        <f>SUM(N69:N83)</f>
        <v>921.1001404988257</v>
      </c>
      <c r="P84" s="38">
        <f t="shared" si="9"/>
        <v>181.9881404988256</v>
      </c>
      <c r="Q84" s="39">
        <f t="shared" si="10"/>
        <v>0.24622539006108085</v>
      </c>
    </row>
    <row r="85" spans="4:17" ht="15">
      <c r="D85" s="40" t="s">
        <v>27</v>
      </c>
      <c r="E85" s="40"/>
      <c r="F85" s="41"/>
      <c r="G85" s="42"/>
      <c r="H85" s="43">
        <f>H$31</f>
        <v>2.0227</v>
      </c>
      <c r="I85" s="44">
        <f>H64*(1+H102)</f>
        <v>105.53999999999999</v>
      </c>
      <c r="J85" s="45">
        <f>I85*H85</f>
        <v>213.47575799999998</v>
      </c>
      <c r="K85" s="40"/>
      <c r="L85" s="43">
        <f>'[3]13. Final 2012 RTS Rates'!$F$28</f>
        <v>2.45754956855531</v>
      </c>
      <c r="M85" s="46">
        <f>H64*(1+L102)</f>
        <v>104.21000000000001</v>
      </c>
      <c r="N85" s="45">
        <f>M85*L85</f>
        <v>256.1012405391489</v>
      </c>
      <c r="O85" s="40"/>
      <c r="P85" s="47">
        <f t="shared" si="9"/>
        <v>42.62548253914889</v>
      </c>
      <c r="Q85" s="48">
        <f t="shared" si="10"/>
        <v>0.1996736441575202</v>
      </c>
    </row>
    <row r="86" spans="4:17" ht="30.75" thickBot="1">
      <c r="D86" s="49" t="s">
        <v>28</v>
      </c>
      <c r="E86" s="40"/>
      <c r="F86" s="41"/>
      <c r="G86" s="42"/>
      <c r="H86" s="43">
        <f>H$32</f>
        <v>0.4787</v>
      </c>
      <c r="I86" s="44">
        <f>I85</f>
        <v>105.53999999999999</v>
      </c>
      <c r="J86" s="45">
        <f>I86*H86</f>
        <v>50.521997999999996</v>
      </c>
      <c r="K86" s="40"/>
      <c r="L86" s="43">
        <f>'[3]13. Final 2012 RTS Rates'!$H$28</f>
        <v>1.2952685259921766</v>
      </c>
      <c r="M86" s="46">
        <f>M85</f>
        <v>104.21000000000001</v>
      </c>
      <c r="N86" s="45">
        <f>M86*L86</f>
        <v>134.97993309364472</v>
      </c>
      <c r="O86" s="40"/>
      <c r="P86" s="47">
        <f t="shared" si="9"/>
        <v>84.45793509364472</v>
      </c>
      <c r="Q86" s="48">
        <f t="shared" si="10"/>
        <v>1.6717061564676188</v>
      </c>
    </row>
    <row r="87" spans="4:17" ht="26.25" thickBot="1">
      <c r="D87" s="50" t="s">
        <v>29</v>
      </c>
      <c r="E87" s="20"/>
      <c r="F87" s="20"/>
      <c r="G87" s="22"/>
      <c r="H87" s="51"/>
      <c r="I87" s="52"/>
      <c r="J87" s="53">
        <f>SUM(J84:J86)</f>
        <v>1003.1097560000001</v>
      </c>
      <c r="K87" s="54"/>
      <c r="L87" s="51"/>
      <c r="M87" s="56"/>
      <c r="N87" s="53">
        <f>SUM(N84:N86)</f>
        <v>1312.1813141316193</v>
      </c>
      <c r="O87" s="54"/>
      <c r="P87" s="57">
        <f t="shared" si="9"/>
        <v>309.0715581316192</v>
      </c>
      <c r="Q87" s="58">
        <f t="shared" si="10"/>
        <v>0.3081134006353131</v>
      </c>
    </row>
    <row r="88" spans="4:17" ht="30">
      <c r="D88" s="29" t="s">
        <v>30</v>
      </c>
      <c r="E88" s="20"/>
      <c r="F88" s="21"/>
      <c r="G88" s="22"/>
      <c r="H88" s="59">
        <f>H$34</f>
        <v>0.0052</v>
      </c>
      <c r="I88" s="24">
        <f>I86</f>
        <v>105.53999999999999</v>
      </c>
      <c r="J88" s="60">
        <f aca="true" t="shared" si="13" ref="J88:J95">I88*H88</f>
        <v>0.548808</v>
      </c>
      <c r="K88" s="20"/>
      <c r="L88" s="59">
        <f>L$34</f>
        <v>0.0052</v>
      </c>
      <c r="M88" s="26">
        <f>M86</f>
        <v>104.21000000000001</v>
      </c>
      <c r="N88" s="60">
        <f aca="true" t="shared" si="14" ref="N88:N95">M88*L88</f>
        <v>0.541892</v>
      </c>
      <c r="O88" s="20"/>
      <c r="P88" s="27">
        <f t="shared" si="9"/>
        <v>-0.006915999999999922</v>
      </c>
      <c r="Q88" s="61">
        <f t="shared" si="10"/>
        <v>-0.012601857115785344</v>
      </c>
    </row>
    <row r="89" spans="4:17" ht="30">
      <c r="D89" s="29" t="s">
        <v>31</v>
      </c>
      <c r="E89" s="20"/>
      <c r="F89" s="21"/>
      <c r="G89" s="22"/>
      <c r="H89" s="59">
        <f>H$35</f>
        <v>0.0013</v>
      </c>
      <c r="I89" s="24">
        <f>I86</f>
        <v>105.53999999999999</v>
      </c>
      <c r="J89" s="60">
        <f t="shared" si="13"/>
        <v>0.137202</v>
      </c>
      <c r="K89" s="20"/>
      <c r="L89" s="59">
        <f>L$35</f>
        <v>0.0011</v>
      </c>
      <c r="M89" s="26">
        <f>M86</f>
        <v>104.21000000000001</v>
      </c>
      <c r="N89" s="60">
        <f t="shared" si="14"/>
        <v>0.11463100000000001</v>
      </c>
      <c r="O89" s="20"/>
      <c r="P89" s="27">
        <f t="shared" si="9"/>
        <v>-0.02257099999999998</v>
      </c>
      <c r="Q89" s="61">
        <f t="shared" si="10"/>
        <v>-0.1645092637133568</v>
      </c>
    </row>
    <row r="90" spans="4:17" ht="15">
      <c r="D90" s="29" t="s">
        <v>32</v>
      </c>
      <c r="E90" s="20"/>
      <c r="F90" s="21"/>
      <c r="G90" s="22"/>
      <c r="H90" s="59">
        <f>H$36</f>
        <v>0</v>
      </c>
      <c r="I90" s="24">
        <f>I86</f>
        <v>105.53999999999999</v>
      </c>
      <c r="J90" s="60">
        <f t="shared" si="13"/>
        <v>0</v>
      </c>
      <c r="K90" s="20"/>
      <c r="L90" s="59">
        <f>L$36</f>
        <v>0</v>
      </c>
      <c r="M90" s="26">
        <f>M86</f>
        <v>104.21000000000001</v>
      </c>
      <c r="N90" s="60">
        <f t="shared" si="14"/>
        <v>0</v>
      </c>
      <c r="O90" s="20"/>
      <c r="P90" s="27">
        <f t="shared" si="9"/>
        <v>0</v>
      </c>
      <c r="Q90" s="61">
        <f t="shared" si="10"/>
      </c>
    </row>
    <row r="91" spans="4:17" ht="15">
      <c r="D91" s="20" t="s">
        <v>33</v>
      </c>
      <c r="E91" s="20"/>
      <c r="F91" s="21"/>
      <c r="G91" s="22"/>
      <c r="H91" s="59">
        <f>H$37</f>
        <v>0.25</v>
      </c>
      <c r="I91" s="24">
        <v>1</v>
      </c>
      <c r="J91" s="60">
        <f t="shared" si="13"/>
        <v>0.25</v>
      </c>
      <c r="K91" s="20"/>
      <c r="L91" s="59">
        <f>L$37</f>
        <v>0.25</v>
      </c>
      <c r="M91" s="26">
        <v>1</v>
      </c>
      <c r="N91" s="60">
        <f t="shared" si="14"/>
        <v>0.25</v>
      </c>
      <c r="O91" s="20"/>
      <c r="P91" s="27">
        <f t="shared" si="9"/>
        <v>0</v>
      </c>
      <c r="Q91" s="61">
        <f t="shared" si="10"/>
        <v>0</v>
      </c>
    </row>
    <row r="92" spans="4:17" ht="15">
      <c r="D92" s="20" t="s">
        <v>34</v>
      </c>
      <c r="E92" s="20"/>
      <c r="F92" s="21"/>
      <c r="G92" s="22"/>
      <c r="H92" s="59">
        <f>H$38</f>
        <v>0.007</v>
      </c>
      <c r="I92" s="24">
        <f>50000*(1+H102)</f>
        <v>52769.99999999999</v>
      </c>
      <c r="J92" s="60">
        <f t="shared" si="13"/>
        <v>369.38999999999993</v>
      </c>
      <c r="K92" s="20"/>
      <c r="L92" s="59">
        <f>L$38</f>
        <v>0.007</v>
      </c>
      <c r="M92" s="24">
        <f>50000*(1+L102)</f>
        <v>52105</v>
      </c>
      <c r="N92" s="60">
        <f t="shared" si="14"/>
        <v>364.735</v>
      </c>
      <c r="O92" s="20"/>
      <c r="P92" s="27">
        <f t="shared" si="9"/>
        <v>-4.654999999999916</v>
      </c>
      <c r="Q92" s="61">
        <f t="shared" si="10"/>
        <v>-0.01260185711578526</v>
      </c>
    </row>
    <row r="93" spans="4:17" ht="15">
      <c r="D93" s="20" t="s">
        <v>35</v>
      </c>
      <c r="E93" s="20"/>
      <c r="F93" s="21"/>
      <c r="G93" s="22"/>
      <c r="H93" s="59">
        <f>H$39</f>
        <v>0.056</v>
      </c>
      <c r="I93" s="24">
        <f>50000*(1+H102)</f>
        <v>52769.99999999999</v>
      </c>
      <c r="J93" s="60">
        <f t="shared" si="13"/>
        <v>2955.1199999999994</v>
      </c>
      <c r="K93" s="20"/>
      <c r="L93" s="59">
        <f>L$39</f>
        <v>0.056</v>
      </c>
      <c r="M93" s="24">
        <f>50000*(1+L102)</f>
        <v>52105</v>
      </c>
      <c r="N93" s="60">
        <f t="shared" si="14"/>
        <v>2917.88</v>
      </c>
      <c r="O93" s="20"/>
      <c r="P93" s="27">
        <f t="shared" si="9"/>
        <v>-37.23999999999933</v>
      </c>
      <c r="Q93" s="61">
        <f t="shared" si="10"/>
        <v>-0.01260185711578526</v>
      </c>
    </row>
    <row r="94" spans="4:17" ht="15">
      <c r="D94" s="63"/>
      <c r="E94" s="20"/>
      <c r="F94" s="21"/>
      <c r="G94" s="22"/>
      <c r="H94" s="59">
        <f>H$40</f>
        <v>0</v>
      </c>
      <c r="I94" s="64"/>
      <c r="J94" s="60">
        <f t="shared" si="13"/>
        <v>0</v>
      </c>
      <c r="K94" s="20"/>
      <c r="L94" s="59">
        <f>L$40</f>
        <v>0</v>
      </c>
      <c r="M94" s="65"/>
      <c r="N94" s="60">
        <f t="shared" si="14"/>
        <v>0</v>
      </c>
      <c r="O94" s="20"/>
      <c r="P94" s="27">
        <f t="shared" si="9"/>
        <v>0</v>
      </c>
      <c r="Q94" s="61">
        <f t="shared" si="10"/>
      </c>
    </row>
    <row r="95" spans="4:17" ht="15.75" thickBot="1">
      <c r="D95" s="30"/>
      <c r="E95" s="20"/>
      <c r="F95" s="21"/>
      <c r="G95" s="22"/>
      <c r="H95" s="59">
        <f>H$41</f>
        <v>0</v>
      </c>
      <c r="I95" s="31"/>
      <c r="J95" s="60">
        <f t="shared" si="13"/>
        <v>0</v>
      </c>
      <c r="K95" s="20"/>
      <c r="L95" s="59">
        <f>L$41</f>
        <v>0</v>
      </c>
      <c r="M95" s="32"/>
      <c r="N95" s="60">
        <f t="shared" si="14"/>
        <v>0</v>
      </c>
      <c r="O95" s="20"/>
      <c r="P95" s="27">
        <f t="shared" si="9"/>
        <v>0</v>
      </c>
      <c r="Q95" s="61">
        <f t="shared" si="10"/>
      </c>
    </row>
    <row r="96" spans="4:17" ht="15.75" thickBot="1">
      <c r="D96" s="66" t="s">
        <v>36</v>
      </c>
      <c r="E96" s="20"/>
      <c r="F96" s="20"/>
      <c r="G96" s="20"/>
      <c r="H96" s="67"/>
      <c r="I96" s="68"/>
      <c r="J96" s="53">
        <f>SUM(J87:J95)</f>
        <v>4328.5557659999995</v>
      </c>
      <c r="K96" s="54"/>
      <c r="L96" s="69"/>
      <c r="M96" s="70"/>
      <c r="N96" s="53">
        <f>SUM(N87:N95)</f>
        <v>4595.702837131619</v>
      </c>
      <c r="O96" s="54"/>
      <c r="P96" s="57">
        <f t="shared" si="9"/>
        <v>267.14707113161967</v>
      </c>
      <c r="Q96" s="58">
        <f t="shared" si="10"/>
        <v>0.061717368465022494</v>
      </c>
    </row>
    <row r="97" spans="4:17" ht="15.75" thickBot="1">
      <c r="D97" s="22" t="s">
        <v>37</v>
      </c>
      <c r="E97" s="20"/>
      <c r="F97" s="20"/>
      <c r="G97" s="20"/>
      <c r="H97" s="71">
        <v>0.13</v>
      </c>
      <c r="I97" s="72"/>
      <c r="J97" s="73">
        <f>J96*H97</f>
        <v>562.7122495799999</v>
      </c>
      <c r="K97" s="20"/>
      <c r="L97" s="71">
        <v>0.13</v>
      </c>
      <c r="M97" s="74"/>
      <c r="N97" s="73">
        <f>N96*L97</f>
        <v>597.4413688271105</v>
      </c>
      <c r="O97" s="20"/>
      <c r="P97" s="27">
        <f t="shared" si="9"/>
        <v>34.72911924711059</v>
      </c>
      <c r="Q97" s="61">
        <f t="shared" si="10"/>
        <v>0.06171736846502256</v>
      </c>
    </row>
    <row r="98" spans="4:17" ht="26.25" thickBot="1">
      <c r="D98" s="50" t="s">
        <v>38</v>
      </c>
      <c r="E98" s="20"/>
      <c r="F98" s="20"/>
      <c r="G98" s="20"/>
      <c r="H98" s="51"/>
      <c r="I98" s="52"/>
      <c r="J98" s="53">
        <f>ROUND(SUM(J96:J97),2)</f>
        <v>4891.27</v>
      </c>
      <c r="K98" s="54"/>
      <c r="L98" s="55"/>
      <c r="M98" s="56"/>
      <c r="N98" s="53">
        <f>ROUND(SUM(N96:N97),2)</f>
        <v>5193.14</v>
      </c>
      <c r="O98" s="54"/>
      <c r="P98" s="57">
        <f t="shared" si="9"/>
        <v>301.8699999999999</v>
      </c>
      <c r="Q98" s="58">
        <f t="shared" si="10"/>
        <v>0.06171607782845761</v>
      </c>
    </row>
    <row r="99" spans="4:17" ht="27.75" thickBot="1">
      <c r="D99" s="75" t="s">
        <v>39</v>
      </c>
      <c r="E99" s="20"/>
      <c r="F99" s="20"/>
      <c r="G99" s="20"/>
      <c r="H99" s="51"/>
      <c r="I99" s="76"/>
      <c r="J99" s="53">
        <f>ROUND(-J98*10%,2)</f>
        <v>-489.13</v>
      </c>
      <c r="K99" s="54"/>
      <c r="L99" s="55"/>
      <c r="M99" s="56"/>
      <c r="N99" s="53">
        <f>ROUND(-N98*10%,2)</f>
        <v>-519.31</v>
      </c>
      <c r="O99" s="54"/>
      <c r="P99" s="57">
        <f t="shared" si="9"/>
        <v>-30.17999999999995</v>
      </c>
      <c r="Q99" s="58">
        <f t="shared" si="10"/>
        <v>0.061701388179011614</v>
      </c>
    </row>
    <row r="100" spans="4:17" ht="15.75" thickBot="1">
      <c r="D100" s="50" t="s">
        <v>40</v>
      </c>
      <c r="E100" s="20"/>
      <c r="F100" s="20"/>
      <c r="G100" s="20"/>
      <c r="H100" s="77"/>
      <c r="I100" s="78"/>
      <c r="J100" s="79">
        <f>J98+J99</f>
        <v>4402.14</v>
      </c>
      <c r="K100" s="54"/>
      <c r="L100" s="80"/>
      <c r="M100" s="81"/>
      <c r="N100" s="79">
        <f>N98+N99</f>
        <v>4673.83</v>
      </c>
      <c r="O100" s="54"/>
      <c r="P100" s="82">
        <f t="shared" si="9"/>
        <v>271.6899999999996</v>
      </c>
      <c r="Q100" s="83">
        <f t="shared" si="10"/>
        <v>0.06171771002285242</v>
      </c>
    </row>
    <row r="102" spans="4:12" ht="15">
      <c r="D102" s="10" t="s">
        <v>41</v>
      </c>
      <c r="H102" s="84">
        <f>H48</f>
        <v>0.0554</v>
      </c>
      <c r="L102" s="84">
        <f>L48</f>
        <v>0.0421</v>
      </c>
    </row>
    <row r="104" spans="2:9" ht="15">
      <c r="B104" s="5"/>
      <c r="D104" s="9"/>
      <c r="F104" s="10" t="s">
        <v>4</v>
      </c>
      <c r="G104" s="10"/>
      <c r="H104" s="11">
        <v>500</v>
      </c>
      <c r="I104" s="10" t="s">
        <v>55</v>
      </c>
    </row>
    <row r="105" spans="2:4" ht="15">
      <c r="B105" s="5"/>
      <c r="D105" s="9"/>
    </row>
    <row r="106" spans="2:17" ht="15">
      <c r="B106" s="12"/>
      <c r="D106" s="9"/>
      <c r="F106" s="13"/>
      <c r="G106" s="13"/>
      <c r="H106" s="96" t="s">
        <v>6</v>
      </c>
      <c r="I106" s="97"/>
      <c r="J106" s="98"/>
      <c r="L106" s="96" t="s">
        <v>7</v>
      </c>
      <c r="M106" s="97"/>
      <c r="N106" s="98"/>
      <c r="P106" s="96" t="s">
        <v>8</v>
      </c>
      <c r="Q106" s="98"/>
    </row>
    <row r="107" spans="2:17" ht="15">
      <c r="B107" s="12"/>
      <c r="D107" s="9"/>
      <c r="F107" s="88" t="s">
        <v>9</v>
      </c>
      <c r="G107" s="14"/>
      <c r="H107" s="15" t="s">
        <v>10</v>
      </c>
      <c r="I107" s="15" t="s">
        <v>11</v>
      </c>
      <c r="J107" s="16" t="s">
        <v>12</v>
      </c>
      <c r="L107" s="15" t="s">
        <v>10</v>
      </c>
      <c r="M107" s="17" t="s">
        <v>11</v>
      </c>
      <c r="N107" s="16" t="s">
        <v>12</v>
      </c>
      <c r="P107" s="90" t="s">
        <v>13</v>
      </c>
      <c r="Q107" s="92" t="s">
        <v>14</v>
      </c>
    </row>
    <row r="108" spans="2:17" ht="15">
      <c r="B108" s="12"/>
      <c r="D108" s="9"/>
      <c r="F108" s="89"/>
      <c r="G108" s="14"/>
      <c r="H108" s="18" t="s">
        <v>15</v>
      </c>
      <c r="I108" s="18"/>
      <c r="J108" s="19" t="s">
        <v>15</v>
      </c>
      <c r="L108" s="18" t="s">
        <v>15</v>
      </c>
      <c r="M108" s="19"/>
      <c r="N108" s="19" t="s">
        <v>15</v>
      </c>
      <c r="P108" s="91"/>
      <c r="Q108" s="93"/>
    </row>
    <row r="109" spans="4:17" ht="15">
      <c r="D109" s="20" t="s">
        <v>16</v>
      </c>
      <c r="E109" s="20"/>
      <c r="F109" s="21" t="s">
        <v>59</v>
      </c>
      <c r="G109" s="22"/>
      <c r="H109" s="23">
        <f>H$15</f>
        <v>42.44</v>
      </c>
      <c r="I109" s="24">
        <v>1</v>
      </c>
      <c r="J109" s="25">
        <f>I109*H109</f>
        <v>42.44</v>
      </c>
      <c r="K109" s="20"/>
      <c r="L109" s="23">
        <f>L$15</f>
        <v>226.60000000000005</v>
      </c>
      <c r="M109" s="26">
        <v>1</v>
      </c>
      <c r="N109" s="25">
        <f>M109*L109</f>
        <v>226.60000000000005</v>
      </c>
      <c r="O109" s="20"/>
      <c r="P109" s="27">
        <f>N109-J109</f>
        <v>184.16000000000005</v>
      </c>
      <c r="Q109" s="28">
        <f>IF((J109)=0,"",(P109/J109))</f>
        <v>4.339302544769088</v>
      </c>
    </row>
    <row r="110" spans="4:17" ht="15">
      <c r="D110" s="20" t="s">
        <v>17</v>
      </c>
      <c r="E110" s="20"/>
      <c r="F110" s="21" t="s">
        <v>59</v>
      </c>
      <c r="G110" s="22"/>
      <c r="H110" s="23">
        <f>H$16</f>
        <v>1</v>
      </c>
      <c r="I110" s="24">
        <v>1</v>
      </c>
      <c r="J110" s="25">
        <f aca="true" t="shared" si="15" ref="J110:J123">I110*H110</f>
        <v>1</v>
      </c>
      <c r="K110" s="20"/>
      <c r="L110" s="23">
        <f>L$16</f>
        <v>0</v>
      </c>
      <c r="M110" s="26">
        <v>1</v>
      </c>
      <c r="N110" s="25">
        <f>M110*L110</f>
        <v>0</v>
      </c>
      <c r="O110" s="20"/>
      <c r="P110" s="27">
        <f>N110-J110</f>
        <v>-1</v>
      </c>
      <c r="Q110" s="28">
        <f>IF((J110)=0,"",(P110/J110))</f>
        <v>-1</v>
      </c>
    </row>
    <row r="111" spans="4:17" ht="15">
      <c r="D111" s="20" t="s">
        <v>62</v>
      </c>
      <c r="E111" s="20"/>
      <c r="F111" s="21" t="s">
        <v>59</v>
      </c>
      <c r="G111" s="22"/>
      <c r="H111" s="23">
        <f>H$17</f>
        <v>0</v>
      </c>
      <c r="I111" s="24">
        <v>1</v>
      </c>
      <c r="J111" s="25">
        <f t="shared" si="15"/>
        <v>0</v>
      </c>
      <c r="K111" s="20"/>
      <c r="L111" s="23">
        <f>L$17</f>
        <v>1.47</v>
      </c>
      <c r="M111" s="26">
        <v>1</v>
      </c>
      <c r="N111" s="25">
        <f aca="true" t="shared" si="16" ref="N111:N123">M111*L111</f>
        <v>1.47</v>
      </c>
      <c r="O111" s="20"/>
      <c r="P111" s="27">
        <f aca="true" t="shared" si="17" ref="P111:P140">N111-J111</f>
        <v>1.47</v>
      </c>
      <c r="Q111" s="28">
        <f aca="true" t="shared" si="18" ref="Q111:Q140">IF((J111)=0,"",(P111/J111))</f>
      </c>
    </row>
    <row r="112" spans="4:17" ht="15">
      <c r="D112" s="20" t="s">
        <v>18</v>
      </c>
      <c r="E112" s="20"/>
      <c r="F112" s="21"/>
      <c r="G112" s="22"/>
      <c r="H112" s="23">
        <f>H$18</f>
        <v>5.352</v>
      </c>
      <c r="I112" s="24">
        <v>1</v>
      </c>
      <c r="J112" s="25">
        <f t="shared" si="15"/>
        <v>5.352</v>
      </c>
      <c r="K112" s="20"/>
      <c r="L112" s="23">
        <f>L$18</f>
        <v>0</v>
      </c>
      <c r="M112" s="26">
        <v>1</v>
      </c>
      <c r="N112" s="25">
        <f t="shared" si="16"/>
        <v>0</v>
      </c>
      <c r="O112" s="20"/>
      <c r="P112" s="27">
        <f t="shared" si="17"/>
        <v>-5.352</v>
      </c>
      <c r="Q112" s="28">
        <f t="shared" si="18"/>
        <v>-1</v>
      </c>
    </row>
    <row r="113" spans="4:17" ht="15">
      <c r="D113" s="20" t="s">
        <v>19</v>
      </c>
      <c r="E113" s="20"/>
      <c r="F113" s="21" t="s">
        <v>60</v>
      </c>
      <c r="G113" s="22"/>
      <c r="H113" s="23">
        <f>H$19</f>
        <v>4.6338</v>
      </c>
      <c r="I113" s="24">
        <f>H104</f>
        <v>500</v>
      </c>
      <c r="J113" s="25">
        <f t="shared" si="15"/>
        <v>2316.9</v>
      </c>
      <c r="K113" s="20"/>
      <c r="L113" s="23">
        <f>L$19</f>
        <v>3.339762968864306</v>
      </c>
      <c r="M113" s="26">
        <f>H104</f>
        <v>500</v>
      </c>
      <c r="N113" s="25">
        <f t="shared" si="16"/>
        <v>1669.881484432153</v>
      </c>
      <c r="O113" s="20"/>
      <c r="P113" s="27">
        <f t="shared" si="17"/>
        <v>-647.0185155678471</v>
      </c>
      <c r="Q113" s="28">
        <f t="shared" si="18"/>
        <v>-0.2792604409201291</v>
      </c>
    </row>
    <row r="114" spans="4:17" ht="15">
      <c r="D114" s="20" t="s">
        <v>20</v>
      </c>
      <c r="E114" s="20"/>
      <c r="F114" s="21" t="s">
        <v>60</v>
      </c>
      <c r="G114" s="22"/>
      <c r="H114" s="23">
        <f>H$20</f>
        <v>1.1697</v>
      </c>
      <c r="I114" s="24">
        <f aca="true" t="shared" si="19" ref="I114:I119">I113</f>
        <v>500</v>
      </c>
      <c r="J114" s="25">
        <f t="shared" si="15"/>
        <v>584.85</v>
      </c>
      <c r="K114" s="20"/>
      <c r="L114" s="23">
        <f>L$20</f>
        <v>0.7098886081397782</v>
      </c>
      <c r="M114" s="26">
        <f aca="true" t="shared" si="20" ref="M114:M119">M113</f>
        <v>500</v>
      </c>
      <c r="N114" s="25">
        <f t="shared" si="16"/>
        <v>354.9443040698891</v>
      </c>
      <c r="O114" s="20"/>
      <c r="P114" s="27">
        <f t="shared" si="17"/>
        <v>-229.90569593011094</v>
      </c>
      <c r="Q114" s="28">
        <f t="shared" si="18"/>
        <v>-0.39310198500489174</v>
      </c>
    </row>
    <row r="115" spans="4:17" ht="15">
      <c r="D115" s="20" t="s">
        <v>21</v>
      </c>
      <c r="E115" s="20"/>
      <c r="F115" s="21"/>
      <c r="G115" s="22"/>
      <c r="H115" s="23">
        <f>H$21</f>
        <v>0</v>
      </c>
      <c r="I115" s="24">
        <f t="shared" si="19"/>
        <v>500</v>
      </c>
      <c r="J115" s="25">
        <f t="shared" si="15"/>
        <v>0</v>
      </c>
      <c r="K115" s="20"/>
      <c r="L115" s="23">
        <f>L$21</f>
        <v>0</v>
      </c>
      <c r="M115" s="26">
        <f t="shared" si="20"/>
        <v>500</v>
      </c>
      <c r="N115" s="25">
        <f t="shared" si="16"/>
        <v>0</v>
      </c>
      <c r="O115" s="20"/>
      <c r="P115" s="27">
        <f t="shared" si="17"/>
        <v>0</v>
      </c>
      <c r="Q115" s="28">
        <f t="shared" si="18"/>
      </c>
    </row>
    <row r="116" spans="4:17" ht="15">
      <c r="D116" s="20" t="s">
        <v>22</v>
      </c>
      <c r="E116" s="20"/>
      <c r="F116" s="21"/>
      <c r="G116" s="22"/>
      <c r="H116" s="23">
        <f>H$22</f>
        <v>0</v>
      </c>
      <c r="I116" s="24">
        <f t="shared" si="19"/>
        <v>500</v>
      </c>
      <c r="J116" s="25">
        <f t="shared" si="15"/>
        <v>0</v>
      </c>
      <c r="K116" s="20"/>
      <c r="L116" s="23">
        <f>L$22</f>
        <v>0</v>
      </c>
      <c r="M116" s="26">
        <f t="shared" si="20"/>
        <v>500</v>
      </c>
      <c r="N116" s="25">
        <f t="shared" si="16"/>
        <v>0</v>
      </c>
      <c r="O116" s="20"/>
      <c r="P116" s="27">
        <f t="shared" si="17"/>
        <v>0</v>
      </c>
      <c r="Q116" s="28">
        <f t="shared" si="18"/>
      </c>
    </row>
    <row r="117" spans="4:17" ht="15">
      <c r="D117" s="20" t="s">
        <v>23</v>
      </c>
      <c r="E117" s="20"/>
      <c r="F117" s="21" t="s">
        <v>59</v>
      </c>
      <c r="G117" s="22"/>
      <c r="H117" s="23">
        <f>H$23</f>
        <v>0</v>
      </c>
      <c r="I117" s="24">
        <f t="shared" si="19"/>
        <v>500</v>
      </c>
      <c r="J117" s="25">
        <f t="shared" si="15"/>
        <v>0</v>
      </c>
      <c r="K117" s="20"/>
      <c r="L117" s="23">
        <v>0.35</v>
      </c>
      <c r="M117" s="26">
        <v>1</v>
      </c>
      <c r="N117" s="25">
        <f t="shared" si="16"/>
        <v>0.35</v>
      </c>
      <c r="O117" s="20"/>
      <c r="P117" s="27">
        <f t="shared" si="17"/>
        <v>0.35</v>
      </c>
      <c r="Q117" s="28">
        <f t="shared" si="18"/>
      </c>
    </row>
    <row r="118" spans="4:17" ht="15">
      <c r="D118" s="20" t="s">
        <v>24</v>
      </c>
      <c r="E118" s="20"/>
      <c r="F118" s="21" t="s">
        <v>59</v>
      </c>
      <c r="G118" s="22"/>
      <c r="H118" s="23">
        <f>H$24</f>
        <v>0</v>
      </c>
      <c r="I118" s="24">
        <f t="shared" si="19"/>
        <v>500</v>
      </c>
      <c r="J118" s="25">
        <f t="shared" si="15"/>
        <v>0</v>
      </c>
      <c r="K118" s="20"/>
      <c r="L118" s="23">
        <f>L$24</f>
        <v>0.3481</v>
      </c>
      <c r="M118" s="26">
        <f>M116</f>
        <v>500</v>
      </c>
      <c r="N118" s="25">
        <f t="shared" si="16"/>
        <v>174.05</v>
      </c>
      <c r="O118" s="20"/>
      <c r="P118" s="27">
        <f t="shared" si="17"/>
        <v>174.05</v>
      </c>
      <c r="Q118" s="28">
        <f t="shared" si="18"/>
      </c>
    </row>
    <row r="119" spans="4:17" ht="30">
      <c r="D119" s="29" t="s">
        <v>25</v>
      </c>
      <c r="E119" s="20"/>
      <c r="F119" s="21" t="s">
        <v>60</v>
      </c>
      <c r="G119" s="22"/>
      <c r="H119" s="23">
        <f>H$25</f>
        <v>1.0997</v>
      </c>
      <c r="I119" s="24">
        <f t="shared" si="19"/>
        <v>500</v>
      </c>
      <c r="J119" s="25">
        <f t="shared" si="15"/>
        <v>549.8499999999999</v>
      </c>
      <c r="K119" s="20"/>
      <c r="L119" s="23">
        <f>L$25</f>
        <v>4.920192717343613</v>
      </c>
      <c r="M119" s="26">
        <f t="shared" si="20"/>
        <v>500</v>
      </c>
      <c r="N119" s="25">
        <f t="shared" si="16"/>
        <v>2460.0963586718067</v>
      </c>
      <c r="O119" s="20"/>
      <c r="P119" s="27">
        <f t="shared" si="17"/>
        <v>1910.2463586718068</v>
      </c>
      <c r="Q119" s="28">
        <f t="shared" si="18"/>
        <v>3.474122685590265</v>
      </c>
    </row>
    <row r="120" spans="4:17" ht="15">
      <c r="D120" s="30" t="s">
        <v>61</v>
      </c>
      <c r="E120" s="20"/>
      <c r="F120" s="21" t="s">
        <v>59</v>
      </c>
      <c r="G120" s="22"/>
      <c r="H120" s="23">
        <f>H$26</f>
        <v>0</v>
      </c>
      <c r="I120" s="31"/>
      <c r="J120" s="25">
        <f t="shared" si="15"/>
        <v>0</v>
      </c>
      <c r="K120" s="20"/>
      <c r="L120" s="23">
        <f>L$26</f>
        <v>-2.3911428893594406</v>
      </c>
      <c r="M120" s="32">
        <f>M119</f>
        <v>500</v>
      </c>
      <c r="N120" s="25">
        <f t="shared" si="16"/>
        <v>-1195.5714446797203</v>
      </c>
      <c r="O120" s="20"/>
      <c r="P120" s="27">
        <f t="shared" si="17"/>
        <v>-1195.5714446797203</v>
      </c>
      <c r="Q120" s="28">
        <f t="shared" si="18"/>
      </c>
    </row>
    <row r="121" spans="4:17" ht="15">
      <c r="D121" s="30"/>
      <c r="E121" s="20"/>
      <c r="F121" s="21"/>
      <c r="G121" s="22"/>
      <c r="H121" s="23">
        <f>H$27</f>
        <v>0</v>
      </c>
      <c r="I121" s="31"/>
      <c r="J121" s="25">
        <f t="shared" si="15"/>
        <v>0</v>
      </c>
      <c r="K121" s="20"/>
      <c r="L121" s="23">
        <f>L$27</f>
        <v>0</v>
      </c>
      <c r="M121" s="32"/>
      <c r="N121" s="25">
        <f t="shared" si="16"/>
        <v>0</v>
      </c>
      <c r="O121" s="20"/>
      <c r="P121" s="27">
        <f t="shared" si="17"/>
        <v>0</v>
      </c>
      <c r="Q121" s="28">
        <f t="shared" si="18"/>
      </c>
    </row>
    <row r="122" spans="4:17" ht="15">
      <c r="D122" s="30"/>
      <c r="E122" s="20"/>
      <c r="F122" s="21"/>
      <c r="G122" s="22"/>
      <c r="H122" s="23">
        <f>H$28</f>
        <v>0</v>
      </c>
      <c r="I122" s="31"/>
      <c r="J122" s="25">
        <f t="shared" si="15"/>
        <v>0</v>
      </c>
      <c r="K122" s="20"/>
      <c r="L122" s="23">
        <f>L$28</f>
        <v>0</v>
      </c>
      <c r="M122" s="32"/>
      <c r="N122" s="25">
        <f t="shared" si="16"/>
        <v>0</v>
      </c>
      <c r="O122" s="20"/>
      <c r="P122" s="27">
        <f t="shared" si="17"/>
        <v>0</v>
      </c>
      <c r="Q122" s="28">
        <f t="shared" si="18"/>
      </c>
    </row>
    <row r="123" spans="4:17" ht="15.75" thickBot="1">
      <c r="D123" s="30"/>
      <c r="E123" s="20"/>
      <c r="F123" s="21"/>
      <c r="G123" s="22"/>
      <c r="H123" s="23">
        <f>H$29</f>
        <v>0</v>
      </c>
      <c r="I123" s="31"/>
      <c r="J123" s="25">
        <f t="shared" si="15"/>
        <v>0</v>
      </c>
      <c r="K123" s="20"/>
      <c r="L123" s="23">
        <f>L$29</f>
        <v>0</v>
      </c>
      <c r="M123" s="32"/>
      <c r="N123" s="25">
        <f t="shared" si="16"/>
        <v>0</v>
      </c>
      <c r="O123" s="20"/>
      <c r="P123" s="27">
        <f t="shared" si="17"/>
        <v>0</v>
      </c>
      <c r="Q123" s="28">
        <f t="shared" si="18"/>
      </c>
    </row>
    <row r="124" spans="4:17" ht="15.75" thickBot="1">
      <c r="D124" s="10" t="s">
        <v>26</v>
      </c>
      <c r="G124" s="33"/>
      <c r="H124" s="34"/>
      <c r="I124" s="35"/>
      <c r="J124" s="36">
        <f>SUM(J109:J123)</f>
        <v>3500.392</v>
      </c>
      <c r="L124" s="34"/>
      <c r="M124" s="37"/>
      <c r="N124" s="36">
        <f>SUM(N109:N123)</f>
        <v>3691.8207024941285</v>
      </c>
      <c r="P124" s="38">
        <f t="shared" si="17"/>
        <v>191.42870249412863</v>
      </c>
      <c r="Q124" s="39">
        <f t="shared" si="18"/>
        <v>0.05468778996584629</v>
      </c>
    </row>
    <row r="125" spans="4:17" ht="15">
      <c r="D125" s="40" t="s">
        <v>27</v>
      </c>
      <c r="E125" s="40"/>
      <c r="F125" s="41"/>
      <c r="G125" s="42"/>
      <c r="H125" s="43">
        <f>H$31</f>
        <v>2.0227</v>
      </c>
      <c r="I125" s="44">
        <f>H104*(1+H142)</f>
        <v>527.6999999999999</v>
      </c>
      <c r="J125" s="45">
        <f>I125*H125</f>
        <v>1067.3787899999998</v>
      </c>
      <c r="K125" s="40"/>
      <c r="L125" s="43">
        <f>L$31</f>
        <v>2.45754956855531</v>
      </c>
      <c r="M125" s="46">
        <f>H104*(1+L142)</f>
        <v>521.0500000000001</v>
      </c>
      <c r="N125" s="45">
        <f>M125*L125</f>
        <v>1280.5062026957446</v>
      </c>
      <c r="O125" s="40"/>
      <c r="P125" s="47">
        <f t="shared" si="17"/>
        <v>213.12741269574485</v>
      </c>
      <c r="Q125" s="48">
        <f t="shared" si="18"/>
        <v>0.1996736441575206</v>
      </c>
    </row>
    <row r="126" spans="4:17" ht="30.75" thickBot="1">
      <c r="D126" s="49" t="s">
        <v>28</v>
      </c>
      <c r="E126" s="40"/>
      <c r="F126" s="41"/>
      <c r="G126" s="42"/>
      <c r="H126" s="43">
        <f>H$32</f>
        <v>0.4787</v>
      </c>
      <c r="I126" s="44">
        <f>I125</f>
        <v>527.6999999999999</v>
      </c>
      <c r="J126" s="45">
        <f>I126*H126</f>
        <v>252.60998999999998</v>
      </c>
      <c r="K126" s="40"/>
      <c r="L126" s="43">
        <f>L$32</f>
        <v>1.2952685259921766</v>
      </c>
      <c r="M126" s="46">
        <f>M125</f>
        <v>521.0500000000001</v>
      </c>
      <c r="N126" s="45">
        <f>M126*L126</f>
        <v>674.8996654682237</v>
      </c>
      <c r="O126" s="40"/>
      <c r="P126" s="47">
        <f t="shared" si="17"/>
        <v>422.2896754682237</v>
      </c>
      <c r="Q126" s="48">
        <f t="shared" si="18"/>
        <v>1.6717061564676192</v>
      </c>
    </row>
    <row r="127" spans="4:17" ht="26.25" thickBot="1">
      <c r="D127" s="50" t="s">
        <v>29</v>
      </c>
      <c r="E127" s="20"/>
      <c r="F127" s="20"/>
      <c r="G127" s="22"/>
      <c r="H127" s="51"/>
      <c r="I127" s="52"/>
      <c r="J127" s="53">
        <f>SUM(J124:J126)</f>
        <v>4820.3807799999995</v>
      </c>
      <c r="K127" s="54"/>
      <c r="L127" s="55"/>
      <c r="M127" s="56"/>
      <c r="N127" s="53">
        <f>SUM(N124:N126)</f>
        <v>5647.2265706580965</v>
      </c>
      <c r="O127" s="54"/>
      <c r="P127" s="57">
        <f t="shared" si="17"/>
        <v>826.845790658097</v>
      </c>
      <c r="Q127" s="58">
        <f t="shared" si="18"/>
        <v>0.17153121887978673</v>
      </c>
    </row>
    <row r="128" spans="4:17" ht="30">
      <c r="D128" s="29" t="s">
        <v>30</v>
      </c>
      <c r="E128" s="20"/>
      <c r="F128" s="21"/>
      <c r="G128" s="22"/>
      <c r="H128" s="59">
        <f>H$34</f>
        <v>0.0052</v>
      </c>
      <c r="I128" s="24">
        <f>I126</f>
        <v>527.6999999999999</v>
      </c>
      <c r="J128" s="60">
        <f aca="true" t="shared" si="21" ref="J128:J135">I128*H128</f>
        <v>2.7440399999999996</v>
      </c>
      <c r="K128" s="20"/>
      <c r="L128" s="59">
        <f>L$34</f>
        <v>0.0052</v>
      </c>
      <c r="M128" s="26">
        <f>M126</f>
        <v>521.0500000000001</v>
      </c>
      <c r="N128" s="60">
        <f aca="true" t="shared" si="22" ref="N128:N135">M128*L128</f>
        <v>2.7094600000000004</v>
      </c>
      <c r="O128" s="20"/>
      <c r="P128" s="27">
        <f t="shared" si="17"/>
        <v>-0.03457999999999917</v>
      </c>
      <c r="Q128" s="61">
        <f t="shared" si="18"/>
        <v>-0.012601857115785183</v>
      </c>
    </row>
    <row r="129" spans="4:17" ht="30">
      <c r="D129" s="29" t="s">
        <v>31</v>
      </c>
      <c r="E129" s="20"/>
      <c r="F129" s="21"/>
      <c r="G129" s="22"/>
      <c r="H129" s="59">
        <f>H$35</f>
        <v>0.0013</v>
      </c>
      <c r="I129" s="24">
        <f>I126</f>
        <v>527.6999999999999</v>
      </c>
      <c r="J129" s="60">
        <f t="shared" si="21"/>
        <v>0.6860099999999999</v>
      </c>
      <c r="K129" s="20"/>
      <c r="L129" s="59">
        <f>L$35</f>
        <v>0.0011</v>
      </c>
      <c r="M129" s="26">
        <f>M126</f>
        <v>521.0500000000001</v>
      </c>
      <c r="N129" s="60">
        <f t="shared" si="22"/>
        <v>0.5731550000000001</v>
      </c>
      <c r="O129" s="20"/>
      <c r="P129" s="27">
        <f t="shared" si="17"/>
        <v>-0.11285499999999982</v>
      </c>
      <c r="Q129" s="61">
        <f t="shared" si="18"/>
        <v>-0.1645092637133567</v>
      </c>
    </row>
    <row r="130" spans="4:17" ht="15">
      <c r="D130" s="29" t="s">
        <v>32</v>
      </c>
      <c r="E130" s="20"/>
      <c r="F130" s="21"/>
      <c r="G130" s="22"/>
      <c r="H130" s="59">
        <f>H$36</f>
        <v>0</v>
      </c>
      <c r="I130" s="24">
        <f>I126</f>
        <v>527.6999999999999</v>
      </c>
      <c r="J130" s="60">
        <f t="shared" si="21"/>
        <v>0</v>
      </c>
      <c r="K130" s="20"/>
      <c r="L130" s="59">
        <f>L$36</f>
        <v>0</v>
      </c>
      <c r="M130" s="26">
        <f>M126</f>
        <v>521.0500000000001</v>
      </c>
      <c r="N130" s="60">
        <f t="shared" si="22"/>
        <v>0</v>
      </c>
      <c r="O130" s="20"/>
      <c r="P130" s="27">
        <f t="shared" si="17"/>
        <v>0</v>
      </c>
      <c r="Q130" s="61">
        <f t="shared" si="18"/>
      </c>
    </row>
    <row r="131" spans="4:17" ht="15">
      <c r="D131" s="20" t="s">
        <v>33</v>
      </c>
      <c r="E131" s="20"/>
      <c r="F131" s="21"/>
      <c r="G131" s="22"/>
      <c r="H131" s="59">
        <f>H$37</f>
        <v>0.25</v>
      </c>
      <c r="I131" s="24">
        <v>1</v>
      </c>
      <c r="J131" s="60">
        <f t="shared" si="21"/>
        <v>0.25</v>
      </c>
      <c r="K131" s="20"/>
      <c r="L131" s="59">
        <f>L$37</f>
        <v>0.25</v>
      </c>
      <c r="M131" s="26">
        <v>1</v>
      </c>
      <c r="N131" s="60">
        <f t="shared" si="22"/>
        <v>0.25</v>
      </c>
      <c r="O131" s="20"/>
      <c r="P131" s="27">
        <f t="shared" si="17"/>
        <v>0</v>
      </c>
      <c r="Q131" s="61">
        <f t="shared" si="18"/>
        <v>0</v>
      </c>
    </row>
    <row r="132" spans="4:17" ht="15">
      <c r="D132" s="20" t="s">
        <v>34</v>
      </c>
      <c r="E132" s="20"/>
      <c r="F132" s="21"/>
      <c r="G132" s="22"/>
      <c r="H132" s="59">
        <f>H$38</f>
        <v>0.007</v>
      </c>
      <c r="I132" s="24">
        <f>50000*(1+H142)</f>
        <v>52769.99999999999</v>
      </c>
      <c r="J132" s="60">
        <f t="shared" si="21"/>
        <v>369.38999999999993</v>
      </c>
      <c r="K132" s="20"/>
      <c r="L132" s="59">
        <f>L$38</f>
        <v>0.007</v>
      </c>
      <c r="M132" s="24">
        <f>50000*(1+L142)</f>
        <v>52105</v>
      </c>
      <c r="N132" s="60">
        <f t="shared" si="22"/>
        <v>364.735</v>
      </c>
      <c r="O132" s="20"/>
      <c r="P132" s="27">
        <f t="shared" si="17"/>
        <v>-4.654999999999916</v>
      </c>
      <c r="Q132" s="61">
        <f t="shared" si="18"/>
        <v>-0.01260185711578526</v>
      </c>
    </row>
    <row r="133" spans="4:17" ht="15">
      <c r="D133" s="20" t="s">
        <v>35</v>
      </c>
      <c r="E133" s="20"/>
      <c r="F133" s="21"/>
      <c r="G133" s="22"/>
      <c r="H133" s="59">
        <f>H$39</f>
        <v>0.056</v>
      </c>
      <c r="I133" s="24">
        <f>50000*(1+H142)</f>
        <v>52769.99999999999</v>
      </c>
      <c r="J133" s="60">
        <f t="shared" si="21"/>
        <v>2955.1199999999994</v>
      </c>
      <c r="K133" s="20"/>
      <c r="L133" s="59">
        <f>L$39</f>
        <v>0.056</v>
      </c>
      <c r="M133" s="24">
        <f>50000*(1+L142)</f>
        <v>52105</v>
      </c>
      <c r="N133" s="60">
        <f t="shared" si="22"/>
        <v>2917.88</v>
      </c>
      <c r="O133" s="20"/>
      <c r="P133" s="27">
        <f t="shared" si="17"/>
        <v>-37.23999999999933</v>
      </c>
      <c r="Q133" s="61">
        <f t="shared" si="18"/>
        <v>-0.01260185711578526</v>
      </c>
    </row>
    <row r="134" spans="4:17" ht="15">
      <c r="D134" s="63"/>
      <c r="E134" s="20"/>
      <c r="F134" s="21"/>
      <c r="G134" s="22"/>
      <c r="H134" s="59">
        <f>H$40</f>
        <v>0</v>
      </c>
      <c r="I134" s="64"/>
      <c r="J134" s="60">
        <f t="shared" si="21"/>
        <v>0</v>
      </c>
      <c r="K134" s="20"/>
      <c r="L134" s="59">
        <f>L$40</f>
        <v>0</v>
      </c>
      <c r="M134" s="65"/>
      <c r="N134" s="60">
        <f t="shared" si="22"/>
        <v>0</v>
      </c>
      <c r="O134" s="20"/>
      <c r="P134" s="27">
        <f t="shared" si="17"/>
        <v>0</v>
      </c>
      <c r="Q134" s="61">
        <f t="shared" si="18"/>
      </c>
    </row>
    <row r="135" spans="4:17" ht="15.75" thickBot="1">
      <c r="D135" s="30"/>
      <c r="E135" s="20"/>
      <c r="F135" s="21"/>
      <c r="G135" s="22"/>
      <c r="H135" s="59">
        <f>H$41</f>
        <v>0</v>
      </c>
      <c r="I135" s="31"/>
      <c r="J135" s="60">
        <f t="shared" si="21"/>
        <v>0</v>
      </c>
      <c r="K135" s="20"/>
      <c r="L135" s="59">
        <f>L$41</f>
        <v>0</v>
      </c>
      <c r="M135" s="32"/>
      <c r="N135" s="60">
        <f t="shared" si="22"/>
        <v>0</v>
      </c>
      <c r="O135" s="20"/>
      <c r="P135" s="27">
        <f t="shared" si="17"/>
        <v>0</v>
      </c>
      <c r="Q135" s="61">
        <f t="shared" si="18"/>
      </c>
    </row>
    <row r="136" spans="4:17" ht="15.75" thickBot="1">
      <c r="D136" s="66" t="s">
        <v>36</v>
      </c>
      <c r="E136" s="20"/>
      <c r="F136" s="20"/>
      <c r="G136" s="20"/>
      <c r="H136" s="67"/>
      <c r="I136" s="68"/>
      <c r="J136" s="53">
        <f>SUM(J127:J135)</f>
        <v>8148.570829999999</v>
      </c>
      <c r="K136" s="54"/>
      <c r="L136" s="69"/>
      <c r="M136" s="70"/>
      <c r="N136" s="53">
        <f>SUM(N127:N135)</f>
        <v>8933.374185658096</v>
      </c>
      <c r="O136" s="54"/>
      <c r="P136" s="57">
        <f t="shared" si="17"/>
        <v>784.8033556580976</v>
      </c>
      <c r="Q136" s="58">
        <f t="shared" si="18"/>
        <v>0.09631177933297755</v>
      </c>
    </row>
    <row r="137" spans="4:17" ht="15.75" thickBot="1">
      <c r="D137" s="22" t="s">
        <v>37</v>
      </c>
      <c r="E137" s="20"/>
      <c r="F137" s="20"/>
      <c r="G137" s="20"/>
      <c r="H137" s="71">
        <v>0.13</v>
      </c>
      <c r="I137" s="72"/>
      <c r="J137" s="73">
        <f>J136*H137</f>
        <v>1059.3142079</v>
      </c>
      <c r="K137" s="20"/>
      <c r="L137" s="71">
        <v>0.13</v>
      </c>
      <c r="M137" s="74"/>
      <c r="N137" s="73">
        <f>N136*L137</f>
        <v>1161.3386441355526</v>
      </c>
      <c r="O137" s="20"/>
      <c r="P137" s="27">
        <f t="shared" si="17"/>
        <v>102.02443623555268</v>
      </c>
      <c r="Q137" s="61">
        <f t="shared" si="18"/>
        <v>0.09631177933297753</v>
      </c>
    </row>
    <row r="138" spans="4:17" ht="26.25" thickBot="1">
      <c r="D138" s="50" t="s">
        <v>38</v>
      </c>
      <c r="E138" s="20"/>
      <c r="F138" s="20"/>
      <c r="G138" s="20"/>
      <c r="H138" s="51"/>
      <c r="I138" s="52"/>
      <c r="J138" s="53">
        <f>ROUND(SUM(J136:J137),2)</f>
        <v>9207.89</v>
      </c>
      <c r="K138" s="54"/>
      <c r="L138" s="55"/>
      <c r="M138" s="56"/>
      <c r="N138" s="53">
        <f>ROUND(SUM(N136:N137),2)</f>
        <v>10094.71</v>
      </c>
      <c r="O138" s="54"/>
      <c r="P138" s="57">
        <f t="shared" si="17"/>
        <v>886.8199999999997</v>
      </c>
      <c r="Q138" s="58">
        <f t="shared" si="18"/>
        <v>0.0963108812116565</v>
      </c>
    </row>
    <row r="139" spans="4:17" ht="27.75" thickBot="1">
      <c r="D139" s="75" t="s">
        <v>39</v>
      </c>
      <c r="E139" s="20"/>
      <c r="F139" s="20"/>
      <c r="G139" s="20"/>
      <c r="H139" s="51"/>
      <c r="I139" s="76"/>
      <c r="J139" s="53">
        <f>ROUND(-J138*10%,2)</f>
        <v>-920.79</v>
      </c>
      <c r="K139" s="54"/>
      <c r="L139" s="55"/>
      <c r="M139" s="56"/>
      <c r="N139" s="53">
        <f>ROUND(-N138*10%,2)</f>
        <v>-1009.47</v>
      </c>
      <c r="O139" s="54"/>
      <c r="P139" s="57">
        <f t="shared" si="17"/>
        <v>-88.68000000000006</v>
      </c>
      <c r="Q139" s="58">
        <f t="shared" si="18"/>
        <v>0.09630860456781684</v>
      </c>
    </row>
    <row r="140" spans="4:17" ht="15.75" thickBot="1">
      <c r="D140" s="50" t="s">
        <v>40</v>
      </c>
      <c r="E140" s="20"/>
      <c r="F140" s="20"/>
      <c r="G140" s="20"/>
      <c r="H140" s="77"/>
      <c r="I140" s="78"/>
      <c r="J140" s="79">
        <f>J138+J139</f>
        <v>8287.099999999999</v>
      </c>
      <c r="K140" s="54"/>
      <c r="L140" s="80"/>
      <c r="M140" s="81"/>
      <c r="N140" s="79">
        <f>N138+N139</f>
        <v>9085.24</v>
      </c>
      <c r="O140" s="54"/>
      <c r="P140" s="82">
        <f t="shared" si="17"/>
        <v>798.1400000000012</v>
      </c>
      <c r="Q140" s="83">
        <f t="shared" si="18"/>
        <v>0.09631113417238858</v>
      </c>
    </row>
    <row r="141" ht="10.5" customHeight="1"/>
    <row r="142" spans="4:12" ht="15">
      <c r="D142" s="10" t="s">
        <v>41</v>
      </c>
      <c r="H142" s="84">
        <f>H$48</f>
        <v>0.0554</v>
      </c>
      <c r="L142" s="84">
        <f>L$48</f>
        <v>0.0421</v>
      </c>
    </row>
    <row r="144" spans="2:9" ht="15">
      <c r="B144" s="5"/>
      <c r="D144" s="9"/>
      <c r="F144" s="10" t="s">
        <v>4</v>
      </c>
      <c r="G144" s="10"/>
      <c r="H144" s="11">
        <v>1000</v>
      </c>
      <c r="I144" s="10" t="s">
        <v>55</v>
      </c>
    </row>
    <row r="145" spans="2:4" ht="15">
      <c r="B145" s="5"/>
      <c r="D145" s="9"/>
    </row>
    <row r="146" spans="2:17" ht="15">
      <c r="B146" s="12"/>
      <c r="D146" s="9"/>
      <c r="F146" s="13"/>
      <c r="G146" s="13"/>
      <c r="H146" s="96" t="s">
        <v>6</v>
      </c>
      <c r="I146" s="97"/>
      <c r="J146" s="98"/>
      <c r="L146" s="96" t="s">
        <v>7</v>
      </c>
      <c r="M146" s="97"/>
      <c r="N146" s="98"/>
      <c r="P146" s="96" t="s">
        <v>8</v>
      </c>
      <c r="Q146" s="98"/>
    </row>
    <row r="147" spans="2:17" ht="15">
      <c r="B147" s="12"/>
      <c r="D147" s="9"/>
      <c r="F147" s="88" t="s">
        <v>9</v>
      </c>
      <c r="G147" s="14"/>
      <c r="H147" s="15" t="s">
        <v>10</v>
      </c>
      <c r="I147" s="15" t="s">
        <v>11</v>
      </c>
      <c r="J147" s="16" t="s">
        <v>12</v>
      </c>
      <c r="L147" s="15" t="s">
        <v>10</v>
      </c>
      <c r="M147" s="17" t="s">
        <v>11</v>
      </c>
      <c r="N147" s="16" t="s">
        <v>12</v>
      </c>
      <c r="P147" s="90" t="s">
        <v>13</v>
      </c>
      <c r="Q147" s="92" t="s">
        <v>14</v>
      </c>
    </row>
    <row r="148" spans="2:17" ht="15">
      <c r="B148" s="12"/>
      <c r="D148" s="9"/>
      <c r="F148" s="89"/>
      <c r="G148" s="14"/>
      <c r="H148" s="18" t="s">
        <v>15</v>
      </c>
      <c r="I148" s="18"/>
      <c r="J148" s="19" t="s">
        <v>15</v>
      </c>
      <c r="L148" s="18" t="s">
        <v>15</v>
      </c>
      <c r="M148" s="19"/>
      <c r="N148" s="19" t="s">
        <v>15</v>
      </c>
      <c r="P148" s="91"/>
      <c r="Q148" s="93"/>
    </row>
    <row r="149" spans="4:17" ht="15">
      <c r="D149" s="20" t="s">
        <v>16</v>
      </c>
      <c r="E149" s="20"/>
      <c r="F149" s="21" t="s">
        <v>59</v>
      </c>
      <c r="G149" s="22"/>
      <c r="H149" s="23">
        <f>H$15</f>
        <v>42.44</v>
      </c>
      <c r="I149" s="24">
        <v>1</v>
      </c>
      <c r="J149" s="25">
        <f>I149*H149</f>
        <v>42.44</v>
      </c>
      <c r="K149" s="20"/>
      <c r="L149" s="23">
        <f>L$15</f>
        <v>226.60000000000005</v>
      </c>
      <c r="M149" s="26">
        <v>1</v>
      </c>
      <c r="N149" s="25">
        <f>M149*L149</f>
        <v>226.60000000000005</v>
      </c>
      <c r="O149" s="20"/>
      <c r="P149" s="27">
        <f>N149-J149</f>
        <v>184.16000000000005</v>
      </c>
      <c r="Q149" s="28">
        <f>IF((J149)=0,"",(P149/J149))</f>
        <v>4.339302544769088</v>
      </c>
    </row>
    <row r="150" spans="4:17" ht="15">
      <c r="D150" s="20" t="s">
        <v>17</v>
      </c>
      <c r="E150" s="20"/>
      <c r="F150" s="21" t="s">
        <v>59</v>
      </c>
      <c r="G150" s="22"/>
      <c r="H150" s="23">
        <f>H$16</f>
        <v>1</v>
      </c>
      <c r="I150" s="24">
        <v>1</v>
      </c>
      <c r="J150" s="25">
        <f aca="true" t="shared" si="23" ref="J150:J163">I150*H150</f>
        <v>1</v>
      </c>
      <c r="K150" s="20"/>
      <c r="L150" s="23">
        <f>L$16</f>
        <v>0</v>
      </c>
      <c r="M150" s="26">
        <v>1</v>
      </c>
      <c r="N150" s="25">
        <f>M150*L150</f>
        <v>0</v>
      </c>
      <c r="O150" s="20"/>
      <c r="P150" s="27">
        <f>N150-J150</f>
        <v>-1</v>
      </c>
      <c r="Q150" s="28">
        <f>IF((J150)=0,"",(P150/J150))</f>
        <v>-1</v>
      </c>
    </row>
    <row r="151" spans="4:17" ht="15">
      <c r="D151" s="20" t="s">
        <v>62</v>
      </c>
      <c r="E151" s="20"/>
      <c r="F151" s="21" t="s">
        <v>59</v>
      </c>
      <c r="G151" s="22"/>
      <c r="H151" s="23">
        <f>H$17</f>
        <v>0</v>
      </c>
      <c r="I151" s="24">
        <v>1</v>
      </c>
      <c r="J151" s="25">
        <f t="shared" si="23"/>
        <v>0</v>
      </c>
      <c r="K151" s="20"/>
      <c r="L151" s="23">
        <f>L$17</f>
        <v>1.47</v>
      </c>
      <c r="M151" s="26">
        <v>1</v>
      </c>
      <c r="N151" s="25">
        <f aca="true" t="shared" si="24" ref="N151:N163">M151*L151</f>
        <v>1.47</v>
      </c>
      <c r="O151" s="20"/>
      <c r="P151" s="27">
        <f aca="true" t="shared" si="25" ref="P151:P180">N151-J151</f>
        <v>1.47</v>
      </c>
      <c r="Q151" s="28">
        <f aca="true" t="shared" si="26" ref="Q151:Q180">IF((J151)=0,"",(P151/J151))</f>
      </c>
    </row>
    <row r="152" spans="4:17" ht="15">
      <c r="D152" s="20" t="s">
        <v>18</v>
      </c>
      <c r="E152" s="20"/>
      <c r="F152" s="21"/>
      <c r="G152" s="22"/>
      <c r="H152" s="23">
        <f>H$18</f>
        <v>5.352</v>
      </c>
      <c r="I152" s="24">
        <v>1</v>
      </c>
      <c r="J152" s="25">
        <f t="shared" si="23"/>
        <v>5.352</v>
      </c>
      <c r="K152" s="20"/>
      <c r="L152" s="23">
        <f>L$18</f>
        <v>0</v>
      </c>
      <c r="M152" s="26">
        <v>1</v>
      </c>
      <c r="N152" s="25">
        <f t="shared" si="24"/>
        <v>0</v>
      </c>
      <c r="O152" s="20"/>
      <c r="P152" s="27">
        <f t="shared" si="25"/>
        <v>-5.352</v>
      </c>
      <c r="Q152" s="28">
        <f t="shared" si="26"/>
        <v>-1</v>
      </c>
    </row>
    <row r="153" spans="4:17" ht="15">
      <c r="D153" s="20" t="s">
        <v>19</v>
      </c>
      <c r="E153" s="20"/>
      <c r="F153" s="21" t="s">
        <v>60</v>
      </c>
      <c r="G153" s="22"/>
      <c r="H153" s="23">
        <f>H$19</f>
        <v>4.6338</v>
      </c>
      <c r="I153" s="24">
        <f>H144</f>
        <v>1000</v>
      </c>
      <c r="J153" s="25">
        <f t="shared" si="23"/>
        <v>4633.8</v>
      </c>
      <c r="K153" s="20"/>
      <c r="L153" s="23">
        <f>L$19</f>
        <v>3.339762968864306</v>
      </c>
      <c r="M153" s="26">
        <f>H144</f>
        <v>1000</v>
      </c>
      <c r="N153" s="25">
        <f t="shared" si="24"/>
        <v>3339.762968864306</v>
      </c>
      <c r="O153" s="20"/>
      <c r="P153" s="27">
        <f t="shared" si="25"/>
        <v>-1294.0370311356942</v>
      </c>
      <c r="Q153" s="28">
        <f t="shared" si="26"/>
        <v>-0.2792604409201291</v>
      </c>
    </row>
    <row r="154" spans="4:17" ht="15">
      <c r="D154" s="20" t="s">
        <v>20</v>
      </c>
      <c r="E154" s="20"/>
      <c r="F154" s="21" t="s">
        <v>60</v>
      </c>
      <c r="G154" s="22"/>
      <c r="H154" s="23">
        <f>H$20</f>
        <v>1.1697</v>
      </c>
      <c r="I154" s="24">
        <f aca="true" t="shared" si="27" ref="I154:I159">I153</f>
        <v>1000</v>
      </c>
      <c r="J154" s="25">
        <f t="shared" si="23"/>
        <v>1169.7</v>
      </c>
      <c r="K154" s="20"/>
      <c r="L154" s="23">
        <f>L$20</f>
        <v>0.7098886081397782</v>
      </c>
      <c r="M154" s="26">
        <f aca="true" t="shared" si="28" ref="M154:M159">M153</f>
        <v>1000</v>
      </c>
      <c r="N154" s="25">
        <f t="shared" si="24"/>
        <v>709.8886081397782</v>
      </c>
      <c r="O154" s="20"/>
      <c r="P154" s="27">
        <f t="shared" si="25"/>
        <v>-459.8113918602219</v>
      </c>
      <c r="Q154" s="28">
        <f t="shared" si="26"/>
        <v>-0.39310198500489174</v>
      </c>
    </row>
    <row r="155" spans="4:17" ht="15">
      <c r="D155" s="20" t="s">
        <v>21</v>
      </c>
      <c r="E155" s="20"/>
      <c r="F155" s="21"/>
      <c r="G155" s="22"/>
      <c r="H155" s="23">
        <f>H$21</f>
        <v>0</v>
      </c>
      <c r="I155" s="24">
        <f t="shared" si="27"/>
        <v>1000</v>
      </c>
      <c r="J155" s="25">
        <f t="shared" si="23"/>
        <v>0</v>
      </c>
      <c r="K155" s="20"/>
      <c r="L155" s="23">
        <f>L$21</f>
        <v>0</v>
      </c>
      <c r="M155" s="26">
        <f t="shared" si="28"/>
        <v>1000</v>
      </c>
      <c r="N155" s="25">
        <f t="shared" si="24"/>
        <v>0</v>
      </c>
      <c r="O155" s="20"/>
      <c r="P155" s="27">
        <f t="shared" si="25"/>
        <v>0</v>
      </c>
      <c r="Q155" s="28">
        <f t="shared" si="26"/>
      </c>
    </row>
    <row r="156" spans="4:17" ht="15">
      <c r="D156" s="20" t="s">
        <v>22</v>
      </c>
      <c r="E156" s="20"/>
      <c r="F156" s="21"/>
      <c r="G156" s="22"/>
      <c r="H156" s="23">
        <f>H$22</f>
        <v>0</v>
      </c>
      <c r="I156" s="24">
        <f t="shared" si="27"/>
        <v>1000</v>
      </c>
      <c r="J156" s="25">
        <f t="shared" si="23"/>
        <v>0</v>
      </c>
      <c r="K156" s="20"/>
      <c r="L156" s="23">
        <f>L$22</f>
        <v>0</v>
      </c>
      <c r="M156" s="26">
        <f t="shared" si="28"/>
        <v>1000</v>
      </c>
      <c r="N156" s="25">
        <f t="shared" si="24"/>
        <v>0</v>
      </c>
      <c r="O156" s="20"/>
      <c r="P156" s="27">
        <f t="shared" si="25"/>
        <v>0</v>
      </c>
      <c r="Q156" s="28">
        <f t="shared" si="26"/>
      </c>
    </row>
    <row r="157" spans="4:17" ht="15">
      <c r="D157" s="20" t="s">
        <v>23</v>
      </c>
      <c r="E157" s="20"/>
      <c r="F157" s="21" t="s">
        <v>59</v>
      </c>
      <c r="G157" s="22"/>
      <c r="H157" s="23">
        <f>H$23</f>
        <v>0</v>
      </c>
      <c r="I157" s="24">
        <f t="shared" si="27"/>
        <v>1000</v>
      </c>
      <c r="J157" s="25">
        <f t="shared" si="23"/>
        <v>0</v>
      </c>
      <c r="K157" s="20"/>
      <c r="L157" s="23">
        <f>L$23</f>
        <v>0.35</v>
      </c>
      <c r="M157" s="26">
        <v>1</v>
      </c>
      <c r="N157" s="25">
        <f t="shared" si="24"/>
        <v>0.35</v>
      </c>
      <c r="O157" s="20"/>
      <c r="P157" s="27">
        <f t="shared" si="25"/>
        <v>0.35</v>
      </c>
      <c r="Q157" s="28">
        <f t="shared" si="26"/>
      </c>
    </row>
    <row r="158" spans="4:17" ht="15">
      <c r="D158" s="20" t="s">
        <v>24</v>
      </c>
      <c r="E158" s="20"/>
      <c r="F158" s="21" t="s">
        <v>59</v>
      </c>
      <c r="G158" s="22"/>
      <c r="H158" s="23">
        <f>H$24</f>
        <v>0</v>
      </c>
      <c r="I158" s="24">
        <f t="shared" si="27"/>
        <v>1000</v>
      </c>
      <c r="J158" s="25">
        <f t="shared" si="23"/>
        <v>0</v>
      </c>
      <c r="K158" s="20"/>
      <c r="L158" s="23">
        <f>L$24</f>
        <v>0.3481</v>
      </c>
      <c r="M158" s="26">
        <f>M156</f>
        <v>1000</v>
      </c>
      <c r="N158" s="25">
        <f t="shared" si="24"/>
        <v>348.1</v>
      </c>
      <c r="O158" s="20"/>
      <c r="P158" s="27">
        <f t="shared" si="25"/>
        <v>348.1</v>
      </c>
      <c r="Q158" s="28">
        <f t="shared" si="26"/>
      </c>
    </row>
    <row r="159" spans="4:17" ht="30">
      <c r="D159" s="29" t="s">
        <v>25</v>
      </c>
      <c r="E159" s="20"/>
      <c r="F159" s="21" t="s">
        <v>60</v>
      </c>
      <c r="G159" s="22"/>
      <c r="H159" s="23">
        <f>H$25</f>
        <v>1.0997</v>
      </c>
      <c r="I159" s="24">
        <f t="shared" si="27"/>
        <v>1000</v>
      </c>
      <c r="J159" s="25">
        <f t="shared" si="23"/>
        <v>1099.6999999999998</v>
      </c>
      <c r="K159" s="20"/>
      <c r="L159" s="23">
        <f>L$25</f>
        <v>4.920192717343613</v>
      </c>
      <c r="M159" s="26">
        <f t="shared" si="28"/>
        <v>1000</v>
      </c>
      <c r="N159" s="25">
        <f t="shared" si="24"/>
        <v>4920.192717343613</v>
      </c>
      <c r="O159" s="20"/>
      <c r="P159" s="27">
        <f t="shared" si="25"/>
        <v>3820.4927173436135</v>
      </c>
      <c r="Q159" s="28">
        <f t="shared" si="26"/>
        <v>3.474122685590265</v>
      </c>
    </row>
    <row r="160" spans="4:17" ht="15">
      <c r="D160" s="30" t="s">
        <v>61</v>
      </c>
      <c r="E160" s="20"/>
      <c r="F160" s="21" t="s">
        <v>59</v>
      </c>
      <c r="G160" s="22"/>
      <c r="H160" s="23">
        <f>H$26</f>
        <v>0</v>
      </c>
      <c r="I160" s="31"/>
      <c r="J160" s="25">
        <f t="shared" si="23"/>
        <v>0</v>
      </c>
      <c r="K160" s="20"/>
      <c r="L160" s="23">
        <f>L$26</f>
        <v>-2.3911428893594406</v>
      </c>
      <c r="M160" s="32">
        <f>M159</f>
        <v>1000</v>
      </c>
      <c r="N160" s="25">
        <f t="shared" si="24"/>
        <v>-2391.1428893594407</v>
      </c>
      <c r="O160" s="20"/>
      <c r="P160" s="27">
        <f t="shared" si="25"/>
        <v>-2391.1428893594407</v>
      </c>
      <c r="Q160" s="28">
        <f t="shared" si="26"/>
      </c>
    </row>
    <row r="161" spans="4:17" ht="15">
      <c r="D161" s="30"/>
      <c r="E161" s="20"/>
      <c r="F161" s="21"/>
      <c r="G161" s="22"/>
      <c r="H161" s="23">
        <f>H$27</f>
        <v>0</v>
      </c>
      <c r="I161" s="31"/>
      <c r="J161" s="25">
        <f t="shared" si="23"/>
        <v>0</v>
      </c>
      <c r="K161" s="20"/>
      <c r="L161" s="23">
        <f>L$27</f>
        <v>0</v>
      </c>
      <c r="M161" s="32"/>
      <c r="N161" s="25">
        <f t="shared" si="24"/>
        <v>0</v>
      </c>
      <c r="O161" s="20"/>
      <c r="P161" s="27">
        <f t="shared" si="25"/>
        <v>0</v>
      </c>
      <c r="Q161" s="28">
        <f t="shared" si="26"/>
      </c>
    </row>
    <row r="162" spans="4:17" ht="15">
      <c r="D162" s="30"/>
      <c r="E162" s="20"/>
      <c r="F162" s="21"/>
      <c r="G162" s="22"/>
      <c r="H162" s="23">
        <f>H$28</f>
        <v>0</v>
      </c>
      <c r="I162" s="31"/>
      <c r="J162" s="25">
        <f t="shared" si="23"/>
        <v>0</v>
      </c>
      <c r="K162" s="20"/>
      <c r="L162" s="23">
        <f>L$28</f>
        <v>0</v>
      </c>
      <c r="M162" s="32"/>
      <c r="N162" s="25">
        <f t="shared" si="24"/>
        <v>0</v>
      </c>
      <c r="O162" s="20"/>
      <c r="P162" s="27">
        <f t="shared" si="25"/>
        <v>0</v>
      </c>
      <c r="Q162" s="28">
        <f t="shared" si="26"/>
      </c>
    </row>
    <row r="163" spans="4:17" ht="15.75" thickBot="1">
      <c r="D163" s="30"/>
      <c r="E163" s="20"/>
      <c r="F163" s="21"/>
      <c r="G163" s="22"/>
      <c r="H163" s="23">
        <f>H$29</f>
        <v>0</v>
      </c>
      <c r="I163" s="31"/>
      <c r="J163" s="25">
        <f t="shared" si="23"/>
        <v>0</v>
      </c>
      <c r="K163" s="20"/>
      <c r="L163" s="23">
        <f>L$29</f>
        <v>0</v>
      </c>
      <c r="M163" s="32"/>
      <c r="N163" s="25">
        <f t="shared" si="24"/>
        <v>0</v>
      </c>
      <c r="O163" s="20"/>
      <c r="P163" s="27">
        <f t="shared" si="25"/>
        <v>0</v>
      </c>
      <c r="Q163" s="28">
        <f t="shared" si="26"/>
      </c>
    </row>
    <row r="164" spans="4:17" ht="15.75" thickBot="1">
      <c r="D164" s="10" t="s">
        <v>26</v>
      </c>
      <c r="G164" s="33"/>
      <c r="H164" s="34"/>
      <c r="I164" s="35"/>
      <c r="J164" s="36">
        <f>SUM(J149:J163)</f>
        <v>6951.992</v>
      </c>
      <c r="L164" s="34"/>
      <c r="M164" s="37"/>
      <c r="N164" s="36">
        <f>SUM(N149:N163)</f>
        <v>7155.221404988259</v>
      </c>
      <c r="P164" s="38">
        <f t="shared" si="25"/>
        <v>203.22940498825847</v>
      </c>
      <c r="Q164" s="39">
        <f t="shared" si="26"/>
        <v>0.029233262205747425</v>
      </c>
    </row>
    <row r="165" spans="4:17" ht="15">
      <c r="D165" s="40" t="s">
        <v>27</v>
      </c>
      <c r="E165" s="40"/>
      <c r="F165" s="41"/>
      <c r="G165" s="42"/>
      <c r="H165" s="43">
        <f>H$31</f>
        <v>2.0227</v>
      </c>
      <c r="I165" s="44">
        <f>H144*(1+H182)</f>
        <v>1055.3999999999999</v>
      </c>
      <c r="J165" s="45">
        <f>I165*H165</f>
        <v>2134.7575799999995</v>
      </c>
      <c r="K165" s="40"/>
      <c r="L165" s="43">
        <f>L$31</f>
        <v>2.45754956855531</v>
      </c>
      <c r="M165" s="46">
        <f>H144*(1+L182)</f>
        <v>1042.1000000000001</v>
      </c>
      <c r="N165" s="45">
        <f>M165*L165</f>
        <v>2561.012405391489</v>
      </c>
      <c r="O165" s="40"/>
      <c r="P165" s="47">
        <f t="shared" si="25"/>
        <v>426.2548253914897</v>
      </c>
      <c r="Q165" s="48">
        <f t="shared" si="26"/>
        <v>0.1996736441575206</v>
      </c>
    </row>
    <row r="166" spans="4:17" ht="30.75" thickBot="1">
      <c r="D166" s="49" t="s">
        <v>28</v>
      </c>
      <c r="E166" s="40"/>
      <c r="F166" s="41"/>
      <c r="G166" s="42"/>
      <c r="H166" s="43">
        <f>H$32</f>
        <v>0.4787</v>
      </c>
      <c r="I166" s="44">
        <f>I165</f>
        <v>1055.3999999999999</v>
      </c>
      <c r="J166" s="45">
        <f>I166*H166</f>
        <v>505.21997999999996</v>
      </c>
      <c r="K166" s="40"/>
      <c r="L166" s="43">
        <f>L$32</f>
        <v>1.2952685259921766</v>
      </c>
      <c r="M166" s="46">
        <f>M165</f>
        <v>1042.1000000000001</v>
      </c>
      <c r="N166" s="45">
        <f>M166*L166</f>
        <v>1349.7993309364474</v>
      </c>
      <c r="O166" s="40"/>
      <c r="P166" s="47">
        <f t="shared" si="25"/>
        <v>844.5793509364474</v>
      </c>
      <c r="Q166" s="48">
        <f t="shared" si="26"/>
        <v>1.6717061564676192</v>
      </c>
    </row>
    <row r="167" spans="4:17" ht="26.25" thickBot="1">
      <c r="D167" s="50" t="s">
        <v>29</v>
      </c>
      <c r="E167" s="20"/>
      <c r="F167" s="20"/>
      <c r="G167" s="22"/>
      <c r="H167" s="51"/>
      <c r="I167" s="52"/>
      <c r="J167" s="53">
        <f>SUM(J164:J166)</f>
        <v>9591.96956</v>
      </c>
      <c r="K167" s="54"/>
      <c r="L167" s="55"/>
      <c r="M167" s="56"/>
      <c r="N167" s="53">
        <f>SUM(N164:N166)</f>
        <v>11066.033141316195</v>
      </c>
      <c r="O167" s="54"/>
      <c r="P167" s="57">
        <f t="shared" si="25"/>
        <v>1474.0635813161953</v>
      </c>
      <c r="Q167" s="58">
        <f t="shared" si="26"/>
        <v>0.15367684103828572</v>
      </c>
    </row>
    <row r="168" spans="4:17" ht="30">
      <c r="D168" s="29" t="s">
        <v>30</v>
      </c>
      <c r="E168" s="20"/>
      <c r="F168" s="21"/>
      <c r="G168" s="22"/>
      <c r="H168" s="59">
        <f>H$34</f>
        <v>0.0052</v>
      </c>
      <c r="I168" s="24">
        <f>I166</f>
        <v>1055.3999999999999</v>
      </c>
      <c r="J168" s="60">
        <f aca="true" t="shared" si="29" ref="J168:J175">I168*H168</f>
        <v>5.488079999999999</v>
      </c>
      <c r="K168" s="20"/>
      <c r="L168" s="59">
        <f>L$34</f>
        <v>0.0052</v>
      </c>
      <c r="M168" s="26">
        <f>M166</f>
        <v>1042.1000000000001</v>
      </c>
      <c r="N168" s="60">
        <f aca="true" t="shared" si="30" ref="N168:N175">M168*L168</f>
        <v>5.418920000000001</v>
      </c>
      <c r="O168" s="20"/>
      <c r="P168" s="27">
        <f t="shared" si="25"/>
        <v>-0.06915999999999833</v>
      </c>
      <c r="Q168" s="61">
        <f t="shared" si="26"/>
        <v>-0.012601857115785183</v>
      </c>
    </row>
    <row r="169" spans="4:17" ht="30">
      <c r="D169" s="29" t="s">
        <v>31</v>
      </c>
      <c r="E169" s="20"/>
      <c r="F169" s="21"/>
      <c r="G169" s="22"/>
      <c r="H169" s="59">
        <f>H$35</f>
        <v>0.0013</v>
      </c>
      <c r="I169" s="24">
        <f>I166</f>
        <v>1055.3999999999999</v>
      </c>
      <c r="J169" s="60">
        <f t="shared" si="29"/>
        <v>1.3720199999999998</v>
      </c>
      <c r="K169" s="20"/>
      <c r="L169" s="59">
        <f>L$35</f>
        <v>0.0011</v>
      </c>
      <c r="M169" s="26">
        <f>M166</f>
        <v>1042.1000000000001</v>
      </c>
      <c r="N169" s="60">
        <f t="shared" si="30"/>
        <v>1.1463100000000002</v>
      </c>
      <c r="O169" s="20"/>
      <c r="P169" s="27">
        <f t="shared" si="25"/>
        <v>-0.22570999999999963</v>
      </c>
      <c r="Q169" s="61">
        <f t="shared" si="26"/>
        <v>-0.1645092637133567</v>
      </c>
    </row>
    <row r="170" spans="4:17" ht="15">
      <c r="D170" s="29" t="s">
        <v>32</v>
      </c>
      <c r="E170" s="20"/>
      <c r="F170" s="21"/>
      <c r="G170" s="22"/>
      <c r="H170" s="59">
        <f>H$36</f>
        <v>0</v>
      </c>
      <c r="I170" s="24">
        <f>I166</f>
        <v>1055.3999999999999</v>
      </c>
      <c r="J170" s="60">
        <f t="shared" si="29"/>
        <v>0</v>
      </c>
      <c r="K170" s="20"/>
      <c r="L170" s="59">
        <f>L$36</f>
        <v>0</v>
      </c>
      <c r="M170" s="26">
        <f>M166</f>
        <v>1042.1000000000001</v>
      </c>
      <c r="N170" s="60">
        <f t="shared" si="30"/>
        <v>0</v>
      </c>
      <c r="O170" s="20"/>
      <c r="P170" s="27">
        <f t="shared" si="25"/>
        <v>0</v>
      </c>
      <c r="Q170" s="61">
        <f t="shared" si="26"/>
      </c>
    </row>
    <row r="171" spans="4:17" ht="15">
      <c r="D171" s="20" t="s">
        <v>33</v>
      </c>
      <c r="E171" s="20"/>
      <c r="F171" s="21"/>
      <c r="G171" s="22"/>
      <c r="H171" s="59">
        <f>H$37</f>
        <v>0.25</v>
      </c>
      <c r="I171" s="24">
        <v>1</v>
      </c>
      <c r="J171" s="60">
        <f t="shared" si="29"/>
        <v>0.25</v>
      </c>
      <c r="K171" s="20"/>
      <c r="L171" s="59">
        <f>L$37</f>
        <v>0.25</v>
      </c>
      <c r="M171" s="26">
        <v>1</v>
      </c>
      <c r="N171" s="60">
        <f t="shared" si="30"/>
        <v>0.25</v>
      </c>
      <c r="O171" s="20"/>
      <c r="P171" s="27">
        <f t="shared" si="25"/>
        <v>0</v>
      </c>
      <c r="Q171" s="61">
        <f t="shared" si="26"/>
        <v>0</v>
      </c>
    </row>
    <row r="172" spans="4:17" ht="15">
      <c r="D172" s="20" t="s">
        <v>34</v>
      </c>
      <c r="E172" s="20"/>
      <c r="F172" s="21"/>
      <c r="G172" s="22"/>
      <c r="H172" s="59">
        <f>H$38</f>
        <v>0.007</v>
      </c>
      <c r="I172" s="24">
        <f>50000*(1+H182)</f>
        <v>52769.99999999999</v>
      </c>
      <c r="J172" s="60">
        <f t="shared" si="29"/>
        <v>369.38999999999993</v>
      </c>
      <c r="K172" s="20"/>
      <c r="L172" s="59">
        <f>L$38</f>
        <v>0.007</v>
      </c>
      <c r="M172" s="24">
        <f>50000*(1+L182)</f>
        <v>52105</v>
      </c>
      <c r="N172" s="60">
        <f t="shared" si="30"/>
        <v>364.735</v>
      </c>
      <c r="O172" s="20"/>
      <c r="P172" s="27">
        <f t="shared" si="25"/>
        <v>-4.654999999999916</v>
      </c>
      <c r="Q172" s="61">
        <f t="shared" si="26"/>
        <v>-0.01260185711578526</v>
      </c>
    </row>
    <row r="173" spans="4:17" ht="15">
      <c r="D173" s="20" t="s">
        <v>35</v>
      </c>
      <c r="E173" s="20"/>
      <c r="F173" s="21"/>
      <c r="G173" s="22"/>
      <c r="H173" s="59">
        <f>H$39</f>
        <v>0.056</v>
      </c>
      <c r="I173" s="24">
        <f>50000*(1+H182)</f>
        <v>52769.99999999999</v>
      </c>
      <c r="J173" s="60">
        <f t="shared" si="29"/>
        <v>2955.1199999999994</v>
      </c>
      <c r="K173" s="20"/>
      <c r="L173" s="59">
        <f>L$39</f>
        <v>0.056</v>
      </c>
      <c r="M173" s="24">
        <f>50000*(1+L182)</f>
        <v>52105</v>
      </c>
      <c r="N173" s="60">
        <f t="shared" si="30"/>
        <v>2917.88</v>
      </c>
      <c r="O173" s="20"/>
      <c r="P173" s="27">
        <f t="shared" si="25"/>
        <v>-37.23999999999933</v>
      </c>
      <c r="Q173" s="61">
        <f t="shared" si="26"/>
        <v>-0.01260185711578526</v>
      </c>
    </row>
    <row r="174" spans="4:17" ht="15">
      <c r="D174" s="63"/>
      <c r="E174" s="20"/>
      <c r="F174" s="21"/>
      <c r="G174" s="22"/>
      <c r="H174" s="59">
        <f>H$40</f>
        <v>0</v>
      </c>
      <c r="I174" s="64"/>
      <c r="J174" s="60">
        <f t="shared" si="29"/>
        <v>0</v>
      </c>
      <c r="K174" s="20"/>
      <c r="L174" s="59">
        <f>L$40</f>
        <v>0</v>
      </c>
      <c r="M174" s="65"/>
      <c r="N174" s="60">
        <f t="shared" si="30"/>
        <v>0</v>
      </c>
      <c r="O174" s="20"/>
      <c r="P174" s="27">
        <f t="shared" si="25"/>
        <v>0</v>
      </c>
      <c r="Q174" s="61">
        <f t="shared" si="26"/>
      </c>
    </row>
    <row r="175" spans="4:17" ht="15.75" thickBot="1">
      <c r="D175" s="30"/>
      <c r="E175" s="20"/>
      <c r="F175" s="21"/>
      <c r="G175" s="22"/>
      <c r="H175" s="59">
        <f>H$41</f>
        <v>0</v>
      </c>
      <c r="I175" s="31"/>
      <c r="J175" s="60">
        <f t="shared" si="29"/>
        <v>0</v>
      </c>
      <c r="K175" s="20"/>
      <c r="L175" s="59">
        <f>L$41</f>
        <v>0</v>
      </c>
      <c r="M175" s="32"/>
      <c r="N175" s="60">
        <f t="shared" si="30"/>
        <v>0</v>
      </c>
      <c r="O175" s="20"/>
      <c r="P175" s="27">
        <f t="shared" si="25"/>
        <v>0</v>
      </c>
      <c r="Q175" s="61">
        <f t="shared" si="26"/>
      </c>
    </row>
    <row r="176" spans="4:17" ht="15.75" thickBot="1">
      <c r="D176" s="66" t="s">
        <v>36</v>
      </c>
      <c r="E176" s="20"/>
      <c r="F176" s="20"/>
      <c r="G176" s="20"/>
      <c r="H176" s="67"/>
      <c r="I176" s="68"/>
      <c r="J176" s="53">
        <f>SUM(J167:J175)</f>
        <v>12923.589659999998</v>
      </c>
      <c r="K176" s="54"/>
      <c r="L176" s="69"/>
      <c r="M176" s="70"/>
      <c r="N176" s="53">
        <f>SUM(N167:N175)</f>
        <v>14355.463371316197</v>
      </c>
      <c r="O176" s="54"/>
      <c r="P176" s="57">
        <f t="shared" si="25"/>
        <v>1431.8737113161988</v>
      </c>
      <c r="Q176" s="58">
        <f t="shared" si="26"/>
        <v>0.11079535554645574</v>
      </c>
    </row>
    <row r="177" spans="4:17" ht="15.75" thickBot="1">
      <c r="D177" s="22" t="s">
        <v>37</v>
      </c>
      <c r="E177" s="20"/>
      <c r="F177" s="20"/>
      <c r="G177" s="20"/>
      <c r="H177" s="71">
        <v>0.13</v>
      </c>
      <c r="I177" s="72"/>
      <c r="J177" s="73">
        <f>J176*H177</f>
        <v>1680.0666557999998</v>
      </c>
      <c r="K177" s="20"/>
      <c r="L177" s="71">
        <v>0.13</v>
      </c>
      <c r="M177" s="74"/>
      <c r="N177" s="73">
        <f>N176*L177</f>
        <v>1866.2102382711057</v>
      </c>
      <c r="O177" s="20"/>
      <c r="P177" s="27">
        <f t="shared" si="25"/>
        <v>186.1435824711059</v>
      </c>
      <c r="Q177" s="61">
        <f t="shared" si="26"/>
        <v>0.11079535554645577</v>
      </c>
    </row>
    <row r="178" spans="4:17" ht="26.25" thickBot="1">
      <c r="D178" s="50" t="s">
        <v>38</v>
      </c>
      <c r="E178" s="20"/>
      <c r="F178" s="20"/>
      <c r="G178" s="20"/>
      <c r="H178" s="51"/>
      <c r="I178" s="52"/>
      <c r="J178" s="53">
        <f>ROUND(SUM(J176:J177),2)</f>
        <v>14603.66</v>
      </c>
      <c r="K178" s="54"/>
      <c r="L178" s="55"/>
      <c r="M178" s="56"/>
      <c r="N178" s="53">
        <f>ROUND(SUM(N176:N177),2)</f>
        <v>16221.67</v>
      </c>
      <c r="O178" s="54"/>
      <c r="P178" s="57">
        <f t="shared" si="25"/>
        <v>1618.0100000000002</v>
      </c>
      <c r="Q178" s="58">
        <f t="shared" si="26"/>
        <v>0.11079482814582099</v>
      </c>
    </row>
    <row r="179" spans="4:17" ht="27.75" thickBot="1">
      <c r="D179" s="75" t="s">
        <v>39</v>
      </c>
      <c r="E179" s="20"/>
      <c r="F179" s="20"/>
      <c r="G179" s="20"/>
      <c r="H179" s="51"/>
      <c r="I179" s="76"/>
      <c r="J179" s="53">
        <f>ROUND(-J178*10%,2)</f>
        <v>-1460.37</v>
      </c>
      <c r="K179" s="54"/>
      <c r="L179" s="55"/>
      <c r="M179" s="56"/>
      <c r="N179" s="53">
        <f>ROUND(-N178*10%,2)</f>
        <v>-1622.17</v>
      </c>
      <c r="O179" s="54"/>
      <c r="P179" s="57">
        <f t="shared" si="25"/>
        <v>-161.80000000000018</v>
      </c>
      <c r="Q179" s="58">
        <f t="shared" si="26"/>
        <v>0.11079383991728137</v>
      </c>
    </row>
    <row r="180" spans="4:17" ht="15.75" thickBot="1">
      <c r="D180" s="50" t="s">
        <v>40</v>
      </c>
      <c r="E180" s="20"/>
      <c r="F180" s="20"/>
      <c r="G180" s="20"/>
      <c r="H180" s="77"/>
      <c r="I180" s="78"/>
      <c r="J180" s="79">
        <f>J178+J179</f>
        <v>13143.29</v>
      </c>
      <c r="K180" s="54"/>
      <c r="L180" s="80"/>
      <c r="M180" s="81"/>
      <c r="N180" s="79">
        <f>N178+N179</f>
        <v>14599.5</v>
      </c>
      <c r="O180" s="54"/>
      <c r="P180" s="82">
        <f t="shared" si="25"/>
        <v>1456.2099999999991</v>
      </c>
      <c r="Q180" s="83">
        <f t="shared" si="26"/>
        <v>0.11079493794932616</v>
      </c>
    </row>
    <row r="181" ht="10.5" customHeight="1"/>
    <row r="182" spans="4:12" ht="15">
      <c r="D182" s="10" t="s">
        <v>41</v>
      </c>
      <c r="H182" s="84">
        <f>H$48</f>
        <v>0.0554</v>
      </c>
      <c r="L182" s="84">
        <f>L$48</f>
        <v>0.0421</v>
      </c>
    </row>
  </sheetData>
  <sheetProtection/>
  <mergeCells count="28">
    <mergeCell ref="H146:J146"/>
    <mergeCell ref="L146:N146"/>
    <mergeCell ref="P146:Q146"/>
    <mergeCell ref="F147:F148"/>
    <mergeCell ref="P147:P148"/>
    <mergeCell ref="Q147:Q148"/>
    <mergeCell ref="H106:J106"/>
    <mergeCell ref="L106:N106"/>
    <mergeCell ref="P106:Q106"/>
    <mergeCell ref="F107:F108"/>
    <mergeCell ref="P107:P108"/>
    <mergeCell ref="Q107:Q108"/>
    <mergeCell ref="H66:J66"/>
    <mergeCell ref="L66:N66"/>
    <mergeCell ref="P66:Q66"/>
    <mergeCell ref="F67:F68"/>
    <mergeCell ref="P67:P68"/>
    <mergeCell ref="Q67:Q68"/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</mergeCells>
  <dataValidations count="2">
    <dataValidation type="list" allowBlank="1" showInputMessage="1" showErrorMessage="1" prompt="Select Charge Unit - monthly, per kWh, per kW" sqref="F109:F123 F15:F29 F69:F83 F149:F163">
      <formula1>"Monthly, per kWh, per kW"</formula1>
    </dataValidation>
    <dataValidation type="list" allowBlank="1" showInputMessage="1" showErrorMessage="1" sqref="G15:G29 G149:G163 G109:G123 G69:G83">
      <formula1>$B$8:$B$13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2"/>
  <sheetViews>
    <sheetView zoomScale="115" zoomScaleNormal="115" zoomScalePageLayoutView="0" workbookViewId="0" topLeftCell="A26">
      <selection activeCell="D8" sqref="D8:Q48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9.7109375" style="4" customWidth="1"/>
    <col min="11" max="11" width="2.8515625" style="4" customWidth="1"/>
    <col min="12" max="12" width="12.140625" style="4" customWidth="1"/>
    <col min="13" max="13" width="8.57421875" style="4" customWidth="1"/>
    <col min="14" max="14" width="9.7109375" style="4" customWidth="1"/>
    <col min="15" max="15" width="2.8515625" style="4" customWidth="1"/>
    <col min="16" max="16" width="8.8515625" style="4" customWidth="1"/>
    <col min="17" max="17" width="10.00390625" style="4" bestFit="1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56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11">
        <v>600</v>
      </c>
      <c r="I10" s="10" t="s">
        <v>5</v>
      </c>
    </row>
    <row r="11" spans="2:4" ht="15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f>'[1]CPC Impacts'!$G$532</f>
        <v>12.09</v>
      </c>
      <c r="I15" s="24">
        <v>1</v>
      </c>
      <c r="J15" s="25">
        <f>I15*H15</f>
        <v>12.09</v>
      </c>
      <c r="K15" s="20"/>
      <c r="L15" s="23">
        <f>'[6]Unmetered'!$L$15</f>
        <v>3</v>
      </c>
      <c r="M15" s="26">
        <v>1</v>
      </c>
      <c r="N15" s="25">
        <f>M15*L15</f>
        <v>3</v>
      </c>
      <c r="O15" s="20"/>
      <c r="P15" s="27">
        <f>N15-J15</f>
        <v>-9.09</v>
      </c>
      <c r="Q15" s="28">
        <f>IF((J15)=0,"",(P15/J15))</f>
        <v>-0.7518610421836228</v>
      </c>
    </row>
    <row r="16" spans="4:17" ht="15">
      <c r="D16" s="20" t="s">
        <v>17</v>
      </c>
      <c r="E16" s="20"/>
      <c r="F16" s="21" t="s">
        <v>59</v>
      </c>
      <c r="G16" s="22"/>
      <c r="H16" s="23">
        <f>'[1]WPPI Impacts'!$F$532</f>
        <v>0</v>
      </c>
      <c r="I16" s="24">
        <v>1</v>
      </c>
      <c r="J16" s="25">
        <f aca="true" t="shared" si="0" ref="J16:J29">I16*H16</f>
        <v>0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0</v>
      </c>
      <c r="Q16" s="28">
        <f>IF((J16)=0,"",(P16/J16))</f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/>
      <c r="M17" s="26">
        <v>1</v>
      </c>
      <c r="N17" s="25">
        <f aca="true" t="shared" si="1" ref="N17:N29">M17*L17</f>
        <v>0</v>
      </c>
      <c r="O17" s="20"/>
      <c r="P17" s="27">
        <f aca="true" t="shared" si="2" ref="P17:P46">N17-J17</f>
        <v>0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0.1236</v>
      </c>
      <c r="I18" s="24">
        <v>1</v>
      </c>
      <c r="J18" s="25">
        <f t="shared" si="0"/>
        <v>0.1236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-0.1236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0.0094</v>
      </c>
      <c r="I19" s="24">
        <f>H10</f>
        <v>600</v>
      </c>
      <c r="J19" s="25">
        <f t="shared" si="0"/>
        <v>5.640000000000001</v>
      </c>
      <c r="K19" s="20"/>
      <c r="L19" s="23">
        <f>'[1]Rate Derivation'!$N$15</f>
        <v>0.1335257600042373</v>
      </c>
      <c r="M19" s="26">
        <f>H10</f>
        <v>600</v>
      </c>
      <c r="N19" s="25">
        <f t="shared" si="1"/>
        <v>80.11545600254237</v>
      </c>
      <c r="O19" s="20"/>
      <c r="P19" s="27">
        <f t="shared" si="2"/>
        <v>74.47545600254237</v>
      </c>
      <c r="Q19" s="28">
        <f t="shared" si="3"/>
        <v>13.204868085557157</v>
      </c>
    </row>
    <row r="20" spans="4:17" ht="15">
      <c r="D20" s="20" t="s">
        <v>20</v>
      </c>
      <c r="E20" s="20"/>
      <c r="F20" s="21" t="s">
        <v>60</v>
      </c>
      <c r="G20" s="22"/>
      <c r="H20" s="23">
        <v>0.0084</v>
      </c>
      <c r="I20" s="24">
        <f aca="true" t="shared" si="4" ref="I20:I25">I19</f>
        <v>600</v>
      </c>
      <c r="J20" s="25">
        <f t="shared" si="0"/>
        <v>5.04</v>
      </c>
      <c r="K20" s="20"/>
      <c r="L20" s="23">
        <f>'[6]Unmetered'!$L$19</f>
        <v>0.13382577313033145</v>
      </c>
      <c r="M20" s="26">
        <f aca="true" t="shared" si="5" ref="M20:M25">M19</f>
        <v>600</v>
      </c>
      <c r="N20" s="25">
        <f t="shared" si="1"/>
        <v>80.29546387819887</v>
      </c>
      <c r="O20" s="20"/>
      <c r="P20" s="27">
        <f t="shared" si="2"/>
        <v>75.25546387819887</v>
      </c>
      <c r="Q20" s="28">
        <f t="shared" si="3"/>
        <v>14.931639658372792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600</v>
      </c>
      <c r="J21" s="25">
        <f t="shared" si="0"/>
        <v>0</v>
      </c>
      <c r="K21" s="20"/>
      <c r="L21" s="23"/>
      <c r="M21" s="26">
        <f t="shared" si="5"/>
        <v>600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600</v>
      </c>
      <c r="J22" s="25">
        <f t="shared" si="0"/>
        <v>0</v>
      </c>
      <c r="K22" s="20"/>
      <c r="L22" s="23"/>
      <c r="M22" s="26">
        <f t="shared" si="5"/>
        <v>600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f t="shared" si="4"/>
        <v>600</v>
      </c>
      <c r="J23" s="25">
        <f t="shared" si="0"/>
        <v>0</v>
      </c>
      <c r="K23" s="20"/>
      <c r="L23" s="23"/>
      <c r="M23" s="26">
        <v>1</v>
      </c>
      <c r="N23" s="25">
        <f t="shared" si="1"/>
        <v>0</v>
      </c>
      <c r="O23" s="20"/>
      <c r="P23" s="27">
        <f t="shared" si="2"/>
        <v>0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 t="shared" si="4"/>
        <v>600</v>
      </c>
      <c r="J24" s="25">
        <f t="shared" si="0"/>
        <v>0</v>
      </c>
      <c r="K24" s="20"/>
      <c r="L24" s="23">
        <v>0.0006</v>
      </c>
      <c r="M24" s="26">
        <f>M22</f>
        <v>600</v>
      </c>
      <c r="N24" s="25">
        <f t="shared" si="1"/>
        <v>0.36</v>
      </c>
      <c r="O24" s="20"/>
      <c r="P24" s="27">
        <f t="shared" si="2"/>
        <v>0.36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f>'[1]CPC Impacts'!$F$535</f>
        <v>0.0032</v>
      </c>
      <c r="I25" s="24">
        <f t="shared" si="4"/>
        <v>600</v>
      </c>
      <c r="J25" s="25">
        <f t="shared" si="0"/>
        <v>1.9200000000000002</v>
      </c>
      <c r="K25" s="20"/>
      <c r="L25" s="23">
        <f>'[4]CPC'!$H$47</f>
        <v>0.014641822859848927</v>
      </c>
      <c r="M25" s="26">
        <f t="shared" si="5"/>
        <v>600</v>
      </c>
      <c r="N25" s="25">
        <f t="shared" si="1"/>
        <v>8.785093715909357</v>
      </c>
      <c r="O25" s="20"/>
      <c r="P25" s="27">
        <f t="shared" si="2"/>
        <v>6.865093715909357</v>
      </c>
      <c r="Q25" s="28">
        <f t="shared" si="3"/>
        <v>3.5755696437027895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'[4]CPC'!$F$59</f>
        <v>-0.012332626190907301</v>
      </c>
      <c r="M26" s="32">
        <f>M25</f>
        <v>600</v>
      </c>
      <c r="N26" s="25">
        <f t="shared" si="1"/>
        <v>-7.399575714544381</v>
      </c>
      <c r="O26" s="20"/>
      <c r="P26" s="27">
        <f t="shared" si="2"/>
        <v>-7.399575714544381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24.8136</v>
      </c>
      <c r="L30" s="34"/>
      <c r="M30" s="37"/>
      <c r="N30" s="36">
        <f>SUM(N15:N29)</f>
        <v>165.15643788210625</v>
      </c>
      <c r="P30" s="38">
        <f t="shared" si="2"/>
        <v>140.34283788210624</v>
      </c>
      <c r="Q30" s="39">
        <f t="shared" si="3"/>
        <v>5.655883784783596</v>
      </c>
    </row>
    <row r="31" spans="4:17" ht="15">
      <c r="D31" s="40" t="s">
        <v>27</v>
      </c>
      <c r="E31" s="40"/>
      <c r="F31" s="41"/>
      <c r="G31" s="42"/>
      <c r="H31" s="43">
        <f>'[1]CPC Impacts'!$F$536</f>
        <v>0.0049</v>
      </c>
      <c r="I31" s="44">
        <f>H10*(1+H48)</f>
        <v>633.2399999999999</v>
      </c>
      <c r="J31" s="45">
        <f>I31*H31</f>
        <v>3.1028759999999993</v>
      </c>
      <c r="K31" s="40"/>
      <c r="L31" s="43">
        <f>'[3]13. Final 2012 RTS Rates'!$F$32</f>
        <v>0.0054022339082984185</v>
      </c>
      <c r="M31" s="46">
        <f>H10*(1+L48)</f>
        <v>625.26</v>
      </c>
      <c r="N31" s="45">
        <f>M31*L31</f>
        <v>3.377800773502669</v>
      </c>
      <c r="O31" s="40"/>
      <c r="P31" s="47">
        <f t="shared" si="2"/>
        <v>0.27492477350266986</v>
      </c>
      <c r="Q31" s="48">
        <f t="shared" si="3"/>
        <v>0.08860320989387585</v>
      </c>
    </row>
    <row r="32" spans="4:17" ht="30.75" thickBot="1">
      <c r="D32" s="49" t="s">
        <v>28</v>
      </c>
      <c r="E32" s="40"/>
      <c r="F32" s="41"/>
      <c r="G32" s="42"/>
      <c r="H32" s="43">
        <f>'[1]CPC Impacts'!$F$537</f>
        <v>0.0013</v>
      </c>
      <c r="I32" s="44">
        <f>I31</f>
        <v>633.2399999999999</v>
      </c>
      <c r="J32" s="45">
        <f>I32*H32</f>
        <v>0.8232119999999998</v>
      </c>
      <c r="K32" s="40"/>
      <c r="L32" s="43">
        <f>'[3]13. Final 2012 RTS Rates'!$H$32</f>
        <v>0.0036112789315100088</v>
      </c>
      <c r="M32" s="46">
        <f>M31</f>
        <v>625.26</v>
      </c>
      <c r="N32" s="45">
        <f>M32*L32</f>
        <v>2.257988264715948</v>
      </c>
      <c r="O32" s="40"/>
      <c r="P32" s="47">
        <f t="shared" si="2"/>
        <v>1.434776264715948</v>
      </c>
      <c r="Q32" s="48">
        <f t="shared" si="3"/>
        <v>1.742900084930672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28.739688</v>
      </c>
      <c r="K33" s="54"/>
      <c r="L33" s="55"/>
      <c r="M33" s="56"/>
      <c r="N33" s="53">
        <f>SUM(N30:N32)</f>
        <v>170.79222692032485</v>
      </c>
      <c r="O33" s="54"/>
      <c r="P33" s="57">
        <f t="shared" si="2"/>
        <v>142.05253892032485</v>
      </c>
      <c r="Q33" s="58">
        <f t="shared" si="3"/>
        <v>4.942730725550146</v>
      </c>
    </row>
    <row r="34" spans="4:17" ht="30">
      <c r="D34" s="29" t="s">
        <v>30</v>
      </c>
      <c r="E34" s="20"/>
      <c r="F34" s="21"/>
      <c r="G34" s="22"/>
      <c r="H34" s="59">
        <f>'[1]WPPI Impacts'!$F$538</f>
        <v>0.0052</v>
      </c>
      <c r="I34" s="24">
        <f>I32</f>
        <v>633.2399999999999</v>
      </c>
      <c r="J34" s="60">
        <f aca="true" t="shared" si="6" ref="J34:J41">I34*H34</f>
        <v>3.2928479999999993</v>
      </c>
      <c r="K34" s="20"/>
      <c r="L34" s="59">
        <f>H34</f>
        <v>0.0052</v>
      </c>
      <c r="M34" s="26">
        <f>M32</f>
        <v>625.26</v>
      </c>
      <c r="N34" s="60">
        <f aca="true" t="shared" si="7" ref="N34:N41">M34*L34</f>
        <v>3.251352</v>
      </c>
      <c r="O34" s="20"/>
      <c r="P34" s="27">
        <f t="shared" si="2"/>
        <v>-0.04149599999999953</v>
      </c>
      <c r="Q34" s="61">
        <f t="shared" si="3"/>
        <v>-0.012601857115785344</v>
      </c>
    </row>
    <row r="35" spans="4:17" ht="30">
      <c r="D35" s="29" t="s">
        <v>31</v>
      </c>
      <c r="E35" s="20"/>
      <c r="F35" s="21"/>
      <c r="G35" s="22"/>
      <c r="H35" s="59">
        <f>'[1]WPPI Impacts'!$F$539</f>
        <v>0.0013</v>
      </c>
      <c r="I35" s="24">
        <f>I32</f>
        <v>633.2399999999999</v>
      </c>
      <c r="J35" s="60">
        <f t="shared" si="6"/>
        <v>0.8232119999999998</v>
      </c>
      <c r="K35" s="20"/>
      <c r="L35" s="59">
        <v>0.0011</v>
      </c>
      <c r="M35" s="26">
        <f>M32</f>
        <v>625.26</v>
      </c>
      <c r="N35" s="60">
        <f t="shared" si="7"/>
        <v>0.687786</v>
      </c>
      <c r="O35" s="20"/>
      <c r="P35" s="27">
        <f t="shared" si="2"/>
        <v>-0.13542599999999982</v>
      </c>
      <c r="Q35" s="61">
        <f t="shared" si="3"/>
        <v>-0.16450926371335678</v>
      </c>
    </row>
    <row r="36" spans="4:17" ht="15">
      <c r="D36" s="29" t="s">
        <v>32</v>
      </c>
      <c r="E36" s="20"/>
      <c r="F36" s="21"/>
      <c r="G36" s="22"/>
      <c r="H36" s="62">
        <f>0</f>
        <v>0</v>
      </c>
      <c r="I36" s="24">
        <f>I32</f>
        <v>633.2399999999999</v>
      </c>
      <c r="J36" s="60">
        <f t="shared" si="6"/>
        <v>0</v>
      </c>
      <c r="K36" s="20"/>
      <c r="L36" s="62">
        <v>0</v>
      </c>
      <c r="M36" s="26">
        <f>M32</f>
        <v>625.26</v>
      </c>
      <c r="N36" s="60">
        <f t="shared" si="7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6"/>
        <v>0.25</v>
      </c>
      <c r="K37" s="20"/>
      <c r="L37" s="59">
        <v>0.25</v>
      </c>
      <c r="M37" s="26">
        <v>1</v>
      </c>
      <c r="N37" s="60">
        <f t="shared" si="7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v>0.007</v>
      </c>
      <c r="I38" s="24">
        <f>I35</f>
        <v>633.2399999999999</v>
      </c>
      <c r="J38" s="60">
        <f t="shared" si="6"/>
        <v>4.4326799999999995</v>
      </c>
      <c r="K38" s="20"/>
      <c r="L38" s="59">
        <v>0.007</v>
      </c>
      <c r="M38" s="26">
        <f>M35</f>
        <v>625.26</v>
      </c>
      <c r="N38" s="60">
        <f t="shared" si="7"/>
        <v>4.37682</v>
      </c>
      <c r="O38" s="20"/>
      <c r="P38" s="27">
        <f t="shared" si="2"/>
        <v>-0.05585999999999913</v>
      </c>
      <c r="Q38" s="61">
        <f t="shared" si="3"/>
        <v>-0.01260185711578529</v>
      </c>
    </row>
    <row r="39" spans="4:17" ht="15">
      <c r="D39" s="20" t="s">
        <v>35</v>
      </c>
      <c r="E39" s="20"/>
      <c r="F39" s="21"/>
      <c r="G39" s="22"/>
      <c r="H39" s="59">
        <v>0.056</v>
      </c>
      <c r="I39" s="24">
        <f>I38</f>
        <v>633.2399999999999</v>
      </c>
      <c r="J39" s="60">
        <f t="shared" si="6"/>
        <v>35.461439999999996</v>
      </c>
      <c r="K39" s="20"/>
      <c r="L39" s="59">
        <v>0.056</v>
      </c>
      <c r="M39" s="26">
        <f>M38</f>
        <v>625.26</v>
      </c>
      <c r="N39" s="60">
        <f t="shared" si="7"/>
        <v>35.01456</v>
      </c>
      <c r="O39" s="20"/>
      <c r="P39" s="27">
        <f t="shared" si="2"/>
        <v>-0.44687999999999306</v>
      </c>
      <c r="Q39" s="61">
        <f t="shared" si="3"/>
        <v>-0.01260185711578529</v>
      </c>
    </row>
    <row r="40" spans="4:17" ht="15">
      <c r="D40" s="63"/>
      <c r="E40" s="20"/>
      <c r="F40" s="21"/>
      <c r="G40" s="22"/>
      <c r="H40" s="59"/>
      <c r="I40" s="64"/>
      <c r="J40" s="60">
        <f t="shared" si="6"/>
        <v>0</v>
      </c>
      <c r="K40" s="20"/>
      <c r="L40" s="59"/>
      <c r="M40" s="65"/>
      <c r="N40" s="60">
        <f t="shared" si="7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6"/>
        <v>0</v>
      </c>
      <c r="K41" s="20"/>
      <c r="L41" s="59"/>
      <c r="M41" s="32"/>
      <c r="N41" s="60">
        <f t="shared" si="7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72.99986799999999</v>
      </c>
      <c r="K42" s="54"/>
      <c r="L42" s="69"/>
      <c r="M42" s="70"/>
      <c r="N42" s="53">
        <f>SUM(N33:N41)</f>
        <v>214.37274492032486</v>
      </c>
      <c r="O42" s="54"/>
      <c r="P42" s="57">
        <f t="shared" si="2"/>
        <v>141.37287692032487</v>
      </c>
      <c r="Q42" s="58">
        <f t="shared" si="3"/>
        <v>1.9366182541634853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9.48998284</v>
      </c>
      <c r="K43" s="20"/>
      <c r="L43" s="71">
        <v>0.13</v>
      </c>
      <c r="M43" s="74"/>
      <c r="N43" s="73">
        <f>N42*L43</f>
        <v>27.86845683964223</v>
      </c>
      <c r="O43" s="20"/>
      <c r="P43" s="27">
        <f t="shared" si="2"/>
        <v>18.37847399964223</v>
      </c>
      <c r="Q43" s="61">
        <f t="shared" si="3"/>
        <v>1.936618254163485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82.49</v>
      </c>
      <c r="K44" s="54"/>
      <c r="L44" s="55"/>
      <c r="M44" s="56"/>
      <c r="N44" s="53">
        <f>ROUND(SUM(N42:N43),2)</f>
        <v>242.24</v>
      </c>
      <c r="O44" s="54"/>
      <c r="P44" s="57">
        <f t="shared" si="2"/>
        <v>159.75</v>
      </c>
      <c r="Q44" s="58">
        <f t="shared" si="3"/>
        <v>1.9365983755606742</v>
      </c>
    </row>
    <row r="45" spans="4:17" ht="27.75" thickBot="1">
      <c r="D45" s="75" t="s">
        <v>39</v>
      </c>
      <c r="E45" s="20"/>
      <c r="F45" s="20"/>
      <c r="G45" s="20"/>
      <c r="H45" s="51"/>
      <c r="I45" s="76"/>
      <c r="J45" s="53">
        <f>ROUND(-J44*10%,2)</f>
        <v>-8.25</v>
      </c>
      <c r="K45" s="54"/>
      <c r="L45" s="55"/>
      <c r="M45" s="56"/>
      <c r="N45" s="53">
        <f>ROUND(-N44*10%,2)</f>
        <v>-24.22</v>
      </c>
      <c r="O45" s="54"/>
      <c r="P45" s="57">
        <f t="shared" si="2"/>
        <v>-15.969999999999999</v>
      </c>
      <c r="Q45" s="58">
        <f t="shared" si="3"/>
        <v>1.9357575757575756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74.24</v>
      </c>
      <c r="K46" s="54"/>
      <c r="L46" s="80"/>
      <c r="M46" s="81"/>
      <c r="N46" s="79">
        <f>N44+N45</f>
        <v>218.02</v>
      </c>
      <c r="O46" s="54"/>
      <c r="P46" s="82">
        <f t="shared" si="2"/>
        <v>143.78000000000003</v>
      </c>
      <c r="Q46" s="83">
        <f t="shared" si="3"/>
        <v>1.936691810344828</v>
      </c>
    </row>
    <row r="48" spans="4:12" ht="15">
      <c r="D48" s="10" t="s">
        <v>41</v>
      </c>
      <c r="H48" s="84">
        <f>'GS&gt;50 to 999'!H48</f>
        <v>0.0554</v>
      </c>
      <c r="L48" s="84">
        <v>0.0421</v>
      </c>
    </row>
    <row r="50" ht="15">
      <c r="C50" s="85" t="s">
        <v>42</v>
      </c>
    </row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ht="15">
      <c r="C58" s="4" t="s">
        <v>47</v>
      </c>
    </row>
    <row r="59" ht="15">
      <c r="C59" s="4" t="s">
        <v>48</v>
      </c>
    </row>
    <row r="60" ht="15">
      <c r="C60" s="4" t="s">
        <v>49</v>
      </c>
    </row>
    <row r="61" ht="15">
      <c r="C61" s="4" t="s">
        <v>50</v>
      </c>
    </row>
    <row r="62" ht="15">
      <c r="C62" s="4" t="s">
        <v>51</v>
      </c>
    </row>
  </sheetData>
  <sheetProtection/>
  <mergeCells count="10"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</mergeCells>
  <dataValidations count="2">
    <dataValidation type="list" allowBlank="1" showInputMessage="1" showErrorMessage="1" sqref="G15:G29">
      <formula1>$B$8:$B$13</formula1>
    </dataValidation>
    <dataValidation type="list" allowBlank="1" showInputMessage="1" showErrorMessage="1" prompt="Select Charge Unit - monthly, per kWh, per kW" sqref="F15:F29">
      <formula1>"Monthly, per kWh, per kW"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2"/>
  <sheetViews>
    <sheetView zoomScalePageLayoutView="0" workbookViewId="0" topLeftCell="A3">
      <selection activeCell="D8" sqref="D8:Q48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9.7109375" style="4" customWidth="1"/>
    <col min="11" max="11" width="2.8515625" style="4" customWidth="1"/>
    <col min="12" max="12" width="12.140625" style="4" customWidth="1"/>
    <col min="13" max="13" width="8.57421875" style="4" customWidth="1"/>
    <col min="14" max="14" width="9.7109375" style="4" customWidth="1"/>
    <col min="15" max="15" width="2.8515625" style="4" customWidth="1"/>
    <col min="16" max="16" width="8.8515625" style="4" customWidth="1"/>
    <col min="17" max="17" width="11.140625" style="4" bestFit="1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57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86">
        <f>'[1]WPPI Impacts'!$B$468</f>
        <v>0.75</v>
      </c>
      <c r="I10" s="10" t="s">
        <v>55</v>
      </c>
    </row>
    <row r="11" spans="2:4" ht="15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v>0.21</v>
      </c>
      <c r="I15" s="24">
        <v>1</v>
      </c>
      <c r="J15" s="25">
        <f>I15*H15</f>
        <v>0.21</v>
      </c>
      <c r="K15" s="20"/>
      <c r="L15" s="23">
        <f>'[7]Rate Derivation'!$K$12</f>
        <v>3.7999999999999994</v>
      </c>
      <c r="M15" s="26">
        <v>1</v>
      </c>
      <c r="N15" s="25">
        <f>M15*L15</f>
        <v>3.7999999999999994</v>
      </c>
      <c r="O15" s="20"/>
      <c r="P15" s="27">
        <f>N15-J15</f>
        <v>3.5899999999999994</v>
      </c>
      <c r="Q15" s="28">
        <f>IF((J15)=0,"",(P15/J15))</f>
        <v>17.09523809523809</v>
      </c>
    </row>
    <row r="16" spans="4:17" ht="15">
      <c r="D16" s="20" t="s">
        <v>17</v>
      </c>
      <c r="E16" s="20"/>
      <c r="F16" s="21" t="s">
        <v>59</v>
      </c>
      <c r="G16" s="22"/>
      <c r="H16" s="23"/>
      <c r="I16" s="24">
        <v>1</v>
      </c>
      <c r="J16" s="25">
        <f aca="true" t="shared" si="0" ref="J16:J29">I16*H16</f>
        <v>0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0</v>
      </c>
      <c r="Q16" s="28">
        <f>IF((J16)=0,"",(P16/J16))</f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/>
      <c r="M17" s="26">
        <v>1</v>
      </c>
      <c r="N17" s="25">
        <f aca="true" t="shared" si="1" ref="N17:N29">M17*L17</f>
        <v>0</v>
      </c>
      <c r="O17" s="20"/>
      <c r="P17" s="27">
        <f aca="true" t="shared" si="2" ref="P17:P46">N17-J17</f>
        <v>0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0.0037</v>
      </c>
      <c r="I18" s="24">
        <v>1</v>
      </c>
      <c r="J18" s="25">
        <f t="shared" si="0"/>
        <v>0.0037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-0.0037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21.634</v>
      </c>
      <c r="I19" s="24">
        <f>H10</f>
        <v>0.75</v>
      </c>
      <c r="J19" s="25">
        <f t="shared" si="0"/>
        <v>16.2255</v>
      </c>
      <c r="K19" s="20"/>
      <c r="L19" s="23">
        <f>'[7]Rate Derivation'!$N$12</f>
        <v>13.614397218762852</v>
      </c>
      <c r="M19" s="26">
        <f>H10</f>
        <v>0.75</v>
      </c>
      <c r="N19" s="25">
        <f t="shared" si="1"/>
        <v>10.210797914072138</v>
      </c>
      <c r="O19" s="20"/>
      <c r="P19" s="27">
        <f t="shared" si="2"/>
        <v>-6.014702085927862</v>
      </c>
      <c r="Q19" s="28">
        <f t="shared" si="3"/>
        <v>-0.37069440608473464</v>
      </c>
    </row>
    <row r="20" spans="4:17" ht="15">
      <c r="D20" s="20" t="s">
        <v>20</v>
      </c>
      <c r="E20" s="20"/>
      <c r="F20" s="21" t="s">
        <v>60</v>
      </c>
      <c r="G20" s="22"/>
      <c r="H20" s="23">
        <v>0.8602</v>
      </c>
      <c r="I20" s="24">
        <f aca="true" t="shared" si="4" ref="I20:I25">I19</f>
        <v>0.75</v>
      </c>
      <c r="J20" s="25">
        <f t="shared" si="0"/>
        <v>0.64515</v>
      </c>
      <c r="K20" s="20"/>
      <c r="L20" s="23">
        <f>'[6]Street'!$L$20</f>
        <v>0.5482478439398836</v>
      </c>
      <c r="M20" s="26">
        <f aca="true" t="shared" si="5" ref="M20:M25">M19</f>
        <v>0.75</v>
      </c>
      <c r="N20" s="25">
        <f t="shared" si="1"/>
        <v>0.41118588295491265</v>
      </c>
      <c r="O20" s="20"/>
      <c r="P20" s="27">
        <f t="shared" si="2"/>
        <v>-0.23396411704508735</v>
      </c>
      <c r="Q20" s="28">
        <f t="shared" si="3"/>
        <v>-0.36265072780762203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0.75</v>
      </c>
      <c r="J21" s="25">
        <f t="shared" si="0"/>
        <v>0</v>
      </c>
      <c r="K21" s="20"/>
      <c r="L21" s="23"/>
      <c r="M21" s="26">
        <f t="shared" si="5"/>
        <v>0.75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0.75</v>
      </c>
      <c r="J22" s="25">
        <f t="shared" si="0"/>
        <v>0</v>
      </c>
      <c r="K22" s="20"/>
      <c r="L22" s="23"/>
      <c r="M22" s="26">
        <f t="shared" si="5"/>
        <v>0.75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f t="shared" si="4"/>
        <v>0.75</v>
      </c>
      <c r="J23" s="25">
        <f t="shared" si="0"/>
        <v>0</v>
      </c>
      <c r="K23" s="20"/>
      <c r="L23" s="23"/>
      <c r="M23" s="26">
        <v>1</v>
      </c>
      <c r="N23" s="25">
        <f t="shared" si="1"/>
        <v>0</v>
      </c>
      <c r="O23" s="20"/>
      <c r="P23" s="27">
        <f t="shared" si="2"/>
        <v>0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 t="shared" si="4"/>
        <v>0.75</v>
      </c>
      <c r="J24" s="25">
        <f t="shared" si="0"/>
        <v>0</v>
      </c>
      <c r="K24" s="20"/>
      <c r="L24" s="23">
        <v>0.01936</v>
      </c>
      <c r="M24" s="26">
        <f>M22</f>
        <v>0.75</v>
      </c>
      <c r="N24" s="25">
        <f t="shared" si="1"/>
        <v>0.014519999999999998</v>
      </c>
      <c r="O24" s="20"/>
      <c r="P24" s="27">
        <f t="shared" si="2"/>
        <v>0.014519999999999998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v>1.1609</v>
      </c>
      <c r="I25" s="24">
        <f t="shared" si="4"/>
        <v>0.75</v>
      </c>
      <c r="J25" s="25">
        <f t="shared" si="0"/>
        <v>0.8706750000000001</v>
      </c>
      <c r="K25" s="20"/>
      <c r="L25" s="23">
        <f>'[4]CPC'!$H$45</f>
        <v>5.397989033559022</v>
      </c>
      <c r="M25" s="26">
        <f t="shared" si="5"/>
        <v>0.75</v>
      </c>
      <c r="N25" s="25">
        <f t="shared" si="1"/>
        <v>4.048491775169267</v>
      </c>
      <c r="O25" s="20"/>
      <c r="P25" s="27">
        <f t="shared" si="2"/>
        <v>3.1778167751692665</v>
      </c>
      <c r="Q25" s="28">
        <f t="shared" si="3"/>
        <v>3.649831194382825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'[4]CPC'!$F$59</f>
        <v>-0.012332626190907301</v>
      </c>
      <c r="M26" s="32">
        <f>M25</f>
        <v>0.75</v>
      </c>
      <c r="N26" s="25">
        <f t="shared" si="1"/>
        <v>-0.009249469643180476</v>
      </c>
      <c r="O26" s="20"/>
      <c r="P26" s="27">
        <f t="shared" si="2"/>
        <v>-0.009249469643180476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17.955025</v>
      </c>
      <c r="L30" s="34"/>
      <c r="M30" s="37"/>
      <c r="N30" s="36">
        <f>SUM(N15:N29)</f>
        <v>18.475746102553135</v>
      </c>
      <c r="P30" s="38">
        <f t="shared" si="2"/>
        <v>0.5207211025531358</v>
      </c>
      <c r="Q30" s="39">
        <f t="shared" si="3"/>
        <v>0.02900141339558902</v>
      </c>
    </row>
    <row r="31" spans="4:17" ht="15">
      <c r="D31" s="40" t="s">
        <v>27</v>
      </c>
      <c r="E31" s="40"/>
      <c r="F31" s="41"/>
      <c r="G31" s="42"/>
      <c r="H31" s="43">
        <f>'[1]WPPI Impacts'!$F$477</f>
        <v>1.528</v>
      </c>
      <c r="I31" s="44">
        <f>H10*(1+H48)</f>
        <v>0.79155</v>
      </c>
      <c r="J31" s="45">
        <f>I31*H31</f>
        <v>1.2094884</v>
      </c>
      <c r="K31" s="40"/>
      <c r="L31" s="43">
        <f>'[3]13. Final 2012 RTS Rates'!$F$34</f>
        <v>1.897851457957282</v>
      </c>
      <c r="M31" s="46">
        <f>H10*(1+L48)</f>
        <v>0.781575</v>
      </c>
      <c r="N31" s="45">
        <f>M31*L31</f>
        <v>1.4833132532529627</v>
      </c>
      <c r="O31" s="40"/>
      <c r="P31" s="47">
        <f t="shared" si="2"/>
        <v>0.2738248532529628</v>
      </c>
      <c r="Q31" s="48">
        <f t="shared" si="3"/>
        <v>0.2263972546185336</v>
      </c>
    </row>
    <row r="32" spans="4:17" ht="30.75" thickBot="1">
      <c r="D32" s="49" t="s">
        <v>28</v>
      </c>
      <c r="E32" s="40"/>
      <c r="F32" s="41"/>
      <c r="G32" s="42"/>
      <c r="H32" s="43">
        <f>'[1]WPPI Impacts'!$F$478</f>
        <v>1.2723</v>
      </c>
      <c r="I32" s="44">
        <f>I31</f>
        <v>0.79155</v>
      </c>
      <c r="J32" s="45">
        <f>I32*H32</f>
        <v>1.007089065</v>
      </c>
      <c r="K32" s="40"/>
      <c r="L32" s="43">
        <f>'[3]13. Final 2012 RTS Rates'!$H$34</f>
        <v>1.6532712739139863</v>
      </c>
      <c r="M32" s="46">
        <f>M31</f>
        <v>0.781575</v>
      </c>
      <c r="N32" s="45">
        <f>M32*L32</f>
        <v>1.292155495909324</v>
      </c>
      <c r="O32" s="40"/>
      <c r="P32" s="47">
        <f t="shared" si="2"/>
        <v>0.28506643090932404</v>
      </c>
      <c r="Q32" s="48">
        <f t="shared" si="3"/>
        <v>0.2830598015770572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20.171602465</v>
      </c>
      <c r="K33" s="54"/>
      <c r="L33" s="55"/>
      <c r="M33" s="56"/>
      <c r="N33" s="53">
        <f>SUM(N30:N32)</f>
        <v>21.25121485171542</v>
      </c>
      <c r="O33" s="54"/>
      <c r="P33" s="57">
        <f t="shared" si="2"/>
        <v>1.0796123867154215</v>
      </c>
      <c r="Q33" s="58">
        <f t="shared" si="3"/>
        <v>0.053521399134683054</v>
      </c>
    </row>
    <row r="34" spans="4:17" ht="30">
      <c r="D34" s="29" t="s">
        <v>30</v>
      </c>
      <c r="E34" s="20"/>
      <c r="F34" s="21"/>
      <c r="G34" s="22"/>
      <c r="H34" s="59">
        <v>0.0052</v>
      </c>
      <c r="I34" s="24">
        <f>I32</f>
        <v>0.79155</v>
      </c>
      <c r="J34" s="60">
        <f aca="true" t="shared" si="6" ref="J34:J41">I34*H34</f>
        <v>0.0041160599999999995</v>
      </c>
      <c r="K34" s="20"/>
      <c r="L34" s="59">
        <f>H34</f>
        <v>0.0052</v>
      </c>
      <c r="M34" s="26">
        <f>M32</f>
        <v>0.781575</v>
      </c>
      <c r="N34" s="60">
        <f aca="true" t="shared" si="7" ref="N34:N41">M34*L34</f>
        <v>0.00406419</v>
      </c>
      <c r="O34" s="20"/>
      <c r="P34" s="27">
        <f t="shared" si="2"/>
        <v>-5.186999999999987E-05</v>
      </c>
      <c r="Q34" s="61">
        <f t="shared" si="3"/>
        <v>-0.012601857115785453</v>
      </c>
    </row>
    <row r="35" spans="4:17" ht="30">
      <c r="D35" s="29" t="s">
        <v>31</v>
      </c>
      <c r="E35" s="20"/>
      <c r="F35" s="21"/>
      <c r="G35" s="22"/>
      <c r="H35" s="59">
        <v>0.0013</v>
      </c>
      <c r="I35" s="24">
        <f>I32</f>
        <v>0.79155</v>
      </c>
      <c r="J35" s="60">
        <f t="shared" si="6"/>
        <v>0.0010290149999999999</v>
      </c>
      <c r="K35" s="20"/>
      <c r="L35" s="59">
        <v>0.0011</v>
      </c>
      <c r="M35" s="26">
        <f>M32</f>
        <v>0.781575</v>
      </c>
      <c r="N35" s="60">
        <f t="shared" si="7"/>
        <v>0.0008597325</v>
      </c>
      <c r="O35" s="20"/>
      <c r="P35" s="27">
        <f t="shared" si="2"/>
        <v>-0.00016928249999999983</v>
      </c>
      <c r="Q35" s="61">
        <f t="shared" si="3"/>
        <v>-0.1645092637133568</v>
      </c>
    </row>
    <row r="36" spans="4:17" ht="15">
      <c r="D36" s="29" t="s">
        <v>32</v>
      </c>
      <c r="E36" s="20"/>
      <c r="F36" s="21"/>
      <c r="G36" s="22"/>
      <c r="H36" s="62">
        <v>0</v>
      </c>
      <c r="I36" s="24">
        <f>I32</f>
        <v>0.79155</v>
      </c>
      <c r="J36" s="60">
        <f t="shared" si="6"/>
        <v>0</v>
      </c>
      <c r="K36" s="20"/>
      <c r="L36" s="62">
        <v>0</v>
      </c>
      <c r="M36" s="26">
        <f>M32</f>
        <v>0.781575</v>
      </c>
      <c r="N36" s="60">
        <f t="shared" si="7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6"/>
        <v>0.25</v>
      </c>
      <c r="K37" s="20"/>
      <c r="L37" s="59">
        <v>0.25</v>
      </c>
      <c r="M37" s="26">
        <v>1</v>
      </c>
      <c r="N37" s="60">
        <f t="shared" si="7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v>0.007</v>
      </c>
      <c r="I38" s="24">
        <f>I39</f>
        <v>26.384999999999998</v>
      </c>
      <c r="J38" s="60">
        <f t="shared" si="6"/>
        <v>0.184695</v>
      </c>
      <c r="K38" s="20"/>
      <c r="L38" s="59">
        <v>0.007</v>
      </c>
      <c r="M38" s="26">
        <f>M39</f>
        <v>26.052500000000002</v>
      </c>
      <c r="N38" s="60">
        <f t="shared" si="7"/>
        <v>0.18236750000000002</v>
      </c>
      <c r="O38" s="20"/>
      <c r="P38" s="27">
        <f t="shared" si="2"/>
        <v>-0.0023274999999999824</v>
      </c>
      <c r="Q38" s="61">
        <f t="shared" si="3"/>
        <v>-0.01260185711578539</v>
      </c>
    </row>
    <row r="39" spans="4:17" ht="15">
      <c r="D39" s="20" t="s">
        <v>35</v>
      </c>
      <c r="E39" s="20"/>
      <c r="F39" s="21"/>
      <c r="G39" s="22"/>
      <c r="H39" s="59">
        <v>0.056</v>
      </c>
      <c r="I39" s="24">
        <f>25*(1+H48)</f>
        <v>26.384999999999998</v>
      </c>
      <c r="J39" s="60">
        <f t="shared" si="6"/>
        <v>1.47756</v>
      </c>
      <c r="K39" s="20"/>
      <c r="L39" s="59">
        <v>0.056</v>
      </c>
      <c r="M39" s="24">
        <f>25*(1+L48)</f>
        <v>26.052500000000002</v>
      </c>
      <c r="N39" s="60">
        <f t="shared" si="7"/>
        <v>1.4589400000000001</v>
      </c>
      <c r="O39" s="20"/>
      <c r="P39" s="27">
        <f t="shared" si="2"/>
        <v>-0.01861999999999986</v>
      </c>
      <c r="Q39" s="61">
        <f t="shared" si="3"/>
        <v>-0.01260185711578539</v>
      </c>
    </row>
    <row r="40" spans="4:17" ht="15">
      <c r="D40" s="63"/>
      <c r="E40" s="20"/>
      <c r="F40" s="21"/>
      <c r="G40" s="22"/>
      <c r="H40" s="59"/>
      <c r="I40" s="64"/>
      <c r="J40" s="60">
        <f t="shared" si="6"/>
        <v>0</v>
      </c>
      <c r="K40" s="20"/>
      <c r="L40" s="59"/>
      <c r="M40" s="65"/>
      <c r="N40" s="60">
        <f t="shared" si="7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6"/>
        <v>0</v>
      </c>
      <c r="K41" s="20"/>
      <c r="L41" s="59"/>
      <c r="M41" s="32"/>
      <c r="N41" s="60">
        <f t="shared" si="7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22.089002540000003</v>
      </c>
      <c r="K42" s="54"/>
      <c r="L42" s="69"/>
      <c r="M42" s="70"/>
      <c r="N42" s="53">
        <f>SUM(N33:N41)</f>
        <v>23.147446274215426</v>
      </c>
      <c r="O42" s="54"/>
      <c r="P42" s="57">
        <f t="shared" si="2"/>
        <v>1.0584437342154231</v>
      </c>
      <c r="Q42" s="58">
        <f t="shared" si="3"/>
        <v>0.04791722633463118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2.8715703302000004</v>
      </c>
      <c r="K43" s="20"/>
      <c r="L43" s="71">
        <v>0.13</v>
      </c>
      <c r="M43" s="74"/>
      <c r="N43" s="73">
        <f>N42*L43</f>
        <v>3.0091680156480054</v>
      </c>
      <c r="O43" s="20"/>
      <c r="P43" s="27">
        <f t="shared" si="2"/>
        <v>0.137597685448005</v>
      </c>
      <c r="Q43" s="61">
        <f t="shared" si="3"/>
        <v>0.04791722633463117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24.96</v>
      </c>
      <c r="K44" s="54"/>
      <c r="L44" s="55"/>
      <c r="M44" s="56"/>
      <c r="N44" s="53">
        <f>ROUND(SUM(N42:N43),2)</f>
        <v>26.16</v>
      </c>
      <c r="O44" s="54"/>
      <c r="P44" s="57">
        <f t="shared" si="2"/>
        <v>1.1999999999999993</v>
      </c>
      <c r="Q44" s="58">
        <f t="shared" si="3"/>
        <v>0.048076923076923045</v>
      </c>
    </row>
    <row r="45" spans="4:17" ht="27.75" thickBot="1">
      <c r="D45" s="75" t="s">
        <v>39</v>
      </c>
      <c r="E45" s="20"/>
      <c r="F45" s="20"/>
      <c r="G45" s="20"/>
      <c r="H45" s="51"/>
      <c r="I45" s="76"/>
      <c r="J45" s="53">
        <f>ROUND(-J44*10%,2)</f>
        <v>-2.5</v>
      </c>
      <c r="K45" s="54"/>
      <c r="L45" s="55"/>
      <c r="M45" s="56"/>
      <c r="N45" s="53">
        <f>ROUND(-N44*10%,2)</f>
        <v>-2.62</v>
      </c>
      <c r="O45" s="54"/>
      <c r="P45" s="57">
        <f t="shared" si="2"/>
        <v>-0.1200000000000001</v>
      </c>
      <c r="Q45" s="58">
        <f t="shared" si="3"/>
        <v>0.04800000000000004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22.46</v>
      </c>
      <c r="K46" s="54"/>
      <c r="L46" s="80"/>
      <c r="M46" s="81"/>
      <c r="N46" s="79">
        <f>N44+N45</f>
        <v>23.54</v>
      </c>
      <c r="O46" s="54"/>
      <c r="P46" s="82">
        <f t="shared" si="2"/>
        <v>1.0799999999999983</v>
      </c>
      <c r="Q46" s="83">
        <f t="shared" si="3"/>
        <v>0.048085485307212746</v>
      </c>
    </row>
    <row r="48" spans="4:12" ht="15">
      <c r="D48" s="10" t="s">
        <v>41</v>
      </c>
      <c r="H48" s="84">
        <f>Unmetered!H48</f>
        <v>0.0554</v>
      </c>
      <c r="L48" s="84">
        <v>0.0421</v>
      </c>
    </row>
    <row r="50" ht="15">
      <c r="C50" s="85" t="s">
        <v>42</v>
      </c>
    </row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ht="15">
      <c r="C58" s="4" t="s">
        <v>47</v>
      </c>
    </row>
    <row r="59" ht="15">
      <c r="C59" s="4" t="s">
        <v>48</v>
      </c>
    </row>
    <row r="60" ht="15">
      <c r="C60" s="4" t="s">
        <v>49</v>
      </c>
    </row>
    <row r="61" ht="15">
      <c r="C61" s="4" t="s">
        <v>50</v>
      </c>
    </row>
    <row r="62" ht="15">
      <c r="C62" s="4" t="s">
        <v>51</v>
      </c>
    </row>
  </sheetData>
  <sheetProtection/>
  <mergeCells count="10"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</mergeCells>
  <dataValidations count="2">
    <dataValidation type="list" allowBlank="1" showInputMessage="1" showErrorMessage="1" prompt="Select Charge Unit - monthly, per kWh, per kW" sqref="F15:F29">
      <formula1>"Monthly, per kWh, per kW"</formula1>
    </dataValidation>
    <dataValidation type="list" allowBlank="1" showInputMessage="1" showErrorMessage="1" sqref="G15:G29">
      <formula1>$B$8:$B$13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2"/>
  <sheetViews>
    <sheetView tabSelected="1" zoomScalePageLayoutView="0" workbookViewId="0" topLeftCell="A26">
      <selection activeCell="D8" sqref="D8:Q48"/>
    </sheetView>
  </sheetViews>
  <sheetFormatPr defaultColWidth="9.140625" defaultRowHeight="15"/>
  <cols>
    <col min="1" max="1" width="2.7109375" style="4" customWidth="1"/>
    <col min="2" max="2" width="0.99218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9.7109375" style="4" customWidth="1"/>
    <col min="11" max="11" width="2.8515625" style="4" customWidth="1"/>
    <col min="12" max="12" width="12.140625" style="4" customWidth="1"/>
    <col min="13" max="13" width="8.57421875" style="4" customWidth="1"/>
    <col min="14" max="14" width="9.7109375" style="4" customWidth="1"/>
    <col min="15" max="15" width="2.8515625" style="4" customWidth="1"/>
    <col min="16" max="16" width="8.8515625" style="4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63</v>
      </c>
      <c r="Q1" s="87"/>
      <c r="R1"/>
    </row>
    <row r="2" s="1" customFormat="1" ht="15" customHeight="1">
      <c r="R2"/>
    </row>
    <row r="3" spans="14:18" ht="7.5" customHeight="1">
      <c r="N3"/>
      <c r="O3"/>
      <c r="P3"/>
      <c r="Q3"/>
      <c r="R3"/>
    </row>
    <row r="4" spans="4:18" ht="18.75" customHeight="1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/>
    </row>
    <row r="5" spans="4:18" ht="18.75" customHeight="1">
      <c r="D5" s="94" t="s">
        <v>2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/>
    </row>
    <row r="6" spans="14:18" ht="7.5" customHeight="1">
      <c r="N6"/>
      <c r="O6"/>
      <c r="P6"/>
      <c r="Q6"/>
      <c r="R6"/>
    </row>
    <row r="7" spans="14:18" ht="7.5" customHeight="1">
      <c r="N7"/>
      <c r="O7"/>
      <c r="P7"/>
      <c r="Q7"/>
      <c r="R7"/>
    </row>
    <row r="8" spans="2:17" ht="15.75">
      <c r="B8" s="5"/>
      <c r="D8" s="6" t="s">
        <v>3</v>
      </c>
      <c r="F8" s="95" t="s">
        <v>58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7.5" customHeight="1">
      <c r="B9" s="5"/>
      <c r="D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9" ht="15">
      <c r="B10" s="5"/>
      <c r="D10" s="9"/>
      <c r="F10" s="10" t="s">
        <v>4</v>
      </c>
      <c r="G10" s="10"/>
      <c r="H10" s="11">
        <f>'[1]WPPI Impacts'!$B$508</f>
        <v>0.75</v>
      </c>
      <c r="I10" s="10" t="s">
        <v>55</v>
      </c>
    </row>
    <row r="11" spans="2:4" ht="15">
      <c r="B11" s="5"/>
      <c r="D11" s="9"/>
    </row>
    <row r="12" spans="2:17" ht="15">
      <c r="B12" s="12"/>
      <c r="D12" s="9"/>
      <c r="F12" s="13"/>
      <c r="G12" s="13"/>
      <c r="H12" s="96" t="s">
        <v>6</v>
      </c>
      <c r="I12" s="97"/>
      <c r="J12" s="98"/>
      <c r="L12" s="96" t="s">
        <v>7</v>
      </c>
      <c r="M12" s="97"/>
      <c r="N12" s="98"/>
      <c r="P12" s="96" t="s">
        <v>8</v>
      </c>
      <c r="Q12" s="98"/>
    </row>
    <row r="13" spans="2:17" ht="15">
      <c r="B13" s="12"/>
      <c r="D13" s="9"/>
      <c r="F13" s="88" t="s">
        <v>9</v>
      </c>
      <c r="G13" s="14"/>
      <c r="H13" s="15" t="s">
        <v>10</v>
      </c>
      <c r="I13" s="15" t="s">
        <v>11</v>
      </c>
      <c r="J13" s="16" t="s">
        <v>12</v>
      </c>
      <c r="L13" s="15" t="s">
        <v>10</v>
      </c>
      <c r="M13" s="17" t="s">
        <v>11</v>
      </c>
      <c r="N13" s="16" t="s">
        <v>12</v>
      </c>
      <c r="P13" s="90" t="s">
        <v>13</v>
      </c>
      <c r="Q13" s="92" t="s">
        <v>14</v>
      </c>
    </row>
    <row r="14" spans="2:17" ht="15">
      <c r="B14" s="12"/>
      <c r="D14" s="9"/>
      <c r="F14" s="89"/>
      <c r="G14" s="14"/>
      <c r="H14" s="18" t="s">
        <v>15</v>
      </c>
      <c r="I14" s="18"/>
      <c r="J14" s="19" t="s">
        <v>15</v>
      </c>
      <c r="L14" s="18" t="s">
        <v>15</v>
      </c>
      <c r="M14" s="19"/>
      <c r="N14" s="19" t="s">
        <v>15</v>
      </c>
      <c r="P14" s="91"/>
      <c r="Q14" s="93"/>
    </row>
    <row r="15" spans="4:17" ht="15">
      <c r="D15" s="20" t="s">
        <v>16</v>
      </c>
      <c r="E15" s="20"/>
      <c r="F15" s="21" t="s">
        <v>59</v>
      </c>
      <c r="G15" s="22"/>
      <c r="H15" s="23">
        <f>'[1]CPC Impacts'!$G$513</f>
        <v>0.2799</v>
      </c>
      <c r="I15" s="24">
        <v>1</v>
      </c>
      <c r="J15" s="25">
        <f>I15*H15</f>
        <v>0.2799</v>
      </c>
      <c r="K15" s="20"/>
      <c r="L15" s="23">
        <f>'[6]Sentinel'!$L$15</f>
        <v>5.25</v>
      </c>
      <c r="M15" s="26">
        <v>1</v>
      </c>
      <c r="N15" s="25">
        <f>M15*L15</f>
        <v>5.25</v>
      </c>
      <c r="O15" s="20"/>
      <c r="P15" s="27">
        <f>N15-J15</f>
        <v>4.9701</v>
      </c>
      <c r="Q15" s="28">
        <f>IF((J15)=0,"",(P15/J15))</f>
        <v>17.756698821007504</v>
      </c>
    </row>
    <row r="16" spans="4:17" ht="15">
      <c r="D16" s="20" t="s">
        <v>17</v>
      </c>
      <c r="E16" s="20"/>
      <c r="F16" s="21" t="s">
        <v>59</v>
      </c>
      <c r="G16" s="22"/>
      <c r="H16" s="23"/>
      <c r="I16" s="24">
        <v>1</v>
      </c>
      <c r="J16" s="25">
        <f aca="true" t="shared" si="0" ref="J16:J29">I16*H16</f>
        <v>0</v>
      </c>
      <c r="K16" s="20"/>
      <c r="L16" s="23"/>
      <c r="M16" s="26">
        <v>1</v>
      </c>
      <c r="N16" s="25">
        <f>M16*L16</f>
        <v>0</v>
      </c>
      <c r="O16" s="20"/>
      <c r="P16" s="27">
        <f>N16-J16</f>
        <v>0</v>
      </c>
      <c r="Q16" s="28">
        <f>IF((J16)=0,"",(P16/J16))</f>
      </c>
    </row>
    <row r="17" spans="4:17" ht="15">
      <c r="D17" s="20" t="s">
        <v>62</v>
      </c>
      <c r="E17" s="20"/>
      <c r="F17" s="21" t="s">
        <v>59</v>
      </c>
      <c r="G17" s="22"/>
      <c r="H17" s="23"/>
      <c r="I17" s="24">
        <v>1</v>
      </c>
      <c r="J17" s="25">
        <f t="shared" si="0"/>
        <v>0</v>
      </c>
      <c r="K17" s="20"/>
      <c r="L17" s="23"/>
      <c r="M17" s="26">
        <v>1</v>
      </c>
      <c r="N17" s="25">
        <f aca="true" t="shared" si="1" ref="N17:N29">M17*L17</f>
        <v>0</v>
      </c>
      <c r="O17" s="20"/>
      <c r="P17" s="27">
        <f aca="true" t="shared" si="2" ref="P17:P46">N17-J17</f>
        <v>0</v>
      </c>
      <c r="Q17" s="28">
        <f aca="true" t="shared" si="3" ref="Q17:Q46">IF((J17)=0,"",(P17/J17))</f>
      </c>
    </row>
    <row r="18" spans="4:17" ht="15">
      <c r="D18" s="20" t="s">
        <v>18</v>
      </c>
      <c r="E18" s="20"/>
      <c r="F18" s="21"/>
      <c r="G18" s="22"/>
      <c r="H18" s="23">
        <v>0.006</v>
      </c>
      <c r="I18" s="24">
        <v>1</v>
      </c>
      <c r="J18" s="25">
        <f t="shared" si="0"/>
        <v>0.006</v>
      </c>
      <c r="K18" s="20"/>
      <c r="L18" s="23"/>
      <c r="M18" s="26">
        <v>1</v>
      </c>
      <c r="N18" s="25">
        <f t="shared" si="1"/>
        <v>0</v>
      </c>
      <c r="O18" s="20"/>
      <c r="P18" s="27">
        <f t="shared" si="2"/>
        <v>-0.006</v>
      </c>
      <c r="Q18" s="28">
        <f t="shared" si="3"/>
        <v>-1</v>
      </c>
    </row>
    <row r="19" spans="4:17" ht="15">
      <c r="D19" s="20" t="s">
        <v>19</v>
      </c>
      <c r="E19" s="20"/>
      <c r="F19" s="21" t="s">
        <v>60</v>
      </c>
      <c r="G19" s="22"/>
      <c r="H19" s="23">
        <v>0.5405</v>
      </c>
      <c r="I19" s="24">
        <f>H10</f>
        <v>0.75</v>
      </c>
      <c r="J19" s="25">
        <f t="shared" si="0"/>
        <v>0.405375</v>
      </c>
      <c r="K19" s="20"/>
      <c r="L19" s="23">
        <f>'[6]Sentinel'!$L$19</f>
        <v>15.691214964053616</v>
      </c>
      <c r="M19" s="26">
        <f>H10</f>
        <v>0.75</v>
      </c>
      <c r="N19" s="25">
        <f t="shared" si="1"/>
        <v>11.768411223040212</v>
      </c>
      <c r="O19" s="20"/>
      <c r="P19" s="27">
        <f t="shared" si="2"/>
        <v>11.363036223040213</v>
      </c>
      <c r="Q19" s="28">
        <f t="shared" si="3"/>
        <v>28.030925002874408</v>
      </c>
    </row>
    <row r="20" spans="4:17" ht="15">
      <c r="D20" s="20" t="s">
        <v>20</v>
      </c>
      <c r="E20" s="20"/>
      <c r="F20" s="21" t="s">
        <v>60</v>
      </c>
      <c r="G20" s="22"/>
      <c r="H20" s="23">
        <v>1.4814</v>
      </c>
      <c r="I20" s="24">
        <f aca="true" t="shared" si="4" ref="I20:I25">I19</f>
        <v>0.75</v>
      </c>
      <c r="J20" s="25">
        <f t="shared" si="0"/>
        <v>1.11105</v>
      </c>
      <c r="K20" s="20"/>
      <c r="L20" s="23">
        <f>'[2]Sheet1'!$G$52</f>
        <v>0.5482478439398836</v>
      </c>
      <c r="M20" s="26">
        <f aca="true" t="shared" si="5" ref="M20:M25">M19</f>
        <v>0.75</v>
      </c>
      <c r="N20" s="25">
        <f t="shared" si="1"/>
        <v>0.41118588295491265</v>
      </c>
      <c r="O20" s="20"/>
      <c r="P20" s="27">
        <f t="shared" si="2"/>
        <v>-0.6998641170450874</v>
      </c>
      <c r="Q20" s="28">
        <f t="shared" si="3"/>
        <v>-0.6299123505198573</v>
      </c>
    </row>
    <row r="21" spans="4:17" ht="15">
      <c r="D21" s="20" t="s">
        <v>21</v>
      </c>
      <c r="E21" s="20"/>
      <c r="F21" s="21"/>
      <c r="G21" s="22"/>
      <c r="H21" s="23"/>
      <c r="I21" s="24">
        <f t="shared" si="4"/>
        <v>0.75</v>
      </c>
      <c r="J21" s="25">
        <f t="shared" si="0"/>
        <v>0</v>
      </c>
      <c r="K21" s="20"/>
      <c r="L21" s="23"/>
      <c r="M21" s="26">
        <f t="shared" si="5"/>
        <v>0.75</v>
      </c>
      <c r="N21" s="25">
        <f t="shared" si="1"/>
        <v>0</v>
      </c>
      <c r="O21" s="20"/>
      <c r="P21" s="27">
        <f t="shared" si="2"/>
        <v>0</v>
      </c>
      <c r="Q21" s="28">
        <f t="shared" si="3"/>
      </c>
    </row>
    <row r="22" spans="4:17" ht="15">
      <c r="D22" s="20" t="s">
        <v>22</v>
      </c>
      <c r="E22" s="20"/>
      <c r="F22" s="21"/>
      <c r="G22" s="22"/>
      <c r="H22" s="23"/>
      <c r="I22" s="24">
        <f t="shared" si="4"/>
        <v>0.75</v>
      </c>
      <c r="J22" s="25">
        <f t="shared" si="0"/>
        <v>0</v>
      </c>
      <c r="K22" s="20"/>
      <c r="L22" s="23"/>
      <c r="M22" s="26">
        <f t="shared" si="5"/>
        <v>0.75</v>
      </c>
      <c r="N22" s="25">
        <f t="shared" si="1"/>
        <v>0</v>
      </c>
      <c r="O22" s="20"/>
      <c r="P22" s="27">
        <f t="shared" si="2"/>
        <v>0</v>
      </c>
      <c r="Q22" s="28">
        <f t="shared" si="3"/>
      </c>
    </row>
    <row r="23" spans="4:17" ht="15">
      <c r="D23" s="20" t="s">
        <v>23</v>
      </c>
      <c r="E23" s="20"/>
      <c r="F23" s="21" t="s">
        <v>59</v>
      </c>
      <c r="G23" s="22"/>
      <c r="H23" s="23"/>
      <c r="I23" s="24">
        <f t="shared" si="4"/>
        <v>0.75</v>
      </c>
      <c r="J23" s="25">
        <f t="shared" si="0"/>
        <v>0</v>
      </c>
      <c r="K23" s="20"/>
      <c r="L23" s="23"/>
      <c r="M23" s="26">
        <v>1</v>
      </c>
      <c r="N23" s="25">
        <f t="shared" si="1"/>
        <v>0</v>
      </c>
      <c r="O23" s="20"/>
      <c r="P23" s="27">
        <f t="shared" si="2"/>
        <v>0</v>
      </c>
      <c r="Q23" s="28">
        <f t="shared" si="3"/>
      </c>
    </row>
    <row r="24" spans="4:17" ht="15">
      <c r="D24" s="20" t="s">
        <v>24</v>
      </c>
      <c r="E24" s="20"/>
      <c r="F24" s="21" t="s">
        <v>59</v>
      </c>
      <c r="G24" s="22"/>
      <c r="H24" s="23"/>
      <c r="I24" s="24">
        <f t="shared" si="4"/>
        <v>0.75</v>
      </c>
      <c r="J24" s="25">
        <f t="shared" si="0"/>
        <v>0</v>
      </c>
      <c r="K24" s="20"/>
      <c r="L24" s="23">
        <v>0.1143</v>
      </c>
      <c r="M24" s="26">
        <f>M22</f>
        <v>0.75</v>
      </c>
      <c r="N24" s="25">
        <f t="shared" si="1"/>
        <v>0.085725</v>
      </c>
      <c r="O24" s="20"/>
      <c r="P24" s="27">
        <f t="shared" si="2"/>
        <v>0.085725</v>
      </c>
      <c r="Q24" s="28">
        <f t="shared" si="3"/>
      </c>
    </row>
    <row r="25" spans="4:17" ht="30">
      <c r="D25" s="29" t="s">
        <v>25</v>
      </c>
      <c r="E25" s="20"/>
      <c r="F25" s="21" t="s">
        <v>60</v>
      </c>
      <c r="G25" s="22"/>
      <c r="H25" s="23">
        <f>'[1]CPC Impacts'!$F$516</f>
        <v>1.119</v>
      </c>
      <c r="I25" s="24">
        <f t="shared" si="4"/>
        <v>0.75</v>
      </c>
      <c r="J25" s="25">
        <f t="shared" si="0"/>
        <v>0.83925</v>
      </c>
      <c r="K25" s="20"/>
      <c r="L25" s="23">
        <f>'[4]CPC'!$H$44</f>
        <v>5.397989033559022</v>
      </c>
      <c r="M25" s="26">
        <f t="shared" si="5"/>
        <v>0.75</v>
      </c>
      <c r="N25" s="25">
        <f t="shared" si="1"/>
        <v>4.048491775169267</v>
      </c>
      <c r="O25" s="20"/>
      <c r="P25" s="27">
        <f t="shared" si="2"/>
        <v>3.209241775169267</v>
      </c>
      <c r="Q25" s="28">
        <f t="shared" si="3"/>
        <v>3.8239401551018966</v>
      </c>
    </row>
    <row r="26" spans="4:17" ht="15">
      <c r="D26" s="30" t="s">
        <v>61</v>
      </c>
      <c r="E26" s="20"/>
      <c r="F26" s="21" t="s">
        <v>59</v>
      </c>
      <c r="G26" s="22"/>
      <c r="H26" s="23"/>
      <c r="I26" s="31"/>
      <c r="J26" s="25">
        <f t="shared" si="0"/>
        <v>0</v>
      </c>
      <c r="K26" s="20"/>
      <c r="L26" s="23">
        <f>'[4]CPC'!$F$59</f>
        <v>-0.012332626190907301</v>
      </c>
      <c r="M26" s="32">
        <f>M25</f>
        <v>0.75</v>
      </c>
      <c r="N26" s="25">
        <f t="shared" si="1"/>
        <v>-0.009249469643180476</v>
      </c>
      <c r="O26" s="20"/>
      <c r="P26" s="27">
        <f t="shared" si="2"/>
        <v>-0.009249469643180476</v>
      </c>
      <c r="Q26" s="28">
        <f t="shared" si="3"/>
      </c>
    </row>
    <row r="27" spans="4:17" ht="15">
      <c r="D27" s="30"/>
      <c r="E27" s="20"/>
      <c r="F27" s="21"/>
      <c r="G27" s="22"/>
      <c r="H27" s="23"/>
      <c r="I27" s="31"/>
      <c r="J27" s="25">
        <f t="shared" si="0"/>
        <v>0</v>
      </c>
      <c r="K27" s="20"/>
      <c r="L27" s="23"/>
      <c r="M27" s="32"/>
      <c r="N27" s="25">
        <f t="shared" si="1"/>
        <v>0</v>
      </c>
      <c r="O27" s="20"/>
      <c r="P27" s="27">
        <f t="shared" si="2"/>
        <v>0</v>
      </c>
      <c r="Q27" s="28">
        <f t="shared" si="3"/>
      </c>
    </row>
    <row r="28" spans="4:17" ht="15">
      <c r="D28" s="30"/>
      <c r="E28" s="20"/>
      <c r="F28" s="21"/>
      <c r="G28" s="22"/>
      <c r="H28" s="23"/>
      <c r="I28" s="31"/>
      <c r="J28" s="25">
        <f t="shared" si="0"/>
        <v>0</v>
      </c>
      <c r="K28" s="20"/>
      <c r="L28" s="23"/>
      <c r="M28" s="32"/>
      <c r="N28" s="25">
        <f t="shared" si="1"/>
        <v>0</v>
      </c>
      <c r="O28" s="20"/>
      <c r="P28" s="27">
        <f t="shared" si="2"/>
        <v>0</v>
      </c>
      <c r="Q28" s="28">
        <f t="shared" si="3"/>
      </c>
    </row>
    <row r="29" spans="4:17" ht="15.75" thickBot="1">
      <c r="D29" s="30"/>
      <c r="E29" s="20"/>
      <c r="F29" s="21"/>
      <c r="G29" s="22"/>
      <c r="H29" s="23"/>
      <c r="I29" s="31"/>
      <c r="J29" s="25">
        <f t="shared" si="0"/>
        <v>0</v>
      </c>
      <c r="K29" s="20"/>
      <c r="L29" s="23"/>
      <c r="M29" s="32"/>
      <c r="N29" s="25">
        <f t="shared" si="1"/>
        <v>0</v>
      </c>
      <c r="O29" s="20"/>
      <c r="P29" s="27">
        <f t="shared" si="2"/>
        <v>0</v>
      </c>
      <c r="Q29" s="28">
        <f t="shared" si="3"/>
      </c>
    </row>
    <row r="30" spans="4:17" ht="15.75" thickBot="1">
      <c r="D30" s="10" t="s">
        <v>26</v>
      </c>
      <c r="G30" s="33"/>
      <c r="H30" s="34"/>
      <c r="I30" s="35"/>
      <c r="J30" s="36">
        <f>SUM(J15:J29)</f>
        <v>2.6415750000000005</v>
      </c>
      <c r="L30" s="34"/>
      <c r="M30" s="37"/>
      <c r="N30" s="36">
        <f>SUM(N15:N29)</f>
        <v>21.554564411521213</v>
      </c>
      <c r="P30" s="38">
        <f t="shared" si="2"/>
        <v>18.912989411521213</v>
      </c>
      <c r="Q30" s="39">
        <f t="shared" si="3"/>
        <v>7.159739705108207</v>
      </c>
    </row>
    <row r="31" spans="4:17" ht="15">
      <c r="D31" s="40" t="s">
        <v>27</v>
      </c>
      <c r="E31" s="40"/>
      <c r="F31" s="41"/>
      <c r="G31" s="42"/>
      <c r="H31" s="43">
        <f>'[1]CPC Impacts'!$F$517</f>
        <v>1.5366</v>
      </c>
      <c r="I31" s="44">
        <f>H10*(1+H48)</f>
        <v>0.79155</v>
      </c>
      <c r="J31" s="45">
        <f>I31*H31</f>
        <v>1.21629573</v>
      </c>
      <c r="K31" s="40"/>
      <c r="L31" s="43">
        <f>'[3]13. Final 2012 RTS Rates'!$F$33</f>
        <v>1.897851457957282</v>
      </c>
      <c r="M31" s="46">
        <f>H10*(1+L48)</f>
        <v>0.781575</v>
      </c>
      <c r="N31" s="45">
        <f>M31*L31</f>
        <v>1.4833132532529627</v>
      </c>
      <c r="O31" s="40"/>
      <c r="P31" s="47">
        <f t="shared" si="2"/>
        <v>0.2670175232529628</v>
      </c>
      <c r="Q31" s="48">
        <f t="shared" si="3"/>
        <v>0.21953338868743938</v>
      </c>
    </row>
    <row r="32" spans="4:17" ht="30.75" thickBot="1">
      <c r="D32" s="49" t="s">
        <v>28</v>
      </c>
      <c r="E32" s="40"/>
      <c r="F32" s="41"/>
      <c r="G32" s="42"/>
      <c r="H32" s="43">
        <f>'[1]CPC Impacts'!$F$518</f>
        <v>0.33778</v>
      </c>
      <c r="I32" s="44">
        <f>I31</f>
        <v>0.79155</v>
      </c>
      <c r="J32" s="45">
        <f>I32*H32</f>
        <v>0.267369759</v>
      </c>
      <c r="K32" s="40"/>
      <c r="L32" s="43">
        <f>'[3]13. Final 2012 RTS Rates'!$H$33</f>
        <v>1.0003242640282723</v>
      </c>
      <c r="M32" s="46">
        <f>M31</f>
        <v>0.781575</v>
      </c>
      <c r="N32" s="45">
        <f>M32*L32</f>
        <v>0.781828436657897</v>
      </c>
      <c r="O32" s="40"/>
      <c r="P32" s="47">
        <f t="shared" si="2"/>
        <v>0.514458677657897</v>
      </c>
      <c r="Q32" s="48">
        <f t="shared" si="3"/>
        <v>1.924146842866762</v>
      </c>
    </row>
    <row r="33" spans="4:17" ht="26.25" thickBot="1">
      <c r="D33" s="50" t="s">
        <v>29</v>
      </c>
      <c r="E33" s="20"/>
      <c r="F33" s="20"/>
      <c r="G33" s="22"/>
      <c r="H33" s="51"/>
      <c r="I33" s="52"/>
      <c r="J33" s="53">
        <f>SUM(J30:J32)</f>
        <v>4.125240489</v>
      </c>
      <c r="K33" s="54"/>
      <c r="L33" s="55"/>
      <c r="M33" s="56"/>
      <c r="N33" s="53">
        <f>SUM(N30:N32)</f>
        <v>23.81970610143207</v>
      </c>
      <c r="O33" s="54"/>
      <c r="P33" s="57">
        <f t="shared" si="2"/>
        <v>19.694465612432072</v>
      </c>
      <c r="Q33" s="58">
        <f t="shared" si="3"/>
        <v>4.774137572087636</v>
      </c>
    </row>
    <row r="34" spans="4:17" ht="30">
      <c r="D34" s="29" t="s">
        <v>30</v>
      </c>
      <c r="E34" s="20"/>
      <c r="F34" s="21"/>
      <c r="G34" s="22"/>
      <c r="H34" s="59">
        <v>0.0052</v>
      </c>
      <c r="I34" s="24">
        <f>I32</f>
        <v>0.79155</v>
      </c>
      <c r="J34" s="60">
        <f aca="true" t="shared" si="6" ref="J34:J41">I34*H34</f>
        <v>0.0041160599999999995</v>
      </c>
      <c r="K34" s="20"/>
      <c r="L34" s="59">
        <v>0.0052</v>
      </c>
      <c r="M34" s="26">
        <f>M32</f>
        <v>0.781575</v>
      </c>
      <c r="N34" s="60">
        <f aca="true" t="shared" si="7" ref="N34:N41">M34*L34</f>
        <v>0.00406419</v>
      </c>
      <c r="O34" s="20"/>
      <c r="P34" s="27">
        <f t="shared" si="2"/>
        <v>-5.186999999999987E-05</v>
      </c>
      <c r="Q34" s="61">
        <f t="shared" si="3"/>
        <v>-0.012601857115785453</v>
      </c>
    </row>
    <row r="35" spans="4:17" ht="30">
      <c r="D35" s="29" t="s">
        <v>31</v>
      </c>
      <c r="E35" s="20"/>
      <c r="F35" s="21"/>
      <c r="G35" s="22"/>
      <c r="H35" s="59">
        <v>0.0013</v>
      </c>
      <c r="I35" s="24">
        <f>I32</f>
        <v>0.79155</v>
      </c>
      <c r="J35" s="60">
        <f t="shared" si="6"/>
        <v>0.0010290149999999999</v>
      </c>
      <c r="K35" s="20"/>
      <c r="L35" s="59">
        <v>0.0011</v>
      </c>
      <c r="M35" s="26">
        <f>M32</f>
        <v>0.781575</v>
      </c>
      <c r="N35" s="60">
        <f t="shared" si="7"/>
        <v>0.0008597325</v>
      </c>
      <c r="O35" s="20"/>
      <c r="P35" s="27">
        <f t="shared" si="2"/>
        <v>-0.00016928249999999983</v>
      </c>
      <c r="Q35" s="61">
        <f t="shared" si="3"/>
        <v>-0.1645092637133568</v>
      </c>
    </row>
    <row r="36" spans="4:17" ht="15">
      <c r="D36" s="29" t="s">
        <v>32</v>
      </c>
      <c r="E36" s="20"/>
      <c r="F36" s="21"/>
      <c r="G36" s="22"/>
      <c r="H36" s="62">
        <v>0</v>
      </c>
      <c r="I36" s="24">
        <f>I32</f>
        <v>0.79155</v>
      </c>
      <c r="J36" s="60">
        <f t="shared" si="6"/>
        <v>0</v>
      </c>
      <c r="K36" s="20"/>
      <c r="L36" s="62">
        <v>0</v>
      </c>
      <c r="M36" s="26">
        <f>M32</f>
        <v>0.781575</v>
      </c>
      <c r="N36" s="60">
        <f t="shared" si="7"/>
        <v>0</v>
      </c>
      <c r="O36" s="20"/>
      <c r="P36" s="27">
        <f t="shared" si="2"/>
        <v>0</v>
      </c>
      <c r="Q36" s="61">
        <f t="shared" si="3"/>
      </c>
    </row>
    <row r="37" spans="4:17" ht="15">
      <c r="D37" s="20" t="s">
        <v>33</v>
      </c>
      <c r="E37" s="20"/>
      <c r="F37" s="21"/>
      <c r="G37" s="22"/>
      <c r="H37" s="59">
        <v>0.25</v>
      </c>
      <c r="I37" s="24">
        <v>1</v>
      </c>
      <c r="J37" s="60">
        <f t="shared" si="6"/>
        <v>0.25</v>
      </c>
      <c r="K37" s="20"/>
      <c r="L37" s="59">
        <v>0.25</v>
      </c>
      <c r="M37" s="26">
        <v>1</v>
      </c>
      <c r="N37" s="60">
        <f t="shared" si="7"/>
        <v>0.25</v>
      </c>
      <c r="O37" s="20"/>
      <c r="P37" s="27">
        <f t="shared" si="2"/>
        <v>0</v>
      </c>
      <c r="Q37" s="61">
        <f t="shared" si="3"/>
        <v>0</v>
      </c>
    </row>
    <row r="38" spans="4:17" ht="15">
      <c r="D38" s="20" t="s">
        <v>34</v>
      </c>
      <c r="E38" s="20"/>
      <c r="F38" s="21"/>
      <c r="G38" s="22"/>
      <c r="H38" s="59">
        <v>0.007</v>
      </c>
      <c r="I38" s="24">
        <f>Street!I38</f>
        <v>26.384999999999998</v>
      </c>
      <c r="J38" s="60">
        <f t="shared" si="6"/>
        <v>0.184695</v>
      </c>
      <c r="K38" s="20"/>
      <c r="L38" s="59">
        <v>0.007</v>
      </c>
      <c r="M38" s="26">
        <f>I38</f>
        <v>26.384999999999998</v>
      </c>
      <c r="N38" s="60">
        <f t="shared" si="7"/>
        <v>0.184695</v>
      </c>
      <c r="O38" s="20"/>
      <c r="P38" s="27">
        <f t="shared" si="2"/>
        <v>0</v>
      </c>
      <c r="Q38" s="61">
        <f t="shared" si="3"/>
        <v>0</v>
      </c>
    </row>
    <row r="39" spans="4:17" ht="15">
      <c r="D39" s="20" t="s">
        <v>35</v>
      </c>
      <c r="E39" s="20"/>
      <c r="F39" s="21"/>
      <c r="G39" s="22"/>
      <c r="H39" s="59">
        <v>0.056</v>
      </c>
      <c r="I39" s="24">
        <f>I38</f>
        <v>26.384999999999998</v>
      </c>
      <c r="J39" s="60">
        <f t="shared" si="6"/>
        <v>1.47756</v>
      </c>
      <c r="K39" s="20"/>
      <c r="L39" s="59">
        <v>0.056</v>
      </c>
      <c r="M39" s="26">
        <f>M38</f>
        <v>26.384999999999998</v>
      </c>
      <c r="N39" s="60">
        <f t="shared" si="7"/>
        <v>1.47756</v>
      </c>
      <c r="O39" s="20"/>
      <c r="P39" s="27">
        <f t="shared" si="2"/>
        <v>0</v>
      </c>
      <c r="Q39" s="61">
        <f t="shared" si="3"/>
        <v>0</v>
      </c>
    </row>
    <row r="40" spans="4:17" ht="15">
      <c r="D40" s="63"/>
      <c r="E40" s="20"/>
      <c r="F40" s="21"/>
      <c r="G40" s="22"/>
      <c r="H40" s="59"/>
      <c r="I40" s="64"/>
      <c r="J40" s="60">
        <f t="shared" si="6"/>
        <v>0</v>
      </c>
      <c r="K40" s="20"/>
      <c r="L40" s="59"/>
      <c r="M40" s="65"/>
      <c r="N40" s="60">
        <f t="shared" si="7"/>
        <v>0</v>
      </c>
      <c r="O40" s="20"/>
      <c r="P40" s="27">
        <f t="shared" si="2"/>
        <v>0</v>
      </c>
      <c r="Q40" s="61">
        <f t="shared" si="3"/>
      </c>
    </row>
    <row r="41" spans="4:17" ht="15.75" thickBot="1">
      <c r="D41" s="30"/>
      <c r="E41" s="20"/>
      <c r="F41" s="21"/>
      <c r="G41" s="22"/>
      <c r="H41" s="59"/>
      <c r="I41" s="31"/>
      <c r="J41" s="60">
        <f t="shared" si="6"/>
        <v>0</v>
      </c>
      <c r="K41" s="20"/>
      <c r="L41" s="59"/>
      <c r="M41" s="32"/>
      <c r="N41" s="60">
        <f t="shared" si="7"/>
        <v>0</v>
      </c>
      <c r="O41" s="20"/>
      <c r="P41" s="27">
        <f t="shared" si="2"/>
        <v>0</v>
      </c>
      <c r="Q41" s="61">
        <f t="shared" si="3"/>
      </c>
    </row>
    <row r="42" spans="4:17" ht="15.75" thickBot="1">
      <c r="D42" s="66" t="s">
        <v>36</v>
      </c>
      <c r="E42" s="20"/>
      <c r="F42" s="20"/>
      <c r="G42" s="20"/>
      <c r="H42" s="67"/>
      <c r="I42" s="68"/>
      <c r="J42" s="53">
        <f>SUM(J33:J41)</f>
        <v>6.042640564000001</v>
      </c>
      <c r="K42" s="54"/>
      <c r="L42" s="69"/>
      <c r="M42" s="70"/>
      <c r="N42" s="53">
        <f>SUM(N33:N41)</f>
        <v>25.736885023932075</v>
      </c>
      <c r="O42" s="54"/>
      <c r="P42" s="57">
        <f t="shared" si="2"/>
        <v>19.694244459932072</v>
      </c>
      <c r="Q42" s="58">
        <f t="shared" si="3"/>
        <v>3.2592116395709003</v>
      </c>
    </row>
    <row r="43" spans="4:17" ht="15.75" thickBot="1">
      <c r="D43" s="22" t="s">
        <v>37</v>
      </c>
      <c r="E43" s="20"/>
      <c r="F43" s="20"/>
      <c r="G43" s="20"/>
      <c r="H43" s="71">
        <v>0.13</v>
      </c>
      <c r="I43" s="72"/>
      <c r="J43" s="73">
        <f>J42*H43</f>
        <v>0.7855432733200002</v>
      </c>
      <c r="K43" s="20"/>
      <c r="L43" s="71">
        <v>0.13</v>
      </c>
      <c r="M43" s="74"/>
      <c r="N43" s="73">
        <f>N42*L43</f>
        <v>3.34579505311117</v>
      </c>
      <c r="O43" s="20"/>
      <c r="P43" s="27">
        <f t="shared" si="2"/>
        <v>2.56025177979117</v>
      </c>
      <c r="Q43" s="61">
        <f t="shared" si="3"/>
        <v>3.2592116395709008</v>
      </c>
    </row>
    <row r="44" spans="4:17" ht="26.25" thickBot="1">
      <c r="D44" s="50" t="s">
        <v>38</v>
      </c>
      <c r="E44" s="20"/>
      <c r="F44" s="20"/>
      <c r="G44" s="20"/>
      <c r="H44" s="51"/>
      <c r="I44" s="52"/>
      <c r="J44" s="53">
        <f>ROUND(SUM(J42:J43),2)</f>
        <v>6.83</v>
      </c>
      <c r="K44" s="54"/>
      <c r="L44" s="55"/>
      <c r="M44" s="56"/>
      <c r="N44" s="53">
        <f>ROUND(SUM(N42:N43),2)</f>
        <v>29.08</v>
      </c>
      <c r="O44" s="54"/>
      <c r="P44" s="57">
        <f t="shared" si="2"/>
        <v>22.25</v>
      </c>
      <c r="Q44" s="58">
        <f t="shared" si="3"/>
        <v>3.2576866764275256</v>
      </c>
    </row>
    <row r="45" spans="4:17" ht="27.75" thickBot="1">
      <c r="D45" s="75" t="s">
        <v>39</v>
      </c>
      <c r="E45" s="20"/>
      <c r="F45" s="20"/>
      <c r="G45" s="20"/>
      <c r="H45" s="51"/>
      <c r="I45" s="76"/>
      <c r="J45" s="53">
        <f>ROUND(-J44*10%,2)</f>
        <v>-0.68</v>
      </c>
      <c r="K45" s="54"/>
      <c r="L45" s="55"/>
      <c r="M45" s="56"/>
      <c r="N45" s="53">
        <f>ROUND(-N44*10%,2)</f>
        <v>-2.91</v>
      </c>
      <c r="O45" s="54"/>
      <c r="P45" s="57">
        <f t="shared" si="2"/>
        <v>-2.23</v>
      </c>
      <c r="Q45" s="58">
        <f t="shared" si="3"/>
        <v>3.2794117647058822</v>
      </c>
    </row>
    <row r="46" spans="4:17" ht="15.75" thickBot="1">
      <c r="D46" s="50" t="s">
        <v>40</v>
      </c>
      <c r="E46" s="20"/>
      <c r="F46" s="20"/>
      <c r="G46" s="20"/>
      <c r="H46" s="77"/>
      <c r="I46" s="78"/>
      <c r="J46" s="79">
        <f>J44+J45</f>
        <v>6.15</v>
      </c>
      <c r="K46" s="54"/>
      <c r="L46" s="80"/>
      <c r="M46" s="81"/>
      <c r="N46" s="79">
        <f>N44+N45</f>
        <v>26.169999999999998</v>
      </c>
      <c r="O46" s="54"/>
      <c r="P46" s="82">
        <f t="shared" si="2"/>
        <v>20.019999999999996</v>
      </c>
      <c r="Q46" s="83">
        <f t="shared" si="3"/>
        <v>3.2552845528455276</v>
      </c>
    </row>
    <row r="48" spans="4:12" ht="15">
      <c r="D48" s="10" t="s">
        <v>41</v>
      </c>
      <c r="H48" s="84">
        <f>Street!H48</f>
        <v>0.0554</v>
      </c>
      <c r="L48" s="84">
        <v>0.0421</v>
      </c>
    </row>
    <row r="50" ht="15">
      <c r="C50" s="85" t="s">
        <v>42</v>
      </c>
    </row>
    <row r="52" spans="2:3" ht="15">
      <c r="B52" s="10"/>
      <c r="C52" s="4" t="s">
        <v>43</v>
      </c>
    </row>
    <row r="53" ht="15">
      <c r="C53" s="4" t="s">
        <v>44</v>
      </c>
    </row>
    <row r="55" ht="15">
      <c r="C55" s="4" t="s">
        <v>45</v>
      </c>
    </row>
    <row r="56" ht="15">
      <c r="C56" s="4" t="s">
        <v>46</v>
      </c>
    </row>
    <row r="58" ht="15">
      <c r="C58" s="4" t="s">
        <v>47</v>
      </c>
    </row>
    <row r="59" ht="15">
      <c r="C59" s="4" t="s">
        <v>48</v>
      </c>
    </row>
    <row r="60" ht="15">
      <c r="C60" s="4" t="s">
        <v>49</v>
      </c>
    </row>
    <row r="61" ht="15">
      <c r="C61" s="4" t="s">
        <v>50</v>
      </c>
    </row>
    <row r="62" ht="15">
      <c r="C62" s="4" t="s">
        <v>51</v>
      </c>
    </row>
  </sheetData>
  <sheetProtection/>
  <mergeCells count="10">
    <mergeCell ref="P1:Q1"/>
    <mergeCell ref="F13:F14"/>
    <mergeCell ref="P13:P14"/>
    <mergeCell ref="Q13:Q14"/>
    <mergeCell ref="D4:Q4"/>
    <mergeCell ref="D5:Q5"/>
    <mergeCell ref="F8:Q8"/>
    <mergeCell ref="H12:J12"/>
    <mergeCell ref="L12:N12"/>
    <mergeCell ref="P12:Q12"/>
  </mergeCells>
  <dataValidations count="2">
    <dataValidation type="list" allowBlank="1" showInputMessage="1" showErrorMessage="1" sqref="G15:G29">
      <formula1>$B$8:$B$13</formula1>
    </dataValidation>
    <dataValidation type="list" allowBlank="1" showInputMessage="1" showErrorMessage="1" prompt="Select Charge Unit - monthly, per kWh, per kW" sqref="F15:F29">
      <formula1>"Monthly, per kWh, per kW"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ERTH Crop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 P</dc:creator>
  <cp:keywords/>
  <dc:description/>
  <cp:lastModifiedBy>Graig P</cp:lastModifiedBy>
  <dcterms:created xsi:type="dcterms:W3CDTF">2012-05-23T17:01:48Z</dcterms:created>
  <dcterms:modified xsi:type="dcterms:W3CDTF">2012-05-31T19:29:47Z</dcterms:modified>
  <cp:category/>
  <cp:version/>
  <cp:contentType/>
  <cp:contentStatus/>
</cp:coreProperties>
</file>