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tabRatio="599" activeTab="0"/>
  </bookViews>
  <sheets>
    <sheet name="Summary" sheetId="1" r:id="rId1"/>
    <sheet name="2002" sheetId="2" r:id="rId2"/>
    <sheet name="2003" sheetId="3" r:id="rId3"/>
    <sheet name="2004" sheetId="4" r:id="rId4"/>
    <sheet name="2005" sheetId="5" r:id="rId5"/>
    <sheet name="200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">'2002'!$F$1:$X$24</definedName>
  </definedNames>
  <calcPr fullCalcOnLoad="1"/>
</workbook>
</file>

<file path=xl/sharedStrings.xml><?xml version="1.0" encoding="utf-8"?>
<sst xmlns="http://schemas.openxmlformats.org/spreadsheetml/2006/main" count="394" uniqueCount="78">
  <si>
    <t>PILS provision</t>
  </si>
  <si>
    <t>2001 PILS Customer Charge</t>
  </si>
  <si>
    <t>2001 PILS Distribution Rate</t>
  </si>
  <si>
    <t>2002 PILS Customer Charge</t>
  </si>
  <si>
    <t>2002 PILS Distribution Rate</t>
  </si>
  <si>
    <t>Billing quantities from Revenue Model</t>
  </si>
  <si>
    <t>PILS revenue</t>
  </si>
  <si>
    <t>Prorated PILS Provision</t>
  </si>
  <si>
    <t>Variance</t>
  </si>
  <si>
    <t>RES</t>
  </si>
  <si>
    <t>GS&lt;50</t>
  </si>
  <si>
    <t>50-1000</t>
  </si>
  <si>
    <t>1000-5000</t>
  </si>
  <si>
    <t>&gt;5000</t>
  </si>
  <si>
    <t>Total Monthly Revenue</t>
  </si>
  <si>
    <t># customers</t>
  </si>
  <si>
    <t>kWh</t>
  </si>
  <si>
    <t>kVA</t>
  </si>
  <si>
    <t>Street Light</t>
  </si>
  <si>
    <t>Unmetered WH</t>
  </si>
  <si>
    <t xml:space="preserve">billing quantities that have been determined in the revenue model for each class. </t>
  </si>
  <si>
    <t>Total</t>
  </si>
  <si>
    <t>The PILS recovery is calculated by multiplying the PILs portion of the customers charge and distribution rates by</t>
  </si>
  <si>
    <t>Number of Customers from Revenue Model</t>
  </si>
  <si>
    <t>PILS revenue - Customer portion</t>
  </si>
  <si>
    <t>50-1000 Non-Interval</t>
  </si>
  <si>
    <t>50-1000 Interval</t>
  </si>
  <si>
    <t>GS Water Heaters</t>
  </si>
  <si>
    <t>Billing Quantities from Revenue Model</t>
  </si>
  <si>
    <t>PILS revenue - Distribution portion</t>
  </si>
  <si>
    <t>RES Water Heaters</t>
  </si>
  <si>
    <t>Q1</t>
  </si>
  <si>
    <t>Q2</t>
  </si>
  <si>
    <t>Q3</t>
  </si>
  <si>
    <t>Q4</t>
  </si>
  <si>
    <t>2004 PILS Customer Charge</t>
  </si>
  <si>
    <t>2004 PILS Distribution Rate</t>
  </si>
  <si>
    <t>*** Due to change in OEB model, customer/distribution split is changed</t>
  </si>
  <si>
    <t>rate change</t>
  </si>
  <si>
    <t>Annual</t>
  </si>
  <si>
    <t>2004 Apr PILS Customer Charge</t>
  </si>
  <si>
    <t>2004 Apr PILS Distribution Rate</t>
  </si>
  <si>
    <t>2005 Apr PILS Customer Charge</t>
  </si>
  <si>
    <t>2005 Apr PILS Distribution Rate</t>
  </si>
  <si>
    <t>GS WH</t>
  </si>
  <si>
    <t>RES WH</t>
  </si>
  <si>
    <t>rate change April 1, 2005</t>
  </si>
  <si>
    <t>2006 May PILS Customer Charge</t>
  </si>
  <si>
    <t>2006 May PILS Distribution Rate</t>
  </si>
  <si>
    <t>rate change May 1, 2006</t>
  </si>
  <si>
    <t xml:space="preserve">that includes </t>
  </si>
  <si>
    <t>$46.9M PILS per year</t>
  </si>
  <si>
    <t>or $3.9M  average per month</t>
  </si>
  <si>
    <t>PILs amount included in Rates</t>
  </si>
  <si>
    <t>PILs Revenue Collected in Rates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</si>
  <si>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</si>
  <si>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</si>
  <si>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</si>
  <si>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</si>
  <si>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</si>
  <si>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</si>
  <si>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</si>
  <si>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</si>
  <si>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</si>
  <si>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</si>
  <si>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</si>
  <si>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</si>
  <si>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Notes:</t>
  </si>
  <si>
    <t>{1}</t>
  </si>
  <si>
    <t>In the 2002 January 25, 2002 Application, THESL applied for 2001 PILs Deferral Account Allowance ($5M) and 2002 PILs Proxy ($55M) to be included in the rates effective March 1, 2002.</t>
  </si>
  <si>
    <t>{2}</t>
  </si>
  <si>
    <t>Rate change April 1, 2004</t>
  </si>
  <si>
    <t>{3)</t>
  </si>
  <si>
    <t>Rate change April 1, 2005</t>
  </si>
  <si>
    <t>{4)</t>
  </si>
  <si>
    <t>Rate change May 1, 2006</t>
  </si>
  <si>
    <t xml:space="preserve"> </t>
  </si>
  <si>
    <t>#Customers from Revenue Model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</si>
</sst>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_(* #,##0.00000_);_(* \(#,##0.000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8" fontId="0" fillId="0" borderId="0" xfId="42" applyNumberFormat="1" applyFont="1" applyAlignment="1">
      <alignment/>
    </xf>
    <xf numFmtId="178" fontId="0" fillId="33" borderId="0" xfId="42" applyNumberFormat="1" applyFont="1" applyFill="1" applyAlignment="1">
      <alignment/>
    </xf>
    <xf numFmtId="180" fontId="0" fillId="0" borderId="0" xfId="46" applyNumberFormat="1" applyFont="1" applyAlignment="1">
      <alignment/>
    </xf>
    <xf numFmtId="182" fontId="0" fillId="33" borderId="0" xfId="42" applyNumberFormat="1" applyFont="1" applyFill="1" applyAlignment="1">
      <alignment/>
    </xf>
    <xf numFmtId="175" fontId="0" fillId="33" borderId="0" xfId="0" applyNumberFormat="1" applyFill="1" applyAlignment="1">
      <alignment/>
    </xf>
    <xf numFmtId="180" fontId="0" fillId="0" borderId="0" xfId="0" applyNumberFormat="1" applyAlignment="1">
      <alignment/>
    </xf>
    <xf numFmtId="183" fontId="0" fillId="0" borderId="0" xfId="61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178" fontId="0" fillId="34" borderId="0" xfId="42" applyNumberFormat="1" applyFont="1" applyFill="1" applyAlignment="1">
      <alignment/>
    </xf>
    <xf numFmtId="180" fontId="1" fillId="0" borderId="0" xfId="0" applyNumberFormat="1" applyFont="1" applyAlignment="1">
      <alignment/>
    </xf>
    <xf numFmtId="0" fontId="0" fillId="0" borderId="0" xfId="58">
      <alignment/>
      <protection/>
    </xf>
    <xf numFmtId="0" fontId="0" fillId="33" borderId="0" xfId="58" applyFill="1">
      <alignment/>
      <protection/>
    </xf>
    <xf numFmtId="182" fontId="0" fillId="33" borderId="0" xfId="44" applyNumberFormat="1" applyFont="1" applyFill="1" applyAlignment="1">
      <alignment/>
    </xf>
    <xf numFmtId="0" fontId="0" fillId="0" borderId="0" xfId="58" applyFill="1">
      <alignment/>
      <protection/>
    </xf>
    <xf numFmtId="175" fontId="0" fillId="33" borderId="0" xfId="58" applyNumberFormat="1" applyFill="1">
      <alignment/>
      <protection/>
    </xf>
    <xf numFmtId="0" fontId="0" fillId="0" borderId="0" xfId="58" applyAlignment="1">
      <alignment wrapText="1"/>
      <protection/>
    </xf>
    <xf numFmtId="17" fontId="0" fillId="0" borderId="0" xfId="58" applyNumberFormat="1">
      <alignment/>
      <protection/>
    </xf>
    <xf numFmtId="178" fontId="0" fillId="0" borderId="0" xfId="44" applyNumberFormat="1" applyFont="1" applyAlignment="1">
      <alignment/>
    </xf>
    <xf numFmtId="185" fontId="0" fillId="0" borderId="0" xfId="58" applyNumberFormat="1">
      <alignment/>
      <protection/>
    </xf>
    <xf numFmtId="178" fontId="0" fillId="0" borderId="0" xfId="44" applyNumberFormat="1" applyFont="1" applyFill="1" applyAlignment="1">
      <alignment/>
    </xf>
    <xf numFmtId="180" fontId="0" fillId="0" borderId="0" xfId="48" applyNumberFormat="1" applyFont="1" applyAlignment="1">
      <alignment/>
    </xf>
    <xf numFmtId="175" fontId="0" fillId="0" borderId="0" xfId="58" applyNumberFormat="1">
      <alignment/>
      <protection/>
    </xf>
    <xf numFmtId="178" fontId="0" fillId="34" borderId="0" xfId="44" applyNumberFormat="1" applyFont="1" applyFill="1" applyBorder="1" applyAlignment="1">
      <alignment/>
    </xf>
    <xf numFmtId="178" fontId="0" fillId="0" borderId="0" xfId="44" applyNumberFormat="1" applyFont="1" applyFill="1" applyBorder="1" applyAlignment="1">
      <alignment/>
    </xf>
    <xf numFmtId="17" fontId="0" fillId="0" borderId="0" xfId="58" applyNumberFormat="1" applyFill="1">
      <alignment/>
      <protection/>
    </xf>
    <xf numFmtId="0" fontId="1" fillId="0" borderId="0" xfId="58" applyFont="1">
      <alignment/>
      <protection/>
    </xf>
    <xf numFmtId="180" fontId="0" fillId="0" borderId="0" xfId="58" applyNumberFormat="1">
      <alignment/>
      <protection/>
    </xf>
    <xf numFmtId="0" fontId="4" fillId="0" borderId="0" xfId="58" applyFont="1">
      <alignment/>
      <protection/>
    </xf>
    <xf numFmtId="0" fontId="1" fillId="0" borderId="0" xfId="58" applyFont="1" applyAlignment="1">
      <alignment wrapText="1"/>
      <protection/>
    </xf>
    <xf numFmtId="178" fontId="0" fillId="0" borderId="0" xfId="58" applyNumberFormat="1">
      <alignment/>
      <protection/>
    </xf>
    <xf numFmtId="17" fontId="1" fillId="0" borderId="0" xfId="58" applyNumberFormat="1" applyFont="1">
      <alignment/>
      <protection/>
    </xf>
    <xf numFmtId="178" fontId="1" fillId="0" borderId="0" xfId="44" applyNumberFormat="1" applyFont="1" applyAlignment="1">
      <alignment/>
    </xf>
    <xf numFmtId="175" fontId="0" fillId="33" borderId="0" xfId="44" applyNumberFormat="1" applyFont="1" applyFill="1" applyAlignment="1">
      <alignment/>
    </xf>
    <xf numFmtId="175" fontId="0" fillId="35" borderId="0" xfId="58" applyNumberFormat="1" applyFill="1">
      <alignment/>
      <protection/>
    </xf>
    <xf numFmtId="0" fontId="0" fillId="35" borderId="0" xfId="58" applyFill="1">
      <alignment/>
      <protection/>
    </xf>
    <xf numFmtId="186" fontId="0" fillId="0" borderId="0" xfId="58" applyNumberFormat="1">
      <alignment/>
      <protection/>
    </xf>
    <xf numFmtId="0" fontId="0" fillId="0" borderId="0" xfId="58" quotePrefix="1">
      <alignment/>
      <protection/>
    </xf>
    <xf numFmtId="178" fontId="0" fillId="34" borderId="0" xfId="44" applyNumberFormat="1" applyFont="1" applyFill="1" applyAlignment="1">
      <alignment/>
    </xf>
    <xf numFmtId="17" fontId="0" fillId="33" borderId="0" xfId="58" applyNumberFormat="1" applyFill="1">
      <alignment/>
      <protection/>
    </xf>
    <xf numFmtId="185" fontId="0" fillId="33" borderId="0" xfId="58" applyNumberFormat="1" applyFill="1">
      <alignment/>
      <protection/>
    </xf>
    <xf numFmtId="178" fontId="0" fillId="35" borderId="0" xfId="44" applyNumberFormat="1" applyFont="1" applyFill="1" applyAlignment="1">
      <alignment/>
    </xf>
    <xf numFmtId="17" fontId="0" fillId="35" borderId="0" xfId="58" applyNumberFormat="1" applyFill="1">
      <alignment/>
      <protection/>
    </xf>
    <xf numFmtId="185" fontId="0" fillId="35" borderId="0" xfId="58" applyNumberFormat="1" applyFill="1">
      <alignment/>
      <protection/>
    </xf>
    <xf numFmtId="43" fontId="0" fillId="0" borderId="0" xfId="58" applyNumberFormat="1">
      <alignment/>
      <protection/>
    </xf>
    <xf numFmtId="174" fontId="0" fillId="33" borderId="0" xfId="44" applyNumberFormat="1" applyFont="1" applyFill="1" applyAlignment="1">
      <alignment/>
    </xf>
    <xf numFmtId="0" fontId="1" fillId="35" borderId="0" xfId="58" applyFont="1" applyFill="1">
      <alignment/>
      <protection/>
    </xf>
    <xf numFmtId="0" fontId="1" fillId="36" borderId="0" xfId="58" applyFont="1" applyFill="1">
      <alignment/>
      <protection/>
    </xf>
    <xf numFmtId="0" fontId="0" fillId="36" borderId="0" xfId="58" applyFill="1">
      <alignment/>
      <protection/>
    </xf>
    <xf numFmtId="175" fontId="0" fillId="36" borderId="0" xfId="58" applyNumberFormat="1" applyFill="1">
      <alignment/>
      <protection/>
    </xf>
    <xf numFmtId="0" fontId="1" fillId="0" borderId="0" xfId="58" applyFont="1" applyAlignment="1">
      <alignment horizontal="center" wrapText="1"/>
      <protection/>
    </xf>
    <xf numFmtId="17" fontId="1" fillId="35" borderId="0" xfId="58" applyNumberFormat="1" applyFont="1" applyFill="1">
      <alignment/>
      <protection/>
    </xf>
    <xf numFmtId="180" fontId="0" fillId="35" borderId="0" xfId="48" applyNumberFormat="1" applyFont="1" applyFill="1" applyAlignment="1">
      <alignment/>
    </xf>
    <xf numFmtId="178" fontId="0" fillId="36" borderId="0" xfId="44" applyNumberFormat="1" applyFont="1" applyFill="1" applyAlignment="1">
      <alignment/>
    </xf>
    <xf numFmtId="178" fontId="0" fillId="0" borderId="0" xfId="44" applyNumberFormat="1" applyFont="1" applyFill="1" applyAlignment="1">
      <alignment horizontal="right"/>
    </xf>
    <xf numFmtId="17" fontId="1" fillId="36" borderId="0" xfId="58" applyNumberFormat="1" applyFont="1" applyFill="1">
      <alignment/>
      <protection/>
    </xf>
    <xf numFmtId="185" fontId="0" fillId="36" borderId="0" xfId="58" applyNumberFormat="1" applyFill="1">
      <alignment/>
      <protection/>
    </xf>
    <xf numFmtId="180" fontId="0" fillId="36" borderId="0" xfId="48" applyNumberFormat="1" applyFont="1" applyFill="1" applyAlignment="1">
      <alignment/>
    </xf>
    <xf numFmtId="178" fontId="1" fillId="37" borderId="0" xfId="44" applyNumberFormat="1" applyFont="1" applyFill="1" applyAlignment="1">
      <alignment horizontal="left"/>
    </xf>
    <xf numFmtId="178" fontId="1" fillId="37" borderId="0" xfId="44" applyNumberFormat="1" applyFont="1" applyFill="1" applyAlignment="1">
      <alignment horizontal="right"/>
    </xf>
    <xf numFmtId="0" fontId="0" fillId="37" borderId="0" xfId="58" applyFill="1">
      <alignment/>
      <protection/>
    </xf>
    <xf numFmtId="17" fontId="1" fillId="0" borderId="0" xfId="58" applyNumberFormat="1" applyFont="1" applyFill="1">
      <alignment/>
      <protection/>
    </xf>
    <xf numFmtId="0" fontId="1" fillId="0" borderId="0" xfId="58" applyFont="1" applyAlignment="1">
      <alignment horizontal="center"/>
      <protection/>
    </xf>
    <xf numFmtId="178" fontId="0" fillId="0" borderId="0" xfId="58" applyNumberFormat="1" applyFill="1">
      <alignment/>
      <protection/>
    </xf>
    <xf numFmtId="178" fontId="0" fillId="0" borderId="0" xfId="44" applyNumberFormat="1" applyFont="1" applyFill="1" applyBorder="1" applyAlignment="1">
      <alignment horizontal="right"/>
    </xf>
    <xf numFmtId="0" fontId="1" fillId="33" borderId="0" xfId="58" applyFont="1" applyFill="1">
      <alignment/>
      <protection/>
    </xf>
    <xf numFmtId="0" fontId="1" fillId="34" borderId="0" xfId="58" applyFont="1" applyFill="1">
      <alignment/>
      <protection/>
    </xf>
    <xf numFmtId="0" fontId="0" fillId="34" borderId="0" xfId="58" applyFill="1">
      <alignment/>
      <protection/>
    </xf>
    <xf numFmtId="175" fontId="0" fillId="34" borderId="0" xfId="58" applyNumberFormat="1" applyFill="1">
      <alignment/>
      <protection/>
    </xf>
    <xf numFmtId="180" fontId="0" fillId="0" borderId="0" xfId="48" applyNumberFormat="1" applyFont="1" applyFill="1" applyAlignment="1">
      <alignment/>
    </xf>
    <xf numFmtId="185" fontId="0" fillId="34" borderId="0" xfId="58" applyNumberFormat="1" applyFill="1">
      <alignment/>
      <protection/>
    </xf>
    <xf numFmtId="178" fontId="5" fillId="34" borderId="0" xfId="44" applyNumberFormat="1" applyFont="1" applyFill="1" applyAlignment="1">
      <alignment horizontal="left"/>
    </xf>
    <xf numFmtId="178" fontId="1" fillId="34" borderId="0" xfId="44" applyNumberFormat="1" applyFont="1" applyFill="1" applyAlignment="1">
      <alignment horizontal="right"/>
    </xf>
    <xf numFmtId="0" fontId="0" fillId="0" borderId="0" xfId="58" applyFill="1" quotePrefix="1">
      <alignment/>
      <protection/>
    </xf>
    <xf numFmtId="178" fontId="5" fillId="34" borderId="0" xfId="44" applyNumberFormat="1" applyFont="1" applyFill="1" applyAlignment="1">
      <alignment horizontal="right"/>
    </xf>
    <xf numFmtId="0" fontId="6" fillId="34" borderId="0" xfId="58" applyFont="1" applyFill="1">
      <alignment/>
      <protection/>
    </xf>
    <xf numFmtId="178" fontId="7" fillId="0" borderId="0" xfId="58" applyNumberFormat="1" applyFont="1">
      <alignment/>
      <protection/>
    </xf>
    <xf numFmtId="0" fontId="4" fillId="34" borderId="0" xfId="58" applyFont="1" applyFill="1" quotePrefix="1">
      <alignment/>
      <protection/>
    </xf>
    <xf numFmtId="178" fontId="4" fillId="34" borderId="0" xfId="44" applyNumberFormat="1" applyFont="1" applyFill="1" applyAlignment="1">
      <alignment/>
    </xf>
    <xf numFmtId="178" fontId="1" fillId="34" borderId="0" xfId="44" applyNumberFormat="1" applyFont="1" applyFill="1" applyAlignment="1">
      <alignment/>
    </xf>
    <xf numFmtId="0" fontId="4" fillId="34" borderId="0" xfId="58" applyFont="1" applyFill="1">
      <alignment/>
      <protection/>
    </xf>
    <xf numFmtId="178" fontId="4" fillId="34" borderId="0" xfId="58" applyNumberFormat="1" applyFont="1" applyFill="1">
      <alignment/>
      <protection/>
    </xf>
    <xf numFmtId="178" fontId="1" fillId="34" borderId="0" xfId="58" applyNumberFormat="1" applyFont="1" applyFill="1">
      <alignment/>
      <protection/>
    </xf>
    <xf numFmtId="0" fontId="1" fillId="0" borderId="10" xfId="58" applyFont="1" applyBorder="1" applyAlignment="1">
      <alignment horizontal="center" wrapText="1"/>
      <protection/>
    </xf>
    <xf numFmtId="0" fontId="1" fillId="0" borderId="11" xfId="58" applyFont="1" applyBorder="1" applyAlignment="1">
      <alignment horizontal="center" wrapText="1"/>
      <protection/>
    </xf>
    <xf numFmtId="0" fontId="1" fillId="0" borderId="12" xfId="58" applyFont="1" applyBorder="1" applyAlignment="1">
      <alignment horizontal="center" wrapText="1"/>
      <protection/>
    </xf>
    <xf numFmtId="0" fontId="1" fillId="0" borderId="13" xfId="58" applyFont="1" applyBorder="1">
      <alignment/>
      <protection/>
    </xf>
    <xf numFmtId="0" fontId="0" fillId="0" borderId="14" xfId="58" applyBorder="1">
      <alignment/>
      <protection/>
    </xf>
    <xf numFmtId="174" fontId="0" fillId="0" borderId="15" xfId="58" applyNumberFormat="1" applyBorder="1">
      <alignment/>
      <protection/>
    </xf>
    <xf numFmtId="174" fontId="0" fillId="0" borderId="14" xfId="58" applyNumberFormat="1" applyBorder="1">
      <alignment/>
      <protection/>
    </xf>
    <xf numFmtId="0" fontId="1" fillId="0" borderId="16" xfId="58" applyFont="1" applyBorder="1">
      <alignment/>
      <protection/>
    </xf>
    <xf numFmtId="0" fontId="0" fillId="0" borderId="17" xfId="58" applyBorder="1">
      <alignment/>
      <protection/>
    </xf>
    <xf numFmtId="174" fontId="0" fillId="0" borderId="18" xfId="58" applyNumberFormat="1" applyBorder="1">
      <alignment/>
      <protection/>
    </xf>
    <xf numFmtId="174" fontId="0" fillId="0" borderId="17" xfId="58" applyNumberFormat="1" applyBorder="1">
      <alignment/>
      <protection/>
    </xf>
    <xf numFmtId="182" fontId="0" fillId="0" borderId="0" xfId="58" applyNumberFormat="1">
      <alignment/>
      <protection/>
    </xf>
    <xf numFmtId="0" fontId="0" fillId="0" borderId="0" xfId="58" applyAlignment="1">
      <alignment horizontal="right"/>
      <protection/>
    </xf>
    <xf numFmtId="0" fontId="1" fillId="0" borderId="19" xfId="58" applyFont="1" applyBorder="1" applyAlignment="1">
      <alignment horizontal="right"/>
      <protection/>
    </xf>
    <xf numFmtId="0" fontId="1" fillId="0" borderId="20" xfId="58" applyFont="1" applyBorder="1">
      <alignment/>
      <protection/>
    </xf>
    <xf numFmtId="0" fontId="1" fillId="0" borderId="21" xfId="58" applyFont="1" applyBorder="1">
      <alignment/>
      <protection/>
    </xf>
    <xf numFmtId="180" fontId="0" fillId="0" borderId="22" xfId="46" applyNumberFormat="1" applyFont="1" applyBorder="1" applyAlignment="1">
      <alignment/>
    </xf>
    <xf numFmtId="180" fontId="0" fillId="0" borderId="22" xfId="46" applyNumberFormat="1" applyFont="1" applyBorder="1" applyAlignment="1">
      <alignment/>
    </xf>
    <xf numFmtId="180" fontId="1" fillId="0" borderId="21" xfId="46" applyNumberFormat="1" applyFont="1" applyBorder="1" applyAlignment="1">
      <alignment/>
    </xf>
    <xf numFmtId="0" fontId="0" fillId="0" borderId="23" xfId="58" applyBorder="1">
      <alignment/>
      <protection/>
    </xf>
    <xf numFmtId="0" fontId="1" fillId="0" borderId="24" xfId="58" applyFont="1" applyBorder="1">
      <alignment/>
      <protection/>
    </xf>
    <xf numFmtId="0" fontId="0" fillId="0" borderId="25" xfId="58" applyBorder="1" applyAlignment="1">
      <alignment horizontal="right"/>
      <protection/>
    </xf>
    <xf numFmtId="0" fontId="0" fillId="0" borderId="26" xfId="58" applyBorder="1">
      <alignment/>
      <protection/>
    </xf>
    <xf numFmtId="0" fontId="0" fillId="0" borderId="0" xfId="58" applyAlignment="1">
      <alignment wrapText="1"/>
      <protection/>
    </xf>
    <xf numFmtId="0" fontId="1" fillId="0" borderId="0" xfId="58" applyFont="1" applyBorder="1">
      <alignment/>
      <protection/>
    </xf>
    <xf numFmtId="0" fontId="0" fillId="0" borderId="0" xfId="58" applyBorder="1">
      <alignment/>
      <protection/>
    </xf>
    <xf numFmtId="174" fontId="0" fillId="0" borderId="0" xfId="58" applyNumberForma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14</xdr:row>
      <xdr:rowOff>47625</xdr:rowOff>
    </xdr:from>
    <xdr:to>
      <xdr:col>13</xdr:col>
      <xdr:colOff>304800</xdr:colOff>
      <xdr:row>23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12477750" y="2486025"/>
          <a:ext cx="2571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47625</xdr:rowOff>
    </xdr:from>
    <xdr:to>
      <xdr:col>13</xdr:col>
      <xdr:colOff>285750</xdr:colOff>
      <xdr:row>40</xdr:row>
      <xdr:rowOff>104775</xdr:rowOff>
    </xdr:to>
    <xdr:sp>
      <xdr:nvSpPr>
        <xdr:cNvPr id="2" name="Line 3"/>
        <xdr:cNvSpPr>
          <a:spLocks/>
        </xdr:cNvSpPr>
      </xdr:nvSpPr>
      <xdr:spPr>
        <a:xfrm flipH="1" flipV="1">
          <a:off x="12449175" y="5772150"/>
          <a:ext cx="2667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104775</xdr:rowOff>
    </xdr:from>
    <xdr:to>
      <xdr:col>13</xdr:col>
      <xdr:colOff>190500</xdr:colOff>
      <xdr:row>69</xdr:row>
      <xdr:rowOff>104775</xdr:rowOff>
    </xdr:to>
    <xdr:sp>
      <xdr:nvSpPr>
        <xdr:cNvPr id="3" name="Line 10"/>
        <xdr:cNvSpPr>
          <a:spLocks/>
        </xdr:cNvSpPr>
      </xdr:nvSpPr>
      <xdr:spPr>
        <a:xfrm flipH="1" flipV="1">
          <a:off x="12458700" y="9705975"/>
          <a:ext cx="161925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17</xdr:row>
      <xdr:rowOff>47625</xdr:rowOff>
    </xdr:from>
    <xdr:to>
      <xdr:col>13</xdr:col>
      <xdr:colOff>123825</xdr:colOff>
      <xdr:row>26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11982450" y="2971800"/>
          <a:ext cx="68580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34</xdr:row>
      <xdr:rowOff>85725</xdr:rowOff>
    </xdr:from>
    <xdr:to>
      <xdr:col>13</xdr:col>
      <xdr:colOff>142875</xdr:colOff>
      <xdr:row>43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1953875" y="6524625"/>
          <a:ext cx="7334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57</xdr:row>
      <xdr:rowOff>85725</xdr:rowOff>
    </xdr:from>
    <xdr:to>
      <xdr:col>13</xdr:col>
      <xdr:colOff>114300</xdr:colOff>
      <xdr:row>72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11953875" y="10467975"/>
          <a:ext cx="70485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Svcs\Revenue\2003\Jun\2003%20Forecast%20vs%20Retail%20Revenue%20Revised%20H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HC\Finance\Treasury%20and%20Risk%20Mgmt\Rates\PILS\PILS_2005_Q4_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HC\Finance\Treasury%20and%20Risk%20Mgmt\Rates\PILS\PILS_2006_Q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HC\Finance\Treasury%20and%20Risk%20Mgmt\Rates\PILS\PILS_2002%20new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Svcs\Revenue\2003\Jul\2003%20Forecast%20vs%20Retail%20Revenue%20Revised%20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Svcs\Revenue\2003\aug\2003%20Forecast%20vs%20Retail%20Revenue%20Revised%20H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Svcs\Revenue\2003\sep\2003%20Forecast%20vs%20Retail%20Revenue%20Revised%20H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Svcs\Revenue\2003\oct\2003%20Forecast%20vs%20Retail%20Revenue%20Revised%20H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gSvcs\Revenue\2003\nov\2003%20Forecast%20vs%20Retail%20Revenue%20Revised%20H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gSvcs\Revenue\2003\Dec\2003%20Forecast%20vs%20Retail%20Revenue%20Revised%20H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HC\Finance\Treasury%20and%20Risk%20Mgmt\Rates\PILS\PILS_2003_Q4%20new%20mode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HC\Finance\Treasury%20and%20Risk%20Mgmt\Rates\PILS\PILS_2004_Q4%20new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 Class kWhs Sold"/>
      <sheetName val="Forecas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2003 Variance Account Analysis"/>
    </sheetNames>
    <sheetDataSet>
      <sheetData sheetId="5">
        <row r="8">
          <cell r="B8">
            <v>588797</v>
          </cell>
          <cell r="J8">
            <v>67039</v>
          </cell>
          <cell r="R8">
            <v>9476</v>
          </cell>
          <cell r="AA8">
            <v>1333</v>
          </cell>
          <cell r="AJ8">
            <v>487</v>
          </cell>
          <cell r="AS8">
            <v>46</v>
          </cell>
          <cell r="BB8">
            <v>161043</v>
          </cell>
        </row>
      </sheetData>
      <sheetData sheetId="6">
        <row r="8">
          <cell r="B8">
            <v>588927</v>
          </cell>
          <cell r="J8">
            <v>67126</v>
          </cell>
          <cell r="R8">
            <v>9486</v>
          </cell>
          <cell r="AA8">
            <v>1342</v>
          </cell>
          <cell r="AJ8">
            <v>491</v>
          </cell>
          <cell r="AS8">
            <v>46</v>
          </cell>
          <cell r="BB8">
            <v>161043</v>
          </cell>
        </row>
      </sheetData>
      <sheetData sheetId="7">
        <row r="8">
          <cell r="B8">
            <v>589308</v>
          </cell>
          <cell r="J8">
            <v>66958</v>
          </cell>
          <cell r="R8">
            <v>9493</v>
          </cell>
          <cell r="AA8">
            <v>1347</v>
          </cell>
          <cell r="AJ8">
            <v>489</v>
          </cell>
          <cell r="AS8">
            <v>46</v>
          </cell>
          <cell r="BB8">
            <v>161043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2">
          <cell r="W52">
            <v>5249597.988968513</v>
          </cell>
        </row>
        <row r="53">
          <cell r="W53">
            <v>4767532.596482312</v>
          </cell>
        </row>
        <row r="54">
          <cell r="W54">
            <v>4990075.930183699</v>
          </cell>
        </row>
        <row r="55">
          <cell r="W55">
            <v>4608386.841021577</v>
          </cell>
        </row>
        <row r="56">
          <cell r="W56">
            <v>4672415.550275735</v>
          </cell>
        </row>
        <row r="57">
          <cell r="W57">
            <v>5379126.84425619</v>
          </cell>
        </row>
        <row r="58">
          <cell r="W58">
            <v>5973652.9225516105</v>
          </cell>
        </row>
        <row r="59">
          <cell r="W59">
            <v>5783566.96072965</v>
          </cell>
        </row>
        <row r="60">
          <cell r="W60">
            <v>4936440.193931215</v>
          </cell>
        </row>
        <row r="61">
          <cell r="W61">
            <v>4774190.915542611</v>
          </cell>
        </row>
        <row r="62">
          <cell r="W62">
            <v>4778520.413510411</v>
          </cell>
        </row>
        <row r="63">
          <cell r="W63">
            <v>5439660.867917302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54">
          <cell r="W54">
            <v>5208058.506616746</v>
          </cell>
        </row>
        <row r="55">
          <cell r="W55">
            <v>4911711.697031643</v>
          </cell>
        </row>
        <row r="56">
          <cell r="W56">
            <v>5071451.416376581</v>
          </cell>
        </row>
        <row r="57">
          <cell r="W57">
            <v>4463328.534705842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X15">
            <v>5128916.524574008</v>
          </cell>
        </row>
        <row r="16">
          <cell r="X16">
            <v>4844073.6039840225</v>
          </cell>
        </row>
        <row r="17">
          <cell r="X17">
            <v>4963624.494108506</v>
          </cell>
        </row>
        <row r="18">
          <cell r="X18">
            <v>5167316.605863565</v>
          </cell>
        </row>
        <row r="19">
          <cell r="X19">
            <v>5881045.419577293</v>
          </cell>
        </row>
        <row r="20">
          <cell r="X20">
            <v>5666000.724040702</v>
          </cell>
        </row>
        <row r="21">
          <cell r="X21">
            <v>5259678.815178512</v>
          </cell>
        </row>
        <row r="22">
          <cell r="X22">
            <v>5034408.357720099</v>
          </cell>
        </row>
        <row r="23">
          <cell r="X23">
            <v>5063287.960564809</v>
          </cell>
        </row>
        <row r="24">
          <cell r="X24">
            <v>5321900.753907165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 Class kWhs Sold"/>
      <sheetName val="Forecas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2003 Variance Account Analysis"/>
    </sheetNames>
    <sheetDataSet>
      <sheetData sheetId="8">
        <row r="8">
          <cell r="B8">
            <v>589431</v>
          </cell>
          <cell r="J8">
            <v>67046</v>
          </cell>
          <cell r="R8">
            <v>9486</v>
          </cell>
          <cell r="AA8">
            <v>1362</v>
          </cell>
          <cell r="AJ8">
            <v>492</v>
          </cell>
          <cell r="AS8">
            <v>46</v>
          </cell>
          <cell r="BB8">
            <v>161043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3 Class kWhs Sold"/>
      <sheetName val="Forecas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2003 Variance Account Analysis"/>
    </sheetNames>
    <sheetDataSet>
      <sheetData sheetId="9">
        <row r="8">
          <cell r="B8">
            <v>589695</v>
          </cell>
          <cell r="J8">
            <v>67040</v>
          </cell>
          <cell r="R8">
            <v>9481</v>
          </cell>
          <cell r="AA8">
            <v>1369</v>
          </cell>
          <cell r="AJ8">
            <v>491</v>
          </cell>
          <cell r="AS8">
            <v>46</v>
          </cell>
          <cell r="BB8">
            <v>161043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3 Class kWhs Sold"/>
      <sheetName val="Forecas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2003 Variance Account Analysis"/>
    </sheetNames>
    <sheetDataSet>
      <sheetData sheetId="10">
        <row r="8">
          <cell r="B8">
            <v>589243</v>
          </cell>
          <cell r="J8">
            <v>66964</v>
          </cell>
          <cell r="R8">
            <v>9469</v>
          </cell>
          <cell r="AA8">
            <v>1382</v>
          </cell>
          <cell r="AJ8">
            <v>492</v>
          </cell>
          <cell r="AS8">
            <v>46</v>
          </cell>
          <cell r="BB8">
            <v>161043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3 Class kWhs Sold"/>
      <sheetName val="Forecas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2003 Variance Account Analysis"/>
    </sheetNames>
    <sheetDataSet>
      <sheetData sheetId="11">
        <row r="8">
          <cell r="B8">
            <v>589569</v>
          </cell>
          <cell r="J8">
            <v>67018</v>
          </cell>
          <cell r="R8">
            <v>9488</v>
          </cell>
          <cell r="AA8">
            <v>1404</v>
          </cell>
          <cell r="AJ8">
            <v>493</v>
          </cell>
          <cell r="AS8">
            <v>46</v>
          </cell>
          <cell r="BB8">
            <v>161043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3 Class kWhs Sold"/>
      <sheetName val="Forecas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2003 Variance Account Analysis"/>
    </sheetNames>
    <sheetDataSet>
      <sheetData sheetId="12">
        <row r="8">
          <cell r="B8">
            <v>589645</v>
          </cell>
          <cell r="J8">
            <v>66892</v>
          </cell>
          <cell r="R8">
            <v>9460</v>
          </cell>
          <cell r="AA8">
            <v>1414</v>
          </cell>
          <cell r="AJ8">
            <v>496</v>
          </cell>
          <cell r="AS8">
            <v>46</v>
          </cell>
          <cell r="BB8">
            <v>161043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3 Class kWhs Sold"/>
      <sheetName val="Forecas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2003 Variance Account Analysis"/>
    </sheetNames>
    <sheetDataSet>
      <sheetData sheetId="13">
        <row r="8">
          <cell r="B8">
            <v>590109</v>
          </cell>
          <cell r="J8">
            <v>67064</v>
          </cell>
          <cell r="R8">
            <v>9484</v>
          </cell>
          <cell r="AA8">
            <v>1424</v>
          </cell>
          <cell r="AJ8">
            <v>497</v>
          </cell>
          <cell r="AS8">
            <v>47</v>
          </cell>
          <cell r="BB8">
            <v>161043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8">
          <cell r="W48">
            <v>5317065.908423588</v>
          </cell>
        </row>
        <row r="49">
          <cell r="W49">
            <v>4922031.34340744</v>
          </cell>
        </row>
        <row r="50">
          <cell r="W50">
            <v>5072629.869578006</v>
          </cell>
        </row>
        <row r="51">
          <cell r="W51">
            <v>4853274.67649268</v>
          </cell>
        </row>
        <row r="52">
          <cell r="W52">
            <v>4765135.041336808</v>
          </cell>
        </row>
        <row r="53">
          <cell r="W53">
            <v>4996389.001365486</v>
          </cell>
        </row>
        <row r="54">
          <cell r="W54">
            <v>5294225.037405873</v>
          </cell>
        </row>
        <row r="55">
          <cell r="W55">
            <v>5267442.285041881</v>
          </cell>
        </row>
        <row r="56">
          <cell r="W56">
            <v>4881928.817353104</v>
          </cell>
        </row>
        <row r="57">
          <cell r="W57">
            <v>4871659.229925541</v>
          </cell>
        </row>
        <row r="58">
          <cell r="W58">
            <v>4814453.35384591</v>
          </cell>
        </row>
        <row r="59">
          <cell r="W59">
            <v>5093549.230615659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2">
          <cell r="W52">
            <v>5375228.022172276</v>
          </cell>
        </row>
        <row r="53">
          <cell r="W53">
            <v>4935067.078231765</v>
          </cell>
        </row>
        <row r="54">
          <cell r="W54">
            <v>4994877.40929229</v>
          </cell>
        </row>
        <row r="55">
          <cell r="W55">
            <v>4729326.297536102</v>
          </cell>
        </row>
        <row r="56">
          <cell r="W56">
            <v>4749754.516680365</v>
          </cell>
        </row>
        <row r="57">
          <cell r="W57">
            <v>4781694.007425145</v>
          </cell>
        </row>
        <row r="58">
          <cell r="W58">
            <v>4818313.512765598</v>
          </cell>
        </row>
        <row r="59">
          <cell r="W59">
            <v>4802894.773923978</v>
          </cell>
        </row>
        <row r="60">
          <cell r="W60">
            <v>4739821.363451152</v>
          </cell>
        </row>
        <row r="61">
          <cell r="W61">
            <v>4536843.835971849</v>
          </cell>
        </row>
        <row r="62">
          <cell r="W62">
            <v>4531281.483895478</v>
          </cell>
        </row>
        <row r="63">
          <cell r="W63">
            <v>4918298.759463177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35"/>
  <sheetViews>
    <sheetView tabSelected="1" zoomScalePageLayoutView="0" workbookViewId="0" topLeftCell="A3">
      <selection activeCell="A14" sqref="A14"/>
    </sheetView>
  </sheetViews>
  <sheetFormatPr defaultColWidth="9.140625" defaultRowHeight="12.75"/>
  <cols>
    <col min="1" max="1" width="44.28125" style="17" customWidth="1"/>
    <col min="2" max="2" width="0.85546875" style="17" customWidth="1"/>
    <col min="3" max="11" width="15.7109375" style="17" customWidth="1"/>
    <col min="12" max="16384" width="9.140625" style="17" customWidth="1"/>
  </cols>
  <sheetData>
    <row r="1" ht="15.75">
      <c r="A1" s="34" t="s">
        <v>53</v>
      </c>
    </row>
    <row r="2" spans="1:11" ht="25.5">
      <c r="A2" s="32"/>
      <c r="C2" s="89" t="s">
        <v>9</v>
      </c>
      <c r="D2" s="90" t="s">
        <v>10</v>
      </c>
      <c r="E2" s="90" t="s">
        <v>25</v>
      </c>
      <c r="F2" s="90" t="s">
        <v>26</v>
      </c>
      <c r="G2" s="90" t="s">
        <v>12</v>
      </c>
      <c r="H2" s="90" t="s">
        <v>13</v>
      </c>
      <c r="I2" s="90" t="s">
        <v>18</v>
      </c>
      <c r="J2" s="90" t="s">
        <v>44</v>
      </c>
      <c r="K2" s="91" t="s">
        <v>45</v>
      </c>
    </row>
    <row r="3" spans="1:11" ht="12.75">
      <c r="A3" s="92" t="s">
        <v>1</v>
      </c>
      <c r="B3" s="93"/>
      <c r="C3" s="94">
        <v>0.1663</v>
      </c>
      <c r="D3" s="94">
        <v>0.2042</v>
      </c>
      <c r="E3" s="94">
        <v>0.3475</v>
      </c>
      <c r="F3" s="94">
        <v>0.1951</v>
      </c>
      <c r="G3" s="94">
        <v>3.4609</v>
      </c>
      <c r="H3" s="94">
        <v>35.9746</v>
      </c>
      <c r="I3" s="94">
        <v>0.0036</v>
      </c>
      <c r="J3" s="94"/>
      <c r="K3" s="95"/>
    </row>
    <row r="4" spans="1:12" ht="12.75">
      <c r="A4" s="96" t="s">
        <v>2</v>
      </c>
      <c r="B4" s="97"/>
      <c r="C4" s="98">
        <v>0.000155</v>
      </c>
      <c r="D4" s="98">
        <v>0.00021</v>
      </c>
      <c r="E4" s="98">
        <v>0.05884</v>
      </c>
      <c r="F4" s="98">
        <v>0.058173</v>
      </c>
      <c r="G4" s="98">
        <v>0.049093</v>
      </c>
      <c r="H4" s="98">
        <v>0.041648</v>
      </c>
      <c r="I4" s="98">
        <v>0.038997</v>
      </c>
      <c r="J4" s="98">
        <v>0.00021</v>
      </c>
      <c r="K4" s="99">
        <v>0.000155</v>
      </c>
      <c r="L4" s="100"/>
    </row>
    <row r="5" spans="1:11" ht="12.75">
      <c r="A5" s="92" t="s">
        <v>3</v>
      </c>
      <c r="B5" s="93"/>
      <c r="C5" s="94">
        <v>1.8292</v>
      </c>
      <c r="D5" s="94">
        <v>2.246</v>
      </c>
      <c r="E5" s="94">
        <v>3.8228</v>
      </c>
      <c r="F5" s="94">
        <v>2.1465</v>
      </c>
      <c r="G5" s="94">
        <v>38.0704</v>
      </c>
      <c r="H5" s="94">
        <v>395.7207</v>
      </c>
      <c r="I5" s="94">
        <v>0.0398</v>
      </c>
      <c r="J5" s="94"/>
      <c r="K5" s="95"/>
    </row>
    <row r="6" spans="1:12" ht="12.75">
      <c r="A6" s="96" t="s">
        <v>4</v>
      </c>
      <c r="B6" s="97"/>
      <c r="C6" s="98">
        <v>0.001705</v>
      </c>
      <c r="D6" s="98">
        <v>0.002314</v>
      </c>
      <c r="E6" s="98">
        <v>0.647241</v>
      </c>
      <c r="F6" s="98">
        <v>0.639901</v>
      </c>
      <c r="G6" s="98">
        <v>0.540022</v>
      </c>
      <c r="H6" s="98">
        <v>0.458124</v>
      </c>
      <c r="I6" s="98">
        <v>0.428962</v>
      </c>
      <c r="J6" s="98">
        <v>0.002314</v>
      </c>
      <c r="K6" s="99">
        <v>0.001705</v>
      </c>
      <c r="L6" s="28"/>
    </row>
    <row r="7" spans="1:11" ht="12.75">
      <c r="A7" s="92" t="s">
        <v>40</v>
      </c>
      <c r="B7" s="93"/>
      <c r="C7" s="94">
        <v>1.6438</v>
      </c>
      <c r="D7" s="94">
        <v>1.9218</v>
      </c>
      <c r="E7" s="94">
        <v>2.7047</v>
      </c>
      <c r="F7" s="94">
        <v>2.5201</v>
      </c>
      <c r="G7" s="94">
        <v>61.6519</v>
      </c>
      <c r="H7" s="94">
        <v>214.7165</v>
      </c>
      <c r="I7" s="94">
        <v>0.0287</v>
      </c>
      <c r="J7" s="94">
        <v>0</v>
      </c>
      <c r="K7" s="95">
        <v>0</v>
      </c>
    </row>
    <row r="8" spans="1:11" ht="12.75">
      <c r="A8" s="96" t="s">
        <v>41</v>
      </c>
      <c r="B8" s="97"/>
      <c r="C8" s="98">
        <v>0.0021</v>
      </c>
      <c r="D8" s="98">
        <v>0.0027</v>
      </c>
      <c r="E8" s="98">
        <v>0.6861</v>
      </c>
      <c r="F8" s="98">
        <v>0.672</v>
      </c>
      <c r="G8" s="98">
        <v>0.5371</v>
      </c>
      <c r="H8" s="98">
        <v>0.4308</v>
      </c>
      <c r="I8" s="98">
        <v>0.5479</v>
      </c>
      <c r="J8" s="98">
        <v>0.0027</v>
      </c>
      <c r="K8" s="99">
        <v>0.0021</v>
      </c>
    </row>
    <row r="9" spans="1:11" ht="12.75">
      <c r="A9" s="92" t="s">
        <v>42</v>
      </c>
      <c r="B9" s="93"/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5">
        <v>0</v>
      </c>
    </row>
    <row r="10" spans="1:11" ht="12.75">
      <c r="A10" s="96" t="s">
        <v>43</v>
      </c>
      <c r="B10" s="97"/>
      <c r="C10" s="98">
        <v>0.004401254002459867</v>
      </c>
      <c r="D10" s="98">
        <v>0.0032969481392054758</v>
      </c>
      <c r="E10" s="98">
        <v>0.7081237177795568</v>
      </c>
      <c r="F10" s="98">
        <v>0.6953323774199411</v>
      </c>
      <c r="G10" s="98">
        <v>0.57485905042547</v>
      </c>
      <c r="H10" s="98">
        <v>0.4582679990059057</v>
      </c>
      <c r="I10" s="98">
        <v>0.7202014693951371</v>
      </c>
      <c r="J10" s="98">
        <v>0.0032969481392054758</v>
      </c>
      <c r="K10" s="99">
        <v>0.004401254002459867</v>
      </c>
    </row>
    <row r="11" spans="1:11" ht="12.75">
      <c r="A11" s="113"/>
      <c r="B11" s="114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2.75">
      <c r="A12" s="113"/>
      <c r="B12" s="114"/>
      <c r="C12" s="115"/>
      <c r="D12" s="115"/>
      <c r="E12" s="115"/>
      <c r="F12" s="115"/>
      <c r="G12" s="115"/>
      <c r="H12" s="115"/>
      <c r="I12" s="115"/>
      <c r="J12" s="115"/>
      <c r="K12" s="115"/>
    </row>
    <row r="14" ht="16.5" thickBot="1">
      <c r="A14" s="34" t="s">
        <v>54</v>
      </c>
    </row>
    <row r="15" spans="1:7" ht="13.5" thickBot="1">
      <c r="A15" s="108"/>
      <c r="B15" s="109" t="s">
        <v>76</v>
      </c>
      <c r="C15" s="104">
        <v>2002</v>
      </c>
      <c r="D15" s="104">
        <v>2003</v>
      </c>
      <c r="E15" s="104">
        <v>2004</v>
      </c>
      <c r="F15" s="104">
        <v>2005</v>
      </c>
      <c r="G15" s="104">
        <v>2006</v>
      </c>
    </row>
    <row r="16" spans="1:7" ht="12.75">
      <c r="A16" s="110" t="s">
        <v>55</v>
      </c>
      <c r="B16" s="111"/>
      <c r="C16" s="105"/>
      <c r="D16" s="105">
        <f>'[8]2003'!$W48</f>
        <v>5317065.908423588</v>
      </c>
      <c r="E16" s="105">
        <f>'[9]2004'!$W52</f>
        <v>5375228.022172276</v>
      </c>
      <c r="F16" s="105">
        <f>'[10]2005'!$W52</f>
        <v>5249597.988968513</v>
      </c>
      <c r="G16" s="105">
        <f>'[11]2006'!$W54</f>
        <v>5208058.506616746</v>
      </c>
    </row>
    <row r="17" spans="1:7" ht="12.75">
      <c r="A17" s="110" t="s">
        <v>56</v>
      </c>
      <c r="B17" s="111"/>
      <c r="C17" s="105"/>
      <c r="D17" s="105">
        <f>'[8]2003'!$W49</f>
        <v>4922031.34340744</v>
      </c>
      <c r="E17" s="105">
        <f>'[9]2004'!$W53</f>
        <v>4935067.078231765</v>
      </c>
      <c r="F17" s="105">
        <f>'[10]2005'!$W53</f>
        <v>4767532.596482312</v>
      </c>
      <c r="G17" s="105">
        <f>'[11]2006'!$W55</f>
        <v>4911711.697031643</v>
      </c>
    </row>
    <row r="18" spans="1:7" ht="12.75">
      <c r="A18" s="110" t="s">
        <v>57</v>
      </c>
      <c r="B18" s="111"/>
      <c r="C18" s="106">
        <f>'[12]Sheet1'!$X15</f>
        <v>5128916.524574008</v>
      </c>
      <c r="D18" s="106">
        <f>'[8]2003'!$W50</f>
        <v>5072629.869578006</v>
      </c>
      <c r="E18" s="106">
        <f>'[9]2004'!$W54</f>
        <v>4994877.40929229</v>
      </c>
      <c r="F18" s="106">
        <f>'[10]2005'!$W54</f>
        <v>4990075.930183699</v>
      </c>
      <c r="G18" s="106">
        <f>'[11]2006'!$W56</f>
        <v>5071451.416376581</v>
      </c>
    </row>
    <row r="19" spans="1:7" ht="12.75">
      <c r="A19" s="110" t="s">
        <v>58</v>
      </c>
      <c r="B19" s="111"/>
      <c r="C19" s="106">
        <f>'[12]Sheet1'!$X16</f>
        <v>4844073.6039840225</v>
      </c>
      <c r="D19" s="106">
        <f>'[8]2003'!$W51</f>
        <v>4853274.67649268</v>
      </c>
      <c r="E19" s="106">
        <f>'[9]2004'!$W55</f>
        <v>4729326.297536102</v>
      </c>
      <c r="F19" s="106">
        <f>'[10]2005'!$W55</f>
        <v>4608386.841021577</v>
      </c>
      <c r="G19" s="106">
        <f>'[11]2006'!$W57</f>
        <v>4463328.534705842</v>
      </c>
    </row>
    <row r="20" spans="1:7" ht="12.75">
      <c r="A20" s="110" t="s">
        <v>59</v>
      </c>
      <c r="B20" s="111"/>
      <c r="C20" s="106">
        <f>'[12]Sheet1'!$X17</f>
        <v>4963624.494108506</v>
      </c>
      <c r="D20" s="106">
        <f>'[8]2003'!$W52</f>
        <v>4765135.041336808</v>
      </c>
      <c r="E20" s="106">
        <f>'[9]2004'!$W56</f>
        <v>4749754.516680365</v>
      </c>
      <c r="F20" s="106">
        <f>'[10]2005'!$W56</f>
        <v>4672415.550275735</v>
      </c>
      <c r="G20" s="106"/>
    </row>
    <row r="21" spans="1:7" ht="12.75">
      <c r="A21" s="110" t="s">
        <v>60</v>
      </c>
      <c r="B21" s="111"/>
      <c r="C21" s="106">
        <f>'[12]Sheet1'!$X18</f>
        <v>5167316.605863565</v>
      </c>
      <c r="D21" s="106">
        <f>'[8]2003'!$W53</f>
        <v>4996389.001365486</v>
      </c>
      <c r="E21" s="106">
        <f>'[9]2004'!$W57</f>
        <v>4781694.007425145</v>
      </c>
      <c r="F21" s="106">
        <f>'[10]2005'!$W57</f>
        <v>5379126.84425619</v>
      </c>
      <c r="G21" s="106"/>
    </row>
    <row r="22" spans="1:7" ht="12.75">
      <c r="A22" s="110" t="s">
        <v>61</v>
      </c>
      <c r="B22" s="111"/>
      <c r="C22" s="106">
        <f>'[12]Sheet1'!$X19</f>
        <v>5881045.419577293</v>
      </c>
      <c r="D22" s="106">
        <f>'[8]2003'!$W54</f>
        <v>5294225.037405873</v>
      </c>
      <c r="E22" s="106">
        <f>'[9]2004'!$W58</f>
        <v>4818313.512765598</v>
      </c>
      <c r="F22" s="106">
        <f>'[10]2005'!$W58</f>
        <v>5973652.9225516105</v>
      </c>
      <c r="G22" s="106"/>
    </row>
    <row r="23" spans="1:7" ht="12.75">
      <c r="A23" s="110" t="s">
        <v>62</v>
      </c>
      <c r="B23" s="111"/>
      <c r="C23" s="106">
        <f>'[12]Sheet1'!$X20</f>
        <v>5666000.724040702</v>
      </c>
      <c r="D23" s="106">
        <f>'[8]2003'!$W55</f>
        <v>5267442.285041881</v>
      </c>
      <c r="E23" s="106">
        <f>'[9]2004'!$W59</f>
        <v>4802894.773923978</v>
      </c>
      <c r="F23" s="106">
        <f>'[10]2005'!$W59</f>
        <v>5783566.96072965</v>
      </c>
      <c r="G23" s="106"/>
    </row>
    <row r="24" spans="1:7" ht="12.75">
      <c r="A24" s="110" t="s">
        <v>63</v>
      </c>
      <c r="B24" s="111"/>
      <c r="C24" s="106">
        <f>'[12]Sheet1'!$X21</f>
        <v>5259678.815178512</v>
      </c>
      <c r="D24" s="106">
        <f>'[8]2003'!$W56</f>
        <v>4881928.817353104</v>
      </c>
      <c r="E24" s="106">
        <f>'[9]2004'!$W60</f>
        <v>4739821.363451152</v>
      </c>
      <c r="F24" s="106">
        <f>'[10]2005'!$W60</f>
        <v>4936440.193931215</v>
      </c>
      <c r="G24" s="106"/>
    </row>
    <row r="25" spans="1:7" ht="12.75">
      <c r="A25" s="110" t="s">
        <v>64</v>
      </c>
      <c r="B25" s="111"/>
      <c r="C25" s="106">
        <f>'[12]Sheet1'!$X22</f>
        <v>5034408.357720099</v>
      </c>
      <c r="D25" s="106">
        <f>'[8]2003'!$W57</f>
        <v>4871659.229925541</v>
      </c>
      <c r="E25" s="106">
        <f>'[9]2004'!$W61</f>
        <v>4536843.835971849</v>
      </c>
      <c r="F25" s="106">
        <f>'[10]2005'!$W61</f>
        <v>4774190.915542611</v>
      </c>
      <c r="G25" s="106"/>
    </row>
    <row r="26" spans="1:7" ht="12.75">
      <c r="A26" s="110" t="s">
        <v>65</v>
      </c>
      <c r="B26" s="111"/>
      <c r="C26" s="106">
        <f>'[12]Sheet1'!$X23</f>
        <v>5063287.960564809</v>
      </c>
      <c r="D26" s="106">
        <f>'[8]2003'!$W58</f>
        <v>4814453.35384591</v>
      </c>
      <c r="E26" s="106">
        <f>'[9]2004'!$W62</f>
        <v>4531281.483895478</v>
      </c>
      <c r="F26" s="106">
        <f>'[10]2005'!$W62</f>
        <v>4778520.413510411</v>
      </c>
      <c r="G26" s="106"/>
    </row>
    <row r="27" spans="1:7" ht="13.5" thickBot="1">
      <c r="A27" s="110" t="s">
        <v>66</v>
      </c>
      <c r="B27" s="111"/>
      <c r="C27" s="106">
        <f>'[12]Sheet1'!$X24</f>
        <v>5321900.753907165</v>
      </c>
      <c r="D27" s="106">
        <f>'[8]2003'!$W59</f>
        <v>5093549.230615659</v>
      </c>
      <c r="E27" s="106">
        <f>'[9]2004'!$W63</f>
        <v>4918298.759463177</v>
      </c>
      <c r="F27" s="106">
        <f>'[10]2005'!$W63</f>
        <v>5439660.867917302</v>
      </c>
      <c r="G27" s="106"/>
    </row>
    <row r="28" spans="1:7" ht="13.5" thickBot="1">
      <c r="A28" s="102" t="s">
        <v>21</v>
      </c>
      <c r="B28" s="103"/>
      <c r="C28" s="107">
        <f>SUM(C16:C27)</f>
        <v>52330253.25951868</v>
      </c>
      <c r="D28" s="107">
        <f>SUM(D16:D27)</f>
        <v>60149783.79479198</v>
      </c>
      <c r="E28" s="107">
        <f>SUM(E16:E27)</f>
        <v>57913401.06080918</v>
      </c>
      <c r="F28" s="107">
        <f>SUM(F16:F27)</f>
        <v>61353168.02537082</v>
      </c>
      <c r="G28" s="107">
        <f>SUM(G16:G27)</f>
        <v>19654550.15473081</v>
      </c>
    </row>
    <row r="29" spans="1:7" ht="12.75">
      <c r="A29" s="101"/>
      <c r="C29" s="25"/>
      <c r="D29" s="25"/>
      <c r="E29" s="25"/>
      <c r="F29" s="25"/>
      <c r="G29" s="25"/>
    </row>
    <row r="31" ht="12.75">
      <c r="A31" s="17" t="s">
        <v>67</v>
      </c>
    </row>
    <row r="32" spans="1:8" ht="34.5" customHeight="1">
      <c r="A32" s="17" t="s">
        <v>68</v>
      </c>
      <c r="B32" s="112" t="s">
        <v>69</v>
      </c>
      <c r="C32" s="112"/>
      <c r="D32" s="112"/>
      <c r="E32" s="112"/>
      <c r="F32" s="112"/>
      <c r="G32" s="112"/>
      <c r="H32" s="112"/>
    </row>
    <row r="33" spans="1:8" ht="12.75">
      <c r="A33" s="17" t="s">
        <v>70</v>
      </c>
      <c r="B33" s="112" t="s">
        <v>71</v>
      </c>
      <c r="C33" s="112"/>
      <c r="D33" s="112"/>
      <c r="E33" s="112"/>
      <c r="F33" s="112"/>
      <c r="G33" s="112"/>
      <c r="H33" s="112"/>
    </row>
    <row r="34" spans="1:8" ht="12.75">
      <c r="A34" s="17" t="s">
        <v>72</v>
      </c>
      <c r="B34" s="112" t="s">
        <v>73</v>
      </c>
      <c r="C34" s="112"/>
      <c r="D34" s="112"/>
      <c r="E34" s="112"/>
      <c r="F34" s="112"/>
      <c r="G34" s="112"/>
      <c r="H34" s="112"/>
    </row>
    <row r="35" spans="1:8" ht="12.75">
      <c r="A35" s="17" t="s">
        <v>74</v>
      </c>
      <c r="B35" s="112" t="s">
        <v>75</v>
      </c>
      <c r="C35" s="112"/>
      <c r="D35" s="112"/>
      <c r="E35" s="112"/>
      <c r="F35" s="112"/>
      <c r="G35" s="112"/>
      <c r="H35" s="112"/>
    </row>
  </sheetData>
  <sheetProtection/>
  <mergeCells count="4">
    <mergeCell ref="B32:H32"/>
    <mergeCell ref="B33:H33"/>
    <mergeCell ref="B34:H34"/>
    <mergeCell ref="B35:H35"/>
  </mergeCells>
  <printOptions/>
  <pageMargins left="0.15748031496062992" right="0.1968503937007874" top="1.4173228346456694" bottom="0.984251968503937" header="0.5118110236220472" footer="0.5118110236220472"/>
  <pageSetup fitToHeight="0" fitToWidth="1" horizontalDpi="1200" verticalDpi="1200" orientation="landscape" scale="74" r:id="rId1"/>
  <headerFooter alignWithMargins="0">
    <oddHeader>&amp;RToronto Hydro-Electric System Limited
EB-2012-0064
Tab 5
Schedule L2
Filed:  2012 June 1
Page &amp;P of &amp;N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7"/>
  <sheetViews>
    <sheetView zoomScale="75" zoomScaleNormal="75" zoomScalePageLayoutView="0" workbookViewId="0" topLeftCell="A1">
      <selection activeCell="I21" sqref="I21"/>
    </sheetView>
  </sheetViews>
  <sheetFormatPr defaultColWidth="9.140625" defaultRowHeight="12.75"/>
  <cols>
    <col min="2" max="2" width="12.140625" style="0" customWidth="1"/>
    <col min="3" max="3" width="13.00390625" style="0" customWidth="1"/>
    <col min="4" max="4" width="13.7109375" style="0" customWidth="1"/>
    <col min="6" max="6" width="15.57421875" style="0" customWidth="1"/>
    <col min="7" max="8" width="15.00390625" style="0" customWidth="1"/>
    <col min="9" max="10" width="13.00390625" style="0" customWidth="1"/>
    <col min="11" max="11" width="13.140625" style="0" customWidth="1"/>
    <col min="12" max="12" width="12.140625" style="0" customWidth="1"/>
    <col min="13" max="14" width="14.00390625" style="0" customWidth="1"/>
    <col min="16" max="16" width="13.00390625" style="0" customWidth="1"/>
    <col min="17" max="17" width="11.57421875" style="0" customWidth="1"/>
    <col min="18" max="18" width="13.140625" style="0" customWidth="1"/>
    <col min="19" max="20" width="11.57421875" style="0" customWidth="1"/>
    <col min="21" max="22" width="10.57421875" style="0" customWidth="1"/>
    <col min="24" max="24" width="18.7109375" style="0" customWidth="1"/>
  </cols>
  <sheetData>
    <row r="2" spans="2:15" ht="12.75">
      <c r="B2" s="13" t="s">
        <v>0</v>
      </c>
      <c r="E2" t="s">
        <v>1</v>
      </c>
      <c r="G2" s="4">
        <v>0.1663</v>
      </c>
      <c r="H2" s="4">
        <v>0.2042</v>
      </c>
      <c r="I2" s="4">
        <v>0.3411</v>
      </c>
      <c r="J2" s="4">
        <v>8.8386</v>
      </c>
      <c r="K2" s="4">
        <v>35.9746</v>
      </c>
      <c r="L2" s="4">
        <v>0.0036</v>
      </c>
      <c r="M2" s="4"/>
      <c r="N2" s="4"/>
      <c r="O2" s="5"/>
    </row>
    <row r="3" spans="1:15" ht="12.75">
      <c r="A3">
        <v>2001</v>
      </c>
      <c r="B3" s="6">
        <v>5000000</v>
      </c>
      <c r="E3" t="s">
        <v>2</v>
      </c>
      <c r="G3" s="9">
        <v>0.000155</v>
      </c>
      <c r="H3" s="9">
        <v>0.00021</v>
      </c>
      <c r="I3" s="9">
        <v>0.05884</v>
      </c>
      <c r="J3" s="9">
        <v>0.049093</v>
      </c>
      <c r="K3" s="9">
        <v>0.041648</v>
      </c>
      <c r="L3" s="9">
        <v>0.038997</v>
      </c>
      <c r="M3" s="9">
        <f>G3*0.8+H3*0.2</f>
        <v>0.00016600000000000002</v>
      </c>
      <c r="N3" s="9"/>
      <c r="O3" s="5"/>
    </row>
    <row r="4" spans="1:15" ht="12.75">
      <c r="A4">
        <v>2002</v>
      </c>
      <c r="B4" s="6">
        <v>55000000</v>
      </c>
      <c r="E4" t="s">
        <v>3</v>
      </c>
      <c r="G4" s="4">
        <v>1.8292</v>
      </c>
      <c r="H4" s="4">
        <v>2.246</v>
      </c>
      <c r="I4" s="4">
        <v>3.7516</v>
      </c>
      <c r="J4" s="4">
        <v>97.2251</v>
      </c>
      <c r="K4" s="4">
        <v>395.7207</v>
      </c>
      <c r="L4" s="4">
        <v>0.0398</v>
      </c>
      <c r="M4" s="4"/>
      <c r="N4" s="4"/>
      <c r="O4" s="5"/>
    </row>
    <row r="5" spans="5:15" ht="13.5" customHeight="1">
      <c r="E5" t="s">
        <v>4</v>
      </c>
      <c r="G5" s="10">
        <v>0.001705</v>
      </c>
      <c r="H5" s="10">
        <v>0.002314</v>
      </c>
      <c r="I5" s="10">
        <v>0.647241</v>
      </c>
      <c r="J5" s="10">
        <v>0.540022</v>
      </c>
      <c r="K5" s="10">
        <v>0.458124</v>
      </c>
      <c r="L5" s="10">
        <v>0.428962</v>
      </c>
      <c r="M5" s="10">
        <f>G5*0.8+H5*0.2</f>
        <v>0.0018268</v>
      </c>
      <c r="N5" s="10"/>
      <c r="O5" s="5"/>
    </row>
    <row r="6" ht="13.5" customHeight="1"/>
    <row r="7" spans="7:16" ht="12.75">
      <c r="G7" s="13" t="s">
        <v>5</v>
      </c>
      <c r="P7" t="s">
        <v>6</v>
      </c>
    </row>
    <row r="8" spans="2:24" ht="38.25">
      <c r="B8" s="3" t="s">
        <v>7</v>
      </c>
      <c r="C8" s="3" t="s">
        <v>6</v>
      </c>
      <c r="D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18</v>
      </c>
      <c r="M8" s="3" t="s">
        <v>19</v>
      </c>
      <c r="N8" s="3"/>
      <c r="O8" s="3"/>
      <c r="P8" s="3" t="s">
        <v>9</v>
      </c>
      <c r="Q8" s="3" t="s">
        <v>10</v>
      </c>
      <c r="R8" s="3" t="s">
        <v>11</v>
      </c>
      <c r="S8" s="3" t="s">
        <v>12</v>
      </c>
      <c r="T8" s="3" t="s">
        <v>13</v>
      </c>
      <c r="U8" s="3" t="s">
        <v>18</v>
      </c>
      <c r="V8" s="3" t="s">
        <v>19</v>
      </c>
      <c r="W8" s="3"/>
      <c r="X8" s="3" t="s">
        <v>14</v>
      </c>
    </row>
    <row r="9" spans="6:22" ht="12.75">
      <c r="F9" t="s">
        <v>15</v>
      </c>
      <c r="G9" s="7">
        <v>583523</v>
      </c>
      <c r="H9" s="7">
        <v>67274</v>
      </c>
      <c r="I9" s="7">
        <v>10527</v>
      </c>
      <c r="J9" s="7">
        <v>482</v>
      </c>
      <c r="K9" s="7">
        <v>46</v>
      </c>
      <c r="L9" s="7">
        <v>16067</v>
      </c>
      <c r="M9" s="7">
        <v>0</v>
      </c>
      <c r="N9" s="7"/>
      <c r="O9" s="5"/>
      <c r="P9" s="6">
        <f>G9*SUM(G2,G4)</f>
        <v>1164420.1464999998</v>
      </c>
      <c r="Q9" s="6">
        <f aca="true" t="shared" si="0" ref="Q9:V9">H9*SUM(H2,H4)</f>
        <v>164834.75480000002</v>
      </c>
      <c r="R9" s="6">
        <f t="shared" si="0"/>
        <v>43083.8529</v>
      </c>
      <c r="S9" s="6">
        <f t="shared" si="0"/>
        <v>51122.7034</v>
      </c>
      <c r="T9" s="6">
        <f t="shared" si="0"/>
        <v>19857.9838</v>
      </c>
      <c r="U9" s="6">
        <f t="shared" si="0"/>
        <v>697.3078</v>
      </c>
      <c r="V9" s="6">
        <f t="shared" si="0"/>
        <v>0</v>
      </c>
    </row>
    <row r="10" spans="1:15" ht="12.75">
      <c r="A10" s="1">
        <v>37165</v>
      </c>
      <c r="B10" s="6">
        <f>B3/3</f>
        <v>1666666.6666666667</v>
      </c>
      <c r="C10" s="6"/>
      <c r="D10" s="6">
        <f>C10-B10</f>
        <v>-1666666.6666666667</v>
      </c>
      <c r="E10" s="2"/>
      <c r="O10" s="5"/>
    </row>
    <row r="11" spans="1:15" ht="12.75">
      <c r="A11" s="1">
        <v>37196</v>
      </c>
      <c r="B11" s="6">
        <f>B10</f>
        <v>1666666.6666666667</v>
      </c>
      <c r="C11" s="6"/>
      <c r="D11" s="6">
        <f aca="true" t="shared" si="1" ref="D11:D24">C11-B11</f>
        <v>-1666666.6666666667</v>
      </c>
      <c r="E11" s="2"/>
      <c r="G11" t="s">
        <v>16</v>
      </c>
      <c r="H11" t="s">
        <v>16</v>
      </c>
      <c r="I11" t="s">
        <v>17</v>
      </c>
      <c r="J11" t="s">
        <v>17</v>
      </c>
      <c r="K11" t="s">
        <v>17</v>
      </c>
      <c r="L11" t="s">
        <v>17</v>
      </c>
      <c r="M11" t="s">
        <v>16</v>
      </c>
      <c r="O11" s="5"/>
    </row>
    <row r="12" spans="1:15" ht="12.75">
      <c r="A12" s="1">
        <v>37226</v>
      </c>
      <c r="B12" s="6">
        <f>B11</f>
        <v>1666666.6666666667</v>
      </c>
      <c r="C12" s="6"/>
      <c r="D12" s="6">
        <f t="shared" si="1"/>
        <v>-1666666.6666666667</v>
      </c>
      <c r="E12" s="2"/>
      <c r="O12" s="5"/>
    </row>
    <row r="13" spans="1:15" ht="12.75">
      <c r="A13" s="1">
        <v>37257</v>
      </c>
      <c r="B13" s="6">
        <f>B4/12</f>
        <v>4583333.333333333</v>
      </c>
      <c r="C13" s="6"/>
      <c r="D13" s="6">
        <f t="shared" si="1"/>
        <v>-4583333.333333333</v>
      </c>
      <c r="E13" s="2"/>
      <c r="F13" s="1">
        <v>37257</v>
      </c>
      <c r="G13" s="15">
        <v>499242278.93344027</v>
      </c>
      <c r="H13" s="15">
        <v>241161461.93037894</v>
      </c>
      <c r="I13" s="15">
        <v>1887136.820258485</v>
      </c>
      <c r="J13" s="15">
        <v>912011.0482527157</v>
      </c>
      <c r="K13" s="15">
        <v>462727.75045970007</v>
      </c>
      <c r="L13" s="15">
        <v>26460.528</v>
      </c>
      <c r="M13" s="15">
        <v>18012187.183699206</v>
      </c>
      <c r="N13" s="15"/>
      <c r="O13" s="1">
        <f>F13</f>
        <v>37257</v>
      </c>
    </row>
    <row r="14" spans="1:15" ht="12.75">
      <c r="A14" s="1">
        <v>37288</v>
      </c>
      <c r="B14" s="6">
        <f aca="true" t="shared" si="2" ref="B14:B24">B13</f>
        <v>4583333.333333333</v>
      </c>
      <c r="C14" s="6"/>
      <c r="D14" s="6">
        <f t="shared" si="1"/>
        <v>-4583333.333333333</v>
      </c>
      <c r="E14" s="2"/>
      <c r="F14" s="1">
        <f aca="true" t="shared" si="3" ref="F14:F24">A14</f>
        <v>37288</v>
      </c>
      <c r="G14" s="15">
        <v>458277079.04469424</v>
      </c>
      <c r="H14" s="15">
        <v>212781726.0424127</v>
      </c>
      <c r="I14" s="15">
        <v>1794017.8337490815</v>
      </c>
      <c r="J14" s="15">
        <v>876662.6943171168</v>
      </c>
      <c r="K14" s="15">
        <v>443003.3589814443</v>
      </c>
      <c r="L14" s="15">
        <v>26460.528</v>
      </c>
      <c r="M14" s="15">
        <v>16167911.123675926</v>
      </c>
      <c r="N14" s="15"/>
      <c r="O14" s="1">
        <f aca="true" t="shared" si="4" ref="O14:O24">F14</f>
        <v>37288</v>
      </c>
    </row>
    <row r="15" spans="1:24" ht="12.75">
      <c r="A15" s="1">
        <v>37316</v>
      </c>
      <c r="B15" s="6">
        <f t="shared" si="2"/>
        <v>4583333.333333333</v>
      </c>
      <c r="C15" s="6">
        <f aca="true" t="shared" si="5" ref="C15:C24">X15</f>
        <v>5128916.524574008</v>
      </c>
      <c r="D15" s="6">
        <f t="shared" si="1"/>
        <v>545583.1912406748</v>
      </c>
      <c r="E15" s="2"/>
      <c r="F15" s="1">
        <f t="shared" si="3"/>
        <v>37316</v>
      </c>
      <c r="G15" s="15">
        <v>450617116.7537231</v>
      </c>
      <c r="H15" s="15">
        <v>234576407.55097032</v>
      </c>
      <c r="I15" s="15">
        <v>2016231.464581077</v>
      </c>
      <c r="J15" s="15">
        <v>931092.6645038801</v>
      </c>
      <c r="K15" s="15">
        <v>466360.5000951989</v>
      </c>
      <c r="L15" s="15">
        <v>26460.528</v>
      </c>
      <c r="M15" s="15">
        <v>18607657.40938889</v>
      </c>
      <c r="N15" s="15"/>
      <c r="O15" s="1">
        <f t="shared" si="4"/>
        <v>37316</v>
      </c>
      <c r="P15" s="6">
        <f aca="true" t="shared" si="6" ref="P15:P24">G15*SUM(G$3,G$5)</f>
        <v>838147.8371619249</v>
      </c>
      <c r="Q15" s="6">
        <f aca="true" t="shared" si="7" ref="Q15:Q24">H15*SUM(H$3,H$5)</f>
        <v>592070.8526586491</v>
      </c>
      <c r="R15" s="6">
        <f aca="true" t="shared" si="8" ref="R15:R24">I15*SUM(I$3,I$5)</f>
        <v>1423622.7287428714</v>
      </c>
      <c r="S15" s="6">
        <f aca="true" t="shared" si="9" ref="S15:S24">J15*SUM(J$3,J$5)</f>
        <v>548520.6550492033</v>
      </c>
      <c r="T15" s="6">
        <f aca="true" t="shared" si="10" ref="T15:T24">K15*SUM(K$3,K$5)</f>
        <v>233073.91985357774</v>
      </c>
      <c r="U15" s="6">
        <f aca="true" t="shared" si="11" ref="U15:U24">L15*SUM(L$3,L$5)</f>
        <v>12382.442222352</v>
      </c>
      <c r="V15" s="6">
        <f aca="true" t="shared" si="12" ref="V15:V24">M15*SUM(M$3,M$5)</f>
        <v>37081.339685430175</v>
      </c>
      <c r="X15" s="8">
        <f>SUM(P$9:W$9,P15:W15)</f>
        <v>5128916.524574008</v>
      </c>
    </row>
    <row r="16" spans="1:24" ht="12.75">
      <c r="A16" s="1">
        <v>37347</v>
      </c>
      <c r="B16" s="6">
        <f t="shared" si="2"/>
        <v>4583333.333333333</v>
      </c>
      <c r="C16" s="6">
        <f t="shared" si="5"/>
        <v>4844073.6039840225</v>
      </c>
      <c r="D16" s="6">
        <f t="shared" si="1"/>
        <v>260740.2706506895</v>
      </c>
      <c r="E16" s="2"/>
      <c r="F16" s="1">
        <f t="shared" si="3"/>
        <v>37347</v>
      </c>
      <c r="G16" s="15">
        <v>418910743.2933005</v>
      </c>
      <c r="H16" s="15">
        <v>218071115.3499192</v>
      </c>
      <c r="I16" s="15">
        <v>1809264.1982749808</v>
      </c>
      <c r="J16" s="15">
        <v>906562.0591718794</v>
      </c>
      <c r="K16" s="15">
        <v>424314.156914277</v>
      </c>
      <c r="L16" s="15">
        <v>26460.528</v>
      </c>
      <c r="M16" s="15">
        <v>17298383.275960602</v>
      </c>
      <c r="N16" s="15"/>
      <c r="O16" s="1">
        <f t="shared" si="4"/>
        <v>37347</v>
      </c>
      <c r="P16" s="6">
        <f t="shared" si="6"/>
        <v>779173.9825255389</v>
      </c>
      <c r="Q16" s="6">
        <f t="shared" si="7"/>
        <v>550411.4951431961</v>
      </c>
      <c r="R16" s="6">
        <f t="shared" si="8"/>
        <v>1277487.0743821966</v>
      </c>
      <c r="S16" s="6">
        <f t="shared" si="9"/>
        <v>534069.3074890418</v>
      </c>
      <c r="T16" s="6">
        <f t="shared" si="10"/>
        <v>212060.33482936205</v>
      </c>
      <c r="U16" s="6">
        <f t="shared" si="11"/>
        <v>12382.442222352</v>
      </c>
      <c r="V16" s="6">
        <f t="shared" si="12"/>
        <v>34472.21819233429</v>
      </c>
      <c r="X16" s="8">
        <f aca="true" t="shared" si="13" ref="X16:X24">SUM(P$9:W$9,P16:W16)</f>
        <v>4844073.6039840225</v>
      </c>
    </row>
    <row r="17" spans="1:24" ht="12.75">
      <c r="A17" s="1">
        <v>37377</v>
      </c>
      <c r="B17" s="6">
        <f t="shared" si="2"/>
        <v>4583333.333333333</v>
      </c>
      <c r="C17" s="6">
        <f t="shared" si="5"/>
        <v>4963624.494108506</v>
      </c>
      <c r="D17" s="6">
        <f t="shared" si="1"/>
        <v>380291.1607751725</v>
      </c>
      <c r="E17" s="2"/>
      <c r="F17" s="1">
        <f t="shared" si="3"/>
        <v>37377</v>
      </c>
      <c r="G17" s="15">
        <v>417323664.4239186</v>
      </c>
      <c r="H17" s="15">
        <v>203470994.0877529</v>
      </c>
      <c r="I17" s="15">
        <v>1977285.0514984368</v>
      </c>
      <c r="J17" s="15">
        <v>960001.1347824883</v>
      </c>
      <c r="K17" s="15">
        <v>461945.3626868657</v>
      </c>
      <c r="L17" s="15">
        <v>26460.528</v>
      </c>
      <c r="M17" s="15">
        <v>12495315.643809507</v>
      </c>
      <c r="N17" s="15"/>
      <c r="O17" s="1">
        <f t="shared" si="4"/>
        <v>37377</v>
      </c>
      <c r="P17" s="6">
        <f t="shared" si="6"/>
        <v>776222.0158284885</v>
      </c>
      <c r="Q17" s="6">
        <f t="shared" si="7"/>
        <v>513560.78907748836</v>
      </c>
      <c r="R17" s="6">
        <f t="shared" si="8"/>
        <v>1396123.4064470676</v>
      </c>
      <c r="S17" s="6">
        <f t="shared" si="9"/>
        <v>565551.0685173856</v>
      </c>
      <c r="T17" s="6">
        <f t="shared" si="10"/>
        <v>230867.35780074022</v>
      </c>
      <c r="U17" s="6">
        <f t="shared" si="11"/>
        <v>12382.442222352</v>
      </c>
      <c r="V17" s="6">
        <f t="shared" si="12"/>
        <v>24900.665014983584</v>
      </c>
      <c r="X17" s="8">
        <f t="shared" si="13"/>
        <v>4963624.494108506</v>
      </c>
    </row>
    <row r="18" spans="1:24" ht="12.75">
      <c r="A18" s="1">
        <v>37408</v>
      </c>
      <c r="B18" s="6">
        <f t="shared" si="2"/>
        <v>4583333.333333333</v>
      </c>
      <c r="C18" s="6">
        <f t="shared" si="5"/>
        <v>5167316.605863565</v>
      </c>
      <c r="D18" s="6">
        <f t="shared" si="1"/>
        <v>583983.2725302316</v>
      </c>
      <c r="E18" s="2"/>
      <c r="F18" s="1">
        <f t="shared" si="3"/>
        <v>37408</v>
      </c>
      <c r="G18" s="15">
        <v>441560926.40613645</v>
      </c>
      <c r="H18" s="15">
        <v>215288152.35097966</v>
      </c>
      <c r="I18" s="15">
        <v>2092121.5199092226</v>
      </c>
      <c r="J18" s="15">
        <v>1015755.9385247324</v>
      </c>
      <c r="K18" s="15">
        <v>488774.15705290716</v>
      </c>
      <c r="L18" s="15">
        <v>26460.528</v>
      </c>
      <c r="M18" s="15">
        <v>13221016.735377317</v>
      </c>
      <c r="N18" s="15"/>
      <c r="O18" s="1">
        <f t="shared" si="4"/>
        <v>37408</v>
      </c>
      <c r="P18" s="6">
        <f t="shared" si="6"/>
        <v>821303.3231154138</v>
      </c>
      <c r="Q18" s="6">
        <f t="shared" si="7"/>
        <v>543387.2965338727</v>
      </c>
      <c r="R18" s="6">
        <f t="shared" si="8"/>
        <v>1477207.2548990238</v>
      </c>
      <c r="S18" s="6">
        <f t="shared" si="9"/>
        <v>598397.0597239977</v>
      </c>
      <c r="T18" s="6">
        <f t="shared" si="10"/>
        <v>244275.63801864552</v>
      </c>
      <c r="U18" s="6">
        <f t="shared" si="11"/>
        <v>12382.442222352</v>
      </c>
      <c r="V18" s="6">
        <f t="shared" si="12"/>
        <v>26346.842150259916</v>
      </c>
      <c r="X18" s="8">
        <f t="shared" si="13"/>
        <v>5167316.605863565</v>
      </c>
    </row>
    <row r="19" spans="1:24" ht="12.75">
      <c r="A19" s="1">
        <v>37438</v>
      </c>
      <c r="B19" s="6">
        <f t="shared" si="2"/>
        <v>4583333.333333333</v>
      </c>
      <c r="C19" s="6">
        <f t="shared" si="5"/>
        <v>5881045.419577293</v>
      </c>
      <c r="D19" s="6">
        <f t="shared" si="1"/>
        <v>1297712.08624396</v>
      </c>
      <c r="E19" s="2"/>
      <c r="F19" s="1">
        <f t="shared" si="3"/>
        <v>37438</v>
      </c>
      <c r="G19" s="15">
        <v>526487299.3185992</v>
      </c>
      <c r="H19" s="15">
        <v>256694990.72095254</v>
      </c>
      <c r="I19" s="15">
        <v>2494503.800026501</v>
      </c>
      <c r="J19" s="15">
        <v>1211118.486396226</v>
      </c>
      <c r="K19" s="15">
        <v>582781.153255443</v>
      </c>
      <c r="L19" s="15">
        <v>26460.528</v>
      </c>
      <c r="M19" s="15">
        <v>15763843.62608329</v>
      </c>
      <c r="N19" s="15"/>
      <c r="O19" s="1">
        <f t="shared" si="4"/>
        <v>37438</v>
      </c>
      <c r="P19" s="6">
        <f t="shared" si="6"/>
        <v>979266.3767325945</v>
      </c>
      <c r="Q19" s="6">
        <f t="shared" si="7"/>
        <v>647898.1565796842</v>
      </c>
      <c r="R19" s="6">
        <f t="shared" si="8"/>
        <v>1761321.7376265118</v>
      </c>
      <c r="S19" s="6">
        <f t="shared" si="9"/>
        <v>713488.0671133128</v>
      </c>
      <c r="T19" s="6">
        <f t="shared" si="10"/>
        <v>291257.70252477925</v>
      </c>
      <c r="U19" s="6">
        <f t="shared" si="11"/>
        <v>12382.442222352</v>
      </c>
      <c r="V19" s="6">
        <f t="shared" si="12"/>
        <v>31414.18757805878</v>
      </c>
      <c r="X19" s="8">
        <f t="shared" si="13"/>
        <v>5881045.419577293</v>
      </c>
    </row>
    <row r="20" spans="1:24" ht="12.75">
      <c r="A20" s="1">
        <v>37469</v>
      </c>
      <c r="B20" s="6">
        <f t="shared" si="2"/>
        <v>4583333.333333333</v>
      </c>
      <c r="C20" s="6">
        <f t="shared" si="5"/>
        <v>5666000.724040702</v>
      </c>
      <c r="D20" s="6">
        <f t="shared" si="1"/>
        <v>1082667.390707369</v>
      </c>
      <c r="E20" s="2"/>
      <c r="F20" s="1">
        <f t="shared" si="3"/>
        <v>37469</v>
      </c>
      <c r="G20" s="15">
        <v>500899196.86977077</v>
      </c>
      <c r="H20" s="15">
        <v>244219214.5167216</v>
      </c>
      <c r="I20" s="15">
        <v>2373267.031586539</v>
      </c>
      <c r="J20" s="15">
        <v>1152256.242335096</v>
      </c>
      <c r="K20" s="15">
        <v>554457.0818598999</v>
      </c>
      <c r="L20" s="15">
        <v>26460.528</v>
      </c>
      <c r="M20" s="15">
        <v>14997696.282712266</v>
      </c>
      <c r="N20" s="15"/>
      <c r="O20" s="1">
        <f t="shared" si="4"/>
        <v>37469</v>
      </c>
      <c r="P20" s="6">
        <f t="shared" si="6"/>
        <v>931672.5061777736</v>
      </c>
      <c r="Q20" s="6">
        <f t="shared" si="7"/>
        <v>616409.2974402054</v>
      </c>
      <c r="R20" s="6">
        <f t="shared" si="8"/>
        <v>1675718.758929655</v>
      </c>
      <c r="S20" s="6">
        <f t="shared" si="9"/>
        <v>678811.4362032402</v>
      </c>
      <c r="T20" s="6">
        <f t="shared" si="10"/>
        <v>277102.1247152859</v>
      </c>
      <c r="U20" s="6">
        <f t="shared" si="11"/>
        <v>12382.442222352</v>
      </c>
      <c r="V20" s="6">
        <f t="shared" si="12"/>
        <v>29887.409152189</v>
      </c>
      <c r="X20" s="8">
        <f t="shared" si="13"/>
        <v>5666000.724040702</v>
      </c>
    </row>
    <row r="21" spans="1:24" ht="12.75">
      <c r="A21" s="1">
        <v>37500</v>
      </c>
      <c r="B21" s="6">
        <f t="shared" si="2"/>
        <v>4583333.333333333</v>
      </c>
      <c r="C21" s="6">
        <f t="shared" si="5"/>
        <v>5259678.815178512</v>
      </c>
      <c r="D21" s="6">
        <f t="shared" si="1"/>
        <v>676345.4818451786</v>
      </c>
      <c r="E21" s="2"/>
      <c r="F21" s="1">
        <f t="shared" si="3"/>
        <v>37500</v>
      </c>
      <c r="G21" s="15">
        <v>452551077.39988095</v>
      </c>
      <c r="H21" s="15">
        <v>220646527.9680407</v>
      </c>
      <c r="I21" s="15">
        <v>2144193.0009349613</v>
      </c>
      <c r="J21" s="15">
        <v>1041037.4126534277</v>
      </c>
      <c r="K21" s="15">
        <v>500939.4132307396</v>
      </c>
      <c r="L21" s="15">
        <v>26460.528</v>
      </c>
      <c r="M21" s="15">
        <v>13550078.84554912</v>
      </c>
      <c r="N21" s="15"/>
      <c r="O21" s="1">
        <f t="shared" si="4"/>
        <v>37500</v>
      </c>
      <c r="P21" s="6">
        <f t="shared" si="6"/>
        <v>841745.0039637785</v>
      </c>
      <c r="Q21" s="6">
        <f t="shared" si="7"/>
        <v>556911.8365913348</v>
      </c>
      <c r="R21" s="6">
        <f t="shared" si="8"/>
        <v>1513973.9382931583</v>
      </c>
      <c r="S21" s="6">
        <f t="shared" si="9"/>
        <v>613290.7553553241</v>
      </c>
      <c r="T21" s="6">
        <f t="shared" si="10"/>
        <v>250355.49242915318</v>
      </c>
      <c r="U21" s="6">
        <f t="shared" si="11"/>
        <v>12382.442222352</v>
      </c>
      <c r="V21" s="6">
        <f t="shared" si="12"/>
        <v>27002.597123410284</v>
      </c>
      <c r="X21" s="8">
        <f t="shared" si="13"/>
        <v>5259678.815178512</v>
      </c>
    </row>
    <row r="22" spans="1:24" ht="12.75">
      <c r="A22" s="1">
        <v>37530</v>
      </c>
      <c r="B22" s="6">
        <f t="shared" si="2"/>
        <v>4583333.333333333</v>
      </c>
      <c r="C22" s="6">
        <f t="shared" si="5"/>
        <v>5034408.357720099</v>
      </c>
      <c r="D22" s="6">
        <f t="shared" si="1"/>
        <v>451075.02438676637</v>
      </c>
      <c r="E22" s="2"/>
      <c r="F22" s="1">
        <f t="shared" si="3"/>
        <v>37530</v>
      </c>
      <c r="G22" s="15">
        <v>425746214.67235816</v>
      </c>
      <c r="H22" s="15">
        <v>207577506.17392883</v>
      </c>
      <c r="I22" s="15">
        <v>2017191.206172707</v>
      </c>
      <c r="J22" s="15">
        <v>979376.1630532339</v>
      </c>
      <c r="K22" s="15">
        <v>471268.48131383036</v>
      </c>
      <c r="L22" s="15">
        <v>26460.528</v>
      </c>
      <c r="M22" s="15">
        <v>12747499.81847254</v>
      </c>
      <c r="N22" s="15"/>
      <c r="O22" s="1">
        <f t="shared" si="4"/>
        <v>37530</v>
      </c>
      <c r="P22" s="6">
        <f t="shared" si="6"/>
        <v>791887.9592905862</v>
      </c>
      <c r="Q22" s="6">
        <f t="shared" si="7"/>
        <v>523925.6255829964</v>
      </c>
      <c r="R22" s="6">
        <f t="shared" si="8"/>
        <v>1424300.3840456312</v>
      </c>
      <c r="S22" s="6">
        <f t="shared" si="9"/>
        <v>576965.188297106</v>
      </c>
      <c r="T22" s="6">
        <f t="shared" si="10"/>
        <v>235526.79144317564</v>
      </c>
      <c r="U22" s="6">
        <f t="shared" si="11"/>
        <v>12382.442222352</v>
      </c>
      <c r="V22" s="6">
        <f t="shared" si="12"/>
        <v>25403.217638252077</v>
      </c>
      <c r="X22" s="8">
        <f t="shared" si="13"/>
        <v>5034408.357720099</v>
      </c>
    </row>
    <row r="23" spans="1:24" ht="12.75">
      <c r="A23" s="1">
        <v>37561</v>
      </c>
      <c r="B23" s="6">
        <f t="shared" si="2"/>
        <v>4583333.333333333</v>
      </c>
      <c r="C23" s="6">
        <f t="shared" si="5"/>
        <v>5063287.960564809</v>
      </c>
      <c r="D23" s="6">
        <f t="shared" si="1"/>
        <v>479954.6272314759</v>
      </c>
      <c r="E23" s="2"/>
      <c r="F23" s="1">
        <f t="shared" si="3"/>
        <v>37561</v>
      </c>
      <c r="G23" s="15">
        <v>429182589.7683724</v>
      </c>
      <c r="H23" s="15">
        <v>209252950.71841592</v>
      </c>
      <c r="I23" s="15">
        <v>2033472.7969089283</v>
      </c>
      <c r="J23" s="15">
        <v>987281.1161458553</v>
      </c>
      <c r="K23" s="15">
        <v>475072.28559185454</v>
      </c>
      <c r="L23" s="15">
        <v>26460.528</v>
      </c>
      <c r="M23" s="15">
        <v>12850390.201059632</v>
      </c>
      <c r="N23" s="15"/>
      <c r="O23" s="1">
        <f t="shared" si="4"/>
        <v>37561</v>
      </c>
      <c r="P23" s="6">
        <f t="shared" si="6"/>
        <v>798279.6169691726</v>
      </c>
      <c r="Q23" s="6">
        <f t="shared" si="7"/>
        <v>528154.4476132818</v>
      </c>
      <c r="R23" s="6">
        <f t="shared" si="8"/>
        <v>1435796.505914253</v>
      </c>
      <c r="S23" s="6">
        <f t="shared" si="9"/>
        <v>581622.1147382656</v>
      </c>
      <c r="T23" s="6">
        <f t="shared" si="10"/>
        <v>237427.82631481232</v>
      </c>
      <c r="U23" s="6">
        <f t="shared" si="11"/>
        <v>12382.442222352</v>
      </c>
      <c r="V23" s="6">
        <f t="shared" si="12"/>
        <v>25608.257592671634</v>
      </c>
      <c r="X23" s="8">
        <f t="shared" si="13"/>
        <v>5063287.960564809</v>
      </c>
    </row>
    <row r="24" spans="1:24" ht="12.75">
      <c r="A24" s="1">
        <v>37591</v>
      </c>
      <c r="B24" s="6">
        <f t="shared" si="2"/>
        <v>4583333.333333333</v>
      </c>
      <c r="C24" s="6">
        <f t="shared" si="5"/>
        <v>5321900.753907165</v>
      </c>
      <c r="D24" s="6">
        <f t="shared" si="1"/>
        <v>738567.4205738315</v>
      </c>
      <c r="E24" s="2"/>
      <c r="F24" s="1">
        <f t="shared" si="3"/>
        <v>37591</v>
      </c>
      <c r="G24" s="15">
        <v>461226975.1839493</v>
      </c>
      <c r="H24" s="15">
        <v>224876562.5843737</v>
      </c>
      <c r="I24" s="15">
        <v>2170158.083732015</v>
      </c>
      <c r="J24" s="15">
        <v>1060995.235389073</v>
      </c>
      <c r="K24" s="15">
        <v>510542.9681933561</v>
      </c>
      <c r="L24" s="15">
        <v>26460.528</v>
      </c>
      <c r="M24" s="15">
        <v>13809848.637072949</v>
      </c>
      <c r="N24" s="15"/>
      <c r="O24" s="1">
        <f t="shared" si="4"/>
        <v>37591</v>
      </c>
      <c r="P24" s="6">
        <f t="shared" si="6"/>
        <v>857882.1738421456</v>
      </c>
      <c r="Q24" s="6">
        <f t="shared" si="7"/>
        <v>567588.4439629593</v>
      </c>
      <c r="R24" s="6">
        <f t="shared" si="8"/>
        <v>1532307.3899195848</v>
      </c>
      <c r="S24" s="6">
        <f t="shared" si="9"/>
        <v>625048.2080962338</v>
      </c>
      <c r="T24" s="6">
        <f t="shared" si="10"/>
        <v>255155.08029992998</v>
      </c>
      <c r="U24" s="6">
        <f t="shared" si="11"/>
        <v>12382.442222352</v>
      </c>
      <c r="V24" s="6">
        <f t="shared" si="12"/>
        <v>27520.26636395897</v>
      </c>
      <c r="X24" s="8">
        <f t="shared" si="13"/>
        <v>5321900.753907165</v>
      </c>
    </row>
    <row r="25" spans="2:24" ht="12.75">
      <c r="B25" s="14"/>
      <c r="C25" s="14">
        <f>SUM(C15:C24)</f>
        <v>52330253.25951868</v>
      </c>
      <c r="D25" s="14"/>
      <c r="F25" t="s">
        <v>21</v>
      </c>
      <c r="G25" s="14">
        <f>SUM(G13:G24)</f>
        <v>5482025162.068144</v>
      </c>
      <c r="H25" s="14">
        <f aca="true" t="shared" si="14" ref="H25:M25">SUM(H13:H24)</f>
        <v>2688617609.9948473</v>
      </c>
      <c r="I25" s="14">
        <f t="shared" si="14"/>
        <v>24808842.807632938</v>
      </c>
      <c r="J25" s="14">
        <f t="shared" si="14"/>
        <v>12034150.195525724</v>
      </c>
      <c r="K25" s="14">
        <f t="shared" si="14"/>
        <v>5842186.669635517</v>
      </c>
      <c r="L25" s="14">
        <f t="shared" si="14"/>
        <v>317526.33599999995</v>
      </c>
      <c r="M25" s="14">
        <f t="shared" si="14"/>
        <v>179521828.78286123</v>
      </c>
      <c r="N25" s="14"/>
      <c r="O25" s="5" t="s">
        <v>21</v>
      </c>
      <c r="P25" s="11">
        <f aca="true" t="shared" si="15" ref="P25:V25">SUM(P15:P24)</f>
        <v>8415580.795607418</v>
      </c>
      <c r="Q25" s="11">
        <f t="shared" si="15"/>
        <v>5640318.241183668</v>
      </c>
      <c r="R25" s="11">
        <f t="shared" si="15"/>
        <v>14917859.179199953</v>
      </c>
      <c r="S25" s="11">
        <f t="shared" si="15"/>
        <v>6035763.860583113</v>
      </c>
      <c r="T25" s="11">
        <f t="shared" si="15"/>
        <v>2467102.268229462</v>
      </c>
      <c r="U25" s="11">
        <f t="shared" si="15"/>
        <v>123824.42222351997</v>
      </c>
      <c r="V25" s="11">
        <f t="shared" si="15"/>
        <v>289637.0004915487</v>
      </c>
      <c r="X25" s="16">
        <f>SUM(X15:X24)</f>
        <v>52330253.25951868</v>
      </c>
    </row>
    <row r="26" spans="6:24" ht="12.75">
      <c r="F26" s="13"/>
      <c r="G26" s="13"/>
      <c r="O26" s="5"/>
      <c r="X26" s="12"/>
    </row>
    <row r="27" spans="7:16" ht="12.75">
      <c r="G27" s="13"/>
      <c r="O27" s="5"/>
      <c r="P27" t="s">
        <v>22</v>
      </c>
    </row>
    <row r="28" spans="15:16" ht="12.75">
      <c r="O28" s="5"/>
      <c r="P28" t="s">
        <v>20</v>
      </c>
    </row>
    <row r="29" spans="7:15" ht="12.75">
      <c r="G29" s="14"/>
      <c r="H29" s="14"/>
      <c r="I29" s="14"/>
      <c r="J29" s="14"/>
      <c r="K29" s="14"/>
      <c r="L29" s="14"/>
      <c r="M29" s="14"/>
      <c r="N29" s="14"/>
      <c r="O29" s="5"/>
    </row>
    <row r="30" spans="7:15" ht="12.75">
      <c r="G30" s="6"/>
      <c r="H30" s="6"/>
      <c r="I30" s="6"/>
      <c r="J30" s="6"/>
      <c r="K30" s="6"/>
      <c r="L30" s="6"/>
      <c r="M30" s="6"/>
      <c r="N30" s="6"/>
      <c r="O30" s="5"/>
    </row>
    <row r="31" spans="7:14" ht="12.75">
      <c r="G31" s="14"/>
      <c r="H31" s="14"/>
      <c r="I31" s="14"/>
      <c r="J31" s="14"/>
      <c r="K31" s="14"/>
      <c r="L31" s="14"/>
      <c r="M31" s="14"/>
      <c r="N31" s="14"/>
    </row>
    <row r="33" spans="16:24" ht="12.75">
      <c r="P33" s="6"/>
      <c r="Q33" s="6"/>
      <c r="R33" s="6"/>
      <c r="S33" s="6"/>
      <c r="T33" s="6"/>
      <c r="U33" s="6"/>
      <c r="V33" s="6"/>
      <c r="W33" s="6"/>
      <c r="X33" s="6"/>
    </row>
    <row r="34" spans="16:24" ht="12.75">
      <c r="P34" s="6"/>
      <c r="Q34" s="6"/>
      <c r="R34" s="6"/>
      <c r="S34" s="6"/>
      <c r="T34" s="6"/>
      <c r="U34" s="6"/>
      <c r="V34" s="6"/>
      <c r="W34" s="6"/>
      <c r="X34" s="6"/>
    </row>
    <row r="35" spans="7:24" ht="12.75">
      <c r="G35" s="6"/>
      <c r="H35" s="6"/>
      <c r="P35" s="6"/>
      <c r="Q35" s="6"/>
      <c r="R35" s="6"/>
      <c r="S35" s="6"/>
      <c r="T35" s="6"/>
      <c r="U35" s="6"/>
      <c r="V35" s="6"/>
      <c r="W35" s="6"/>
      <c r="X35" s="6"/>
    </row>
    <row r="36" spans="7:8" ht="12.75">
      <c r="G36" s="6"/>
      <c r="H36" s="6"/>
    </row>
    <row r="37" spans="7:8" ht="12.75">
      <c r="G37" s="14"/>
      <c r="H37" s="14"/>
    </row>
  </sheetData>
  <sheetProtection/>
  <printOptions/>
  <pageMargins left="0.15748031496062992" right="0.1968503937007874" top="1.4173228346456694" bottom="0.984251968503937" header="0.5118110236220472" footer="0.5118110236220472"/>
  <pageSetup fitToHeight="0" fitToWidth="1" horizontalDpi="1200" verticalDpi="1200" orientation="landscape" scale="56" r:id="rId1"/>
  <headerFooter alignWithMargins="0">
    <oddHeader>&amp;RToronto Hydro-Electric System Limited
EB-2012-0064
Tab 5
Schedule L2
Filed:  2012 June 1
Page &amp;P of &amp;N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75" zoomScaleNormal="75" zoomScalePageLayoutView="0" workbookViewId="0" topLeftCell="A1">
      <selection activeCell="G2" sqref="G2"/>
    </sheetView>
  </sheetViews>
  <sheetFormatPr defaultColWidth="9.140625" defaultRowHeight="12.75"/>
  <cols>
    <col min="1" max="1" width="9.140625" style="17" customWidth="1"/>
    <col min="2" max="2" width="9.00390625" style="17" bestFit="1" customWidth="1"/>
    <col min="3" max="3" width="14.57421875" style="17" customWidth="1"/>
    <col min="4" max="4" width="16.28125" style="17" customWidth="1"/>
    <col min="5" max="5" width="11.8515625" style="17" customWidth="1"/>
    <col min="6" max="6" width="11.00390625" style="17" customWidth="1"/>
    <col min="7" max="8" width="11.28125" style="17" customWidth="1"/>
    <col min="9" max="9" width="10.8515625" style="17" customWidth="1"/>
    <col min="10" max="10" width="12.28125" style="17" customWidth="1"/>
    <col min="11" max="11" width="13.57421875" style="17" customWidth="1"/>
    <col min="12" max="12" width="11.28125" style="17" customWidth="1"/>
    <col min="13" max="13" width="9.00390625" style="17" bestFit="1" customWidth="1"/>
    <col min="14" max="14" width="15.28125" style="17" customWidth="1"/>
    <col min="15" max="15" width="14.57421875" style="17" customWidth="1"/>
    <col min="16" max="16" width="13.57421875" style="17" customWidth="1"/>
    <col min="17" max="17" width="14.00390625" style="17" customWidth="1"/>
    <col min="18" max="18" width="13.28125" style="17" customWidth="1"/>
    <col min="19" max="19" width="15.28125" style="17" customWidth="1"/>
    <col min="20" max="21" width="13.00390625" style="17" customWidth="1"/>
    <col min="22" max="22" width="13.28125" style="17" customWidth="1"/>
    <col min="23" max="23" width="15.00390625" style="17" customWidth="1"/>
    <col min="24" max="24" width="9.57421875" style="17" customWidth="1"/>
    <col min="25" max="16384" width="9.140625" style="17" customWidth="1"/>
  </cols>
  <sheetData>
    <row r="1" spans="1:12" ht="12.75">
      <c r="A1" s="17" t="s">
        <v>1</v>
      </c>
      <c r="C1" s="18">
        <v>0.1663</v>
      </c>
      <c r="D1" s="18">
        <v>0.2042</v>
      </c>
      <c r="E1" s="18">
        <v>0.3475</v>
      </c>
      <c r="F1" s="18">
        <v>0.1951</v>
      </c>
      <c r="G1" s="18">
        <v>3.4609</v>
      </c>
      <c r="H1" s="18">
        <v>35.9746</v>
      </c>
      <c r="I1" s="18">
        <v>0.0036</v>
      </c>
      <c r="J1" s="18">
        <v>0.2042</v>
      </c>
      <c r="K1" s="18">
        <v>0.1663</v>
      </c>
      <c r="L1" s="18"/>
    </row>
    <row r="2" spans="1:12" ht="12.75">
      <c r="A2" s="17" t="s">
        <v>2</v>
      </c>
      <c r="C2" s="19">
        <v>0.000155</v>
      </c>
      <c r="D2" s="19">
        <v>0.00021</v>
      </c>
      <c r="E2" s="19">
        <v>0.05884</v>
      </c>
      <c r="F2" s="19">
        <v>0.058173</v>
      </c>
      <c r="G2" s="19">
        <v>0.049093</v>
      </c>
      <c r="H2" s="19">
        <v>0.041648</v>
      </c>
      <c r="I2" s="19">
        <v>0.038997</v>
      </c>
      <c r="J2" s="19">
        <v>0.00021</v>
      </c>
      <c r="K2" s="19">
        <v>0.000155</v>
      </c>
      <c r="L2" s="19"/>
    </row>
    <row r="3" spans="1:13" ht="12.75">
      <c r="A3" s="17" t="s">
        <v>3</v>
      </c>
      <c r="C3" s="18">
        <v>1.8292</v>
      </c>
      <c r="D3" s="18">
        <v>2.246</v>
      </c>
      <c r="E3" s="18">
        <v>3.8228</v>
      </c>
      <c r="F3" s="18">
        <v>2.1465</v>
      </c>
      <c r="G3" s="18">
        <v>38.0704</v>
      </c>
      <c r="H3" s="18">
        <v>395.7207</v>
      </c>
      <c r="I3" s="18">
        <v>0.0398</v>
      </c>
      <c r="J3" s="18">
        <v>2.246</v>
      </c>
      <c r="K3" s="18">
        <v>1.8292</v>
      </c>
      <c r="L3" s="18"/>
      <c r="M3" s="20"/>
    </row>
    <row r="4" spans="1:13" ht="12.75">
      <c r="A4" s="17" t="s">
        <v>4</v>
      </c>
      <c r="C4" s="21">
        <v>0.001705</v>
      </c>
      <c r="D4" s="21">
        <v>0.002314</v>
      </c>
      <c r="E4" s="21">
        <v>0.647241</v>
      </c>
      <c r="F4" s="21">
        <v>0.639901</v>
      </c>
      <c r="G4" s="21">
        <v>0.540022</v>
      </c>
      <c r="H4" s="21">
        <v>0.458124</v>
      </c>
      <c r="I4" s="21">
        <v>0.428962</v>
      </c>
      <c r="J4" s="21">
        <v>0.002314</v>
      </c>
      <c r="K4" s="21">
        <v>0.001705</v>
      </c>
      <c r="L4" s="21"/>
      <c r="M4" s="20"/>
    </row>
    <row r="6" spans="3:14" ht="12.75">
      <c r="C6" s="17" t="s">
        <v>23</v>
      </c>
      <c r="N6" s="17" t="s">
        <v>24</v>
      </c>
    </row>
    <row r="7" spans="3:23" ht="25.5">
      <c r="C7" s="22" t="s">
        <v>9</v>
      </c>
      <c r="D7" s="22" t="s">
        <v>10</v>
      </c>
      <c r="E7" s="22" t="s">
        <v>25</v>
      </c>
      <c r="F7" s="22" t="s">
        <v>26</v>
      </c>
      <c r="G7" s="22" t="s">
        <v>12</v>
      </c>
      <c r="H7" s="22" t="s">
        <v>13</v>
      </c>
      <c r="I7" s="22" t="s">
        <v>18</v>
      </c>
      <c r="J7" s="22" t="s">
        <v>27</v>
      </c>
      <c r="K7" s="22" t="s">
        <v>27</v>
      </c>
      <c r="L7" s="22"/>
      <c r="M7" s="22"/>
      <c r="N7" s="22" t="s">
        <v>9</v>
      </c>
      <c r="O7" s="22" t="s">
        <v>10</v>
      </c>
      <c r="P7" s="22" t="s">
        <v>25</v>
      </c>
      <c r="Q7" s="22" t="s">
        <v>26</v>
      </c>
      <c r="R7" s="22" t="s">
        <v>12</v>
      </c>
      <c r="S7" s="22" t="s">
        <v>13</v>
      </c>
      <c r="T7" s="22" t="s">
        <v>18</v>
      </c>
      <c r="U7" s="22" t="s">
        <v>27</v>
      </c>
      <c r="V7" s="22" t="s">
        <v>27</v>
      </c>
      <c r="W7" s="17" t="s">
        <v>21</v>
      </c>
    </row>
    <row r="8" ht="12.75">
      <c r="M8" s="20"/>
    </row>
    <row r="9" ht="12.75">
      <c r="M9" s="20"/>
    </row>
    <row r="10" spans="2:23" ht="12.75">
      <c r="B10" s="23">
        <v>37622</v>
      </c>
      <c r="C10" s="44">
        <v>587227</v>
      </c>
      <c r="D10" s="44">
        <v>66979</v>
      </c>
      <c r="E10" s="44">
        <v>9445</v>
      </c>
      <c r="F10" s="44">
        <v>1287</v>
      </c>
      <c r="G10" s="44">
        <v>487</v>
      </c>
      <c r="H10" s="44">
        <v>46</v>
      </c>
      <c r="I10" s="44">
        <v>161043</v>
      </c>
      <c r="J10" s="24"/>
      <c r="K10" s="24"/>
      <c r="L10" s="24"/>
      <c r="M10" s="23">
        <v>37622</v>
      </c>
      <c r="N10" s="25">
        <f aca="true" t="shared" si="0" ref="N10:T21">C10*SUM(C$1,C$3)</f>
        <v>1171811.4785</v>
      </c>
      <c r="O10" s="25">
        <f t="shared" si="0"/>
        <v>164111.94580000002</v>
      </c>
      <c r="P10" s="25">
        <f t="shared" si="0"/>
        <v>39388.4835</v>
      </c>
      <c r="Q10" s="25">
        <f t="shared" si="0"/>
        <v>3013.6392</v>
      </c>
      <c r="R10" s="25">
        <f t="shared" si="0"/>
        <v>20225.7431</v>
      </c>
      <c r="S10" s="25">
        <f t="shared" si="0"/>
        <v>19857.9838</v>
      </c>
      <c r="T10" s="25">
        <f t="shared" si="0"/>
        <v>6989.2662</v>
      </c>
      <c r="W10" s="25">
        <f aca="true" t="shared" si="1" ref="W10:W21">SUM(N10:V10)</f>
        <v>1425398.5401000003</v>
      </c>
    </row>
    <row r="11" spans="2:23" ht="12.75">
      <c r="B11" s="23">
        <v>37653</v>
      </c>
      <c r="C11" s="44">
        <v>588021</v>
      </c>
      <c r="D11" s="44">
        <v>67139</v>
      </c>
      <c r="E11" s="44">
        <v>9463</v>
      </c>
      <c r="F11" s="44">
        <v>1323</v>
      </c>
      <c r="G11" s="44">
        <v>487</v>
      </c>
      <c r="H11" s="44">
        <v>46</v>
      </c>
      <c r="I11" s="44">
        <v>161043</v>
      </c>
      <c r="J11" s="24"/>
      <c r="K11" s="24"/>
      <c r="L11" s="24"/>
      <c r="M11" s="23">
        <v>37653</v>
      </c>
      <c r="N11" s="25">
        <f t="shared" si="0"/>
        <v>1173395.9054999999</v>
      </c>
      <c r="O11" s="25">
        <f t="shared" si="0"/>
        <v>164503.97780000002</v>
      </c>
      <c r="P11" s="25">
        <f t="shared" si="0"/>
        <v>39463.5489</v>
      </c>
      <c r="Q11" s="25">
        <f t="shared" si="0"/>
        <v>3097.9368</v>
      </c>
      <c r="R11" s="25">
        <f t="shared" si="0"/>
        <v>20225.7431</v>
      </c>
      <c r="S11" s="25">
        <f t="shared" si="0"/>
        <v>19857.9838</v>
      </c>
      <c r="T11" s="25">
        <f t="shared" si="0"/>
        <v>6989.2662</v>
      </c>
      <c r="W11" s="25">
        <f t="shared" si="1"/>
        <v>1427534.3621</v>
      </c>
    </row>
    <row r="12" spans="2:23" ht="12.75">
      <c r="B12" s="23">
        <v>37681</v>
      </c>
      <c r="C12" s="44">
        <v>588436</v>
      </c>
      <c r="D12" s="44">
        <v>67113</v>
      </c>
      <c r="E12" s="44">
        <v>9463</v>
      </c>
      <c r="F12" s="44">
        <v>1331</v>
      </c>
      <c r="G12" s="44">
        <v>485</v>
      </c>
      <c r="H12" s="44">
        <v>46</v>
      </c>
      <c r="I12" s="44">
        <v>161043</v>
      </c>
      <c r="J12" s="26"/>
      <c r="K12" s="26"/>
      <c r="L12" s="26"/>
      <c r="M12" s="23">
        <v>37681</v>
      </c>
      <c r="N12" s="25">
        <f t="shared" si="0"/>
        <v>1174224.038</v>
      </c>
      <c r="O12" s="25">
        <f t="shared" si="0"/>
        <v>164440.2726</v>
      </c>
      <c r="P12" s="25">
        <f t="shared" si="0"/>
        <v>39463.5489</v>
      </c>
      <c r="Q12" s="25">
        <f t="shared" si="0"/>
        <v>3116.6696</v>
      </c>
      <c r="R12" s="25">
        <f t="shared" si="0"/>
        <v>20142.680500000002</v>
      </c>
      <c r="S12" s="25">
        <f t="shared" si="0"/>
        <v>19857.9838</v>
      </c>
      <c r="T12" s="25">
        <f t="shared" si="0"/>
        <v>6989.2662</v>
      </c>
      <c r="V12" s="27"/>
      <c r="W12" s="25">
        <f t="shared" si="1"/>
        <v>1428234.4596</v>
      </c>
    </row>
    <row r="13" spans="2:23" ht="12.75">
      <c r="B13" s="23">
        <v>37712</v>
      </c>
      <c r="C13" s="44">
        <f>+'[1]Apr'!$B$8</f>
        <v>588797</v>
      </c>
      <c r="D13" s="44">
        <f>+'[1]Apr'!$J$8</f>
        <v>67039</v>
      </c>
      <c r="E13" s="44">
        <f>+'[1]Apr'!$R$8</f>
        <v>9476</v>
      </c>
      <c r="F13" s="44">
        <f>+'[1]Apr'!$AA$8</f>
        <v>1333</v>
      </c>
      <c r="G13" s="44">
        <f>+'[1]Apr'!$AJ$8</f>
        <v>487</v>
      </c>
      <c r="H13" s="44">
        <f>+'[1]Apr'!$AS$8</f>
        <v>46</v>
      </c>
      <c r="I13" s="44">
        <f>+'[1]Apr'!$BB$8</f>
        <v>161043</v>
      </c>
      <c r="J13" s="26"/>
      <c r="K13" s="26"/>
      <c r="L13" s="26"/>
      <c r="M13" s="23">
        <v>37712</v>
      </c>
      <c r="N13" s="25">
        <f t="shared" si="0"/>
        <v>1174944.4134999998</v>
      </c>
      <c r="O13" s="25">
        <f t="shared" si="0"/>
        <v>164258.9578</v>
      </c>
      <c r="P13" s="25">
        <f t="shared" si="0"/>
        <v>39517.762800000004</v>
      </c>
      <c r="Q13" s="25">
        <f t="shared" si="0"/>
        <v>3121.3528</v>
      </c>
      <c r="R13" s="25">
        <f t="shared" si="0"/>
        <v>20225.7431</v>
      </c>
      <c r="S13" s="25">
        <f t="shared" si="0"/>
        <v>19857.9838</v>
      </c>
      <c r="T13" s="25">
        <f t="shared" si="0"/>
        <v>6989.2662</v>
      </c>
      <c r="V13" s="27"/>
      <c r="W13" s="25">
        <f t="shared" si="1"/>
        <v>1428915.4799999997</v>
      </c>
    </row>
    <row r="14" spans="2:23" ht="12.75">
      <c r="B14" s="23">
        <v>37742</v>
      </c>
      <c r="C14" s="44">
        <f>+'[1]May'!$B$8</f>
        <v>588927</v>
      </c>
      <c r="D14" s="44">
        <f>+'[1]May'!$J$8</f>
        <v>67126</v>
      </c>
      <c r="E14" s="44">
        <f>+'[1]May'!$R$8</f>
        <v>9486</v>
      </c>
      <c r="F14" s="44">
        <f>+'[1]May'!$AA$8</f>
        <v>1342</v>
      </c>
      <c r="G14" s="44">
        <f>+'[1]May'!$AJ$8</f>
        <v>491</v>
      </c>
      <c r="H14" s="44">
        <f>+'[1]May'!$AS$8</f>
        <v>46</v>
      </c>
      <c r="I14" s="44">
        <f>+'[1]May'!$BB$8</f>
        <v>161043</v>
      </c>
      <c r="J14" s="26"/>
      <c r="K14" s="26"/>
      <c r="L14" s="26"/>
      <c r="M14" s="23">
        <v>37742</v>
      </c>
      <c r="N14" s="25">
        <f t="shared" si="0"/>
        <v>1175203.8284999998</v>
      </c>
      <c r="O14" s="25">
        <f t="shared" si="0"/>
        <v>164472.1252</v>
      </c>
      <c r="P14" s="25">
        <f t="shared" si="0"/>
        <v>39559.4658</v>
      </c>
      <c r="Q14" s="25">
        <f t="shared" si="0"/>
        <v>3142.4272</v>
      </c>
      <c r="R14" s="25">
        <f t="shared" si="0"/>
        <v>20391.868300000002</v>
      </c>
      <c r="S14" s="25">
        <f t="shared" si="0"/>
        <v>19857.9838</v>
      </c>
      <c r="T14" s="25">
        <f t="shared" si="0"/>
        <v>6989.2662</v>
      </c>
      <c r="V14" s="27"/>
      <c r="W14" s="25">
        <f t="shared" si="1"/>
        <v>1429616.9649999999</v>
      </c>
    </row>
    <row r="15" spans="2:23" ht="12.75">
      <c r="B15" s="23">
        <v>37773</v>
      </c>
      <c r="C15" s="44">
        <f>+'[1]Jun'!$B$8</f>
        <v>589308</v>
      </c>
      <c r="D15" s="44">
        <f>+'[1]Jun'!$J$8</f>
        <v>66958</v>
      </c>
      <c r="E15" s="44">
        <f>+'[1]Jun'!$R$8</f>
        <v>9493</v>
      </c>
      <c r="F15" s="44">
        <f>+'[1]Jun'!$AA$8</f>
        <v>1347</v>
      </c>
      <c r="G15" s="44">
        <f>+'[1]Jun'!$AJ$8</f>
        <v>489</v>
      </c>
      <c r="H15" s="44">
        <f>+'[1]Jun'!$AS$8</f>
        <v>46</v>
      </c>
      <c r="I15" s="44">
        <f>+'[1]Jun'!$BB$8</f>
        <v>161043</v>
      </c>
      <c r="J15" s="26"/>
      <c r="K15" s="26"/>
      <c r="L15" s="26"/>
      <c r="M15" s="23">
        <v>37773</v>
      </c>
      <c r="N15" s="25">
        <f t="shared" si="0"/>
        <v>1175964.1139999998</v>
      </c>
      <c r="O15" s="25">
        <f t="shared" si="0"/>
        <v>164060.4916</v>
      </c>
      <c r="P15" s="25">
        <f t="shared" si="0"/>
        <v>39588.6579</v>
      </c>
      <c r="Q15" s="25">
        <f t="shared" si="0"/>
        <v>3154.1352</v>
      </c>
      <c r="R15" s="25">
        <f t="shared" si="0"/>
        <v>20308.8057</v>
      </c>
      <c r="S15" s="25">
        <f t="shared" si="0"/>
        <v>19857.9838</v>
      </c>
      <c r="T15" s="25">
        <f t="shared" si="0"/>
        <v>6989.2662</v>
      </c>
      <c r="V15" s="27"/>
      <c r="W15" s="25">
        <f t="shared" si="1"/>
        <v>1429923.4543999997</v>
      </c>
    </row>
    <row r="16" spans="2:23" ht="12.75">
      <c r="B16" s="23">
        <v>37803</v>
      </c>
      <c r="C16" s="44">
        <f>+'[2]Jul'!$B$8</f>
        <v>589431</v>
      </c>
      <c r="D16" s="44">
        <f>+'[2]Jul'!$J$8</f>
        <v>67046</v>
      </c>
      <c r="E16" s="44">
        <f>+'[2]Jul'!$R$8</f>
        <v>9486</v>
      </c>
      <c r="F16" s="44">
        <f>+'[2]Jul'!$AA$8</f>
        <v>1362</v>
      </c>
      <c r="G16" s="44">
        <f>+'[2]Jul'!$AJ$8</f>
        <v>492</v>
      </c>
      <c r="H16" s="44">
        <f>+'[2]Jul'!$AS$8</f>
        <v>46</v>
      </c>
      <c r="I16" s="44">
        <f>+'[2]Jul'!$BB$8</f>
        <v>161043</v>
      </c>
      <c r="J16" s="26"/>
      <c r="K16" s="26"/>
      <c r="L16" s="26"/>
      <c r="M16" s="23">
        <v>37803</v>
      </c>
      <c r="N16" s="25">
        <f t="shared" si="0"/>
        <v>1176209.5605</v>
      </c>
      <c r="O16" s="25">
        <f t="shared" si="0"/>
        <v>164276.1092</v>
      </c>
      <c r="P16" s="25">
        <f t="shared" si="0"/>
        <v>39559.4658</v>
      </c>
      <c r="Q16" s="25">
        <f t="shared" si="0"/>
        <v>3189.2592</v>
      </c>
      <c r="R16" s="25">
        <f t="shared" si="0"/>
        <v>20433.3996</v>
      </c>
      <c r="S16" s="25">
        <f t="shared" si="0"/>
        <v>19857.9838</v>
      </c>
      <c r="T16" s="25">
        <f t="shared" si="0"/>
        <v>6989.2662</v>
      </c>
      <c r="V16" s="27"/>
      <c r="W16" s="25">
        <f t="shared" si="1"/>
        <v>1430515.0442999997</v>
      </c>
    </row>
    <row r="17" spans="2:23" ht="12.75">
      <c r="B17" s="23">
        <v>37834</v>
      </c>
      <c r="C17" s="44">
        <f>+'[3]Aug'!$B$8</f>
        <v>589695</v>
      </c>
      <c r="D17" s="44">
        <f>+'[3]Aug'!$J$8</f>
        <v>67040</v>
      </c>
      <c r="E17" s="44">
        <f>+'[3]Aug'!$R$8</f>
        <v>9481</v>
      </c>
      <c r="F17" s="44">
        <f>+'[3]Aug'!$AA$8</f>
        <v>1369</v>
      </c>
      <c r="G17" s="44">
        <f>+'[3]Aug'!$AJ$8</f>
        <v>491</v>
      </c>
      <c r="H17" s="44">
        <f>+'[3]Aug'!$AS$8</f>
        <v>46</v>
      </c>
      <c r="I17" s="44">
        <f>+'[3]Aug'!$BB$8</f>
        <v>161043</v>
      </c>
      <c r="J17" s="26"/>
      <c r="K17" s="26"/>
      <c r="L17" s="26"/>
      <c r="M17" s="23">
        <v>37834</v>
      </c>
      <c r="N17" s="25">
        <f t="shared" si="0"/>
        <v>1176736.3724999998</v>
      </c>
      <c r="O17" s="25">
        <f t="shared" si="0"/>
        <v>164261.40800000002</v>
      </c>
      <c r="P17" s="25">
        <f t="shared" si="0"/>
        <v>39538.6143</v>
      </c>
      <c r="Q17" s="25">
        <f t="shared" si="0"/>
        <v>3205.6504</v>
      </c>
      <c r="R17" s="25">
        <f t="shared" si="0"/>
        <v>20391.868300000002</v>
      </c>
      <c r="S17" s="25">
        <f t="shared" si="0"/>
        <v>19857.9838</v>
      </c>
      <c r="T17" s="25">
        <f t="shared" si="0"/>
        <v>6989.2662</v>
      </c>
      <c r="V17" s="27"/>
      <c r="W17" s="25">
        <f t="shared" si="1"/>
        <v>1430981.1634999998</v>
      </c>
    </row>
    <row r="18" spans="2:23" ht="12.75">
      <c r="B18" s="23">
        <v>37865</v>
      </c>
      <c r="C18" s="44">
        <f>+'[4]Sep'!$B$8</f>
        <v>589243</v>
      </c>
      <c r="D18" s="44">
        <f>+'[4]Sep'!$J$8</f>
        <v>66964</v>
      </c>
      <c r="E18" s="44">
        <f>+'[4]Sep'!$R$8</f>
        <v>9469</v>
      </c>
      <c r="F18" s="44">
        <f>+'[4]Sep'!$AA$8</f>
        <v>1382</v>
      </c>
      <c r="G18" s="44">
        <f>+'[4]Sep'!$AJ$8</f>
        <v>492</v>
      </c>
      <c r="H18" s="44">
        <f>+'[4]Sep'!$AS$8</f>
        <v>46</v>
      </c>
      <c r="I18" s="44">
        <f>+'[4]Sep'!$BB$8</f>
        <v>161043</v>
      </c>
      <c r="J18" s="26"/>
      <c r="K18" s="26"/>
      <c r="L18" s="26"/>
      <c r="M18" s="23">
        <v>37865</v>
      </c>
      <c r="N18" s="25">
        <f t="shared" si="0"/>
        <v>1175834.4064999998</v>
      </c>
      <c r="O18" s="25">
        <f t="shared" si="0"/>
        <v>164075.19280000002</v>
      </c>
      <c r="P18" s="25">
        <f t="shared" si="0"/>
        <v>39488.570700000004</v>
      </c>
      <c r="Q18" s="25">
        <f t="shared" si="0"/>
        <v>3236.0912000000003</v>
      </c>
      <c r="R18" s="25">
        <f t="shared" si="0"/>
        <v>20433.3996</v>
      </c>
      <c r="S18" s="25">
        <f t="shared" si="0"/>
        <v>19857.9838</v>
      </c>
      <c r="T18" s="25">
        <f t="shared" si="0"/>
        <v>6989.2662</v>
      </c>
      <c r="V18" s="27"/>
      <c r="W18" s="25">
        <f t="shared" si="1"/>
        <v>1429914.9107999997</v>
      </c>
    </row>
    <row r="19" spans="2:23" ht="12.75">
      <c r="B19" s="23">
        <v>37895</v>
      </c>
      <c r="C19" s="44">
        <f>+'[5]Oct'!$B$8</f>
        <v>589569</v>
      </c>
      <c r="D19" s="44">
        <f>+'[5]Oct'!$J$8</f>
        <v>67018</v>
      </c>
      <c r="E19" s="44">
        <f>+'[5]Oct'!$R$8</f>
        <v>9488</v>
      </c>
      <c r="F19" s="44">
        <f>+'[5]Oct'!$AA$8</f>
        <v>1404</v>
      </c>
      <c r="G19" s="44">
        <f>+'[5]Oct'!$AJ$8</f>
        <v>493</v>
      </c>
      <c r="H19" s="44">
        <f>+'[5]Oct'!$AS$8</f>
        <v>46</v>
      </c>
      <c r="I19" s="44">
        <f>+'[5]Oct'!$BB$8</f>
        <v>161043</v>
      </c>
      <c r="J19" s="26"/>
      <c r="K19" s="26"/>
      <c r="L19" s="26"/>
      <c r="M19" s="23">
        <v>37895</v>
      </c>
      <c r="N19" s="25">
        <f t="shared" si="0"/>
        <v>1176484.9394999999</v>
      </c>
      <c r="O19" s="25">
        <f t="shared" si="0"/>
        <v>164207.5036</v>
      </c>
      <c r="P19" s="25">
        <f t="shared" si="0"/>
        <v>39567.8064</v>
      </c>
      <c r="Q19" s="25">
        <f t="shared" si="0"/>
        <v>3287.6064</v>
      </c>
      <c r="R19" s="25">
        <f t="shared" si="0"/>
        <v>20474.9309</v>
      </c>
      <c r="S19" s="25">
        <f t="shared" si="0"/>
        <v>19857.9838</v>
      </c>
      <c r="T19" s="25">
        <f t="shared" si="0"/>
        <v>6989.2662</v>
      </c>
      <c r="V19" s="27"/>
      <c r="W19" s="25">
        <f t="shared" si="1"/>
        <v>1430870.0368</v>
      </c>
    </row>
    <row r="20" spans="2:23" ht="12.75">
      <c r="B20" s="23">
        <v>37926</v>
      </c>
      <c r="C20" s="44">
        <f>+'[6]Nov'!$B$8</f>
        <v>589645</v>
      </c>
      <c r="D20" s="44">
        <f>+'[6]Nov'!$J$8</f>
        <v>66892</v>
      </c>
      <c r="E20" s="44">
        <f>+'[6]Nov'!$R$8</f>
        <v>9460</v>
      </c>
      <c r="F20" s="44">
        <f>+'[6]Nov'!$AA$8</f>
        <v>1414</v>
      </c>
      <c r="G20" s="44">
        <f>+'[6]Nov'!$AJ$8</f>
        <v>496</v>
      </c>
      <c r="H20" s="44">
        <f>+'[6]Nov'!$AS$8</f>
        <v>46</v>
      </c>
      <c r="I20" s="44">
        <f>+'[6]Nov'!$BB$8</f>
        <v>161043</v>
      </c>
      <c r="J20" s="26"/>
      <c r="K20" s="26"/>
      <c r="L20" s="26"/>
      <c r="M20" s="23">
        <v>37926</v>
      </c>
      <c r="N20" s="25">
        <f t="shared" si="0"/>
        <v>1176636.5975</v>
      </c>
      <c r="O20" s="25">
        <f t="shared" si="0"/>
        <v>163898.7784</v>
      </c>
      <c r="P20" s="25">
        <f t="shared" si="0"/>
        <v>39451.038</v>
      </c>
      <c r="Q20" s="25">
        <f t="shared" si="0"/>
        <v>3311.0224000000003</v>
      </c>
      <c r="R20" s="25">
        <f t="shared" si="0"/>
        <v>20599.5248</v>
      </c>
      <c r="S20" s="25">
        <f t="shared" si="0"/>
        <v>19857.9838</v>
      </c>
      <c r="T20" s="25">
        <f t="shared" si="0"/>
        <v>6989.2662</v>
      </c>
      <c r="V20" s="27"/>
      <c r="W20" s="25">
        <f t="shared" si="1"/>
        <v>1430744.2110999997</v>
      </c>
    </row>
    <row r="21" spans="2:23" ht="12.75">
      <c r="B21" s="23">
        <v>37956</v>
      </c>
      <c r="C21" s="44">
        <f>+'[7]Dec'!$B$8</f>
        <v>590109</v>
      </c>
      <c r="D21" s="44">
        <f>+'[7]Dec'!$J$8</f>
        <v>67064</v>
      </c>
      <c r="E21" s="44">
        <f>+'[7]Dec'!$R$8</f>
        <v>9484</v>
      </c>
      <c r="F21" s="44">
        <f>+'[7]Dec'!$AA$8</f>
        <v>1424</v>
      </c>
      <c r="G21" s="44">
        <f>+'[7]Dec'!$AJ$8</f>
        <v>497</v>
      </c>
      <c r="H21" s="44">
        <f>+'[7]Dec'!$AS$8</f>
        <v>47</v>
      </c>
      <c r="I21" s="44">
        <f>+'[7]Dec'!$BB$8</f>
        <v>161043</v>
      </c>
      <c r="J21" s="26"/>
      <c r="K21" s="26"/>
      <c r="L21" s="26"/>
      <c r="M21" s="23">
        <v>37956</v>
      </c>
      <c r="N21" s="25">
        <f t="shared" si="0"/>
        <v>1177562.5095</v>
      </c>
      <c r="O21" s="25">
        <f t="shared" si="0"/>
        <v>164320.2128</v>
      </c>
      <c r="P21" s="25">
        <f t="shared" si="0"/>
        <v>39551.1252</v>
      </c>
      <c r="Q21" s="25">
        <f t="shared" si="0"/>
        <v>3334.4384</v>
      </c>
      <c r="R21" s="25">
        <f t="shared" si="0"/>
        <v>20641.0561</v>
      </c>
      <c r="S21" s="25">
        <f t="shared" si="0"/>
        <v>20289.6791</v>
      </c>
      <c r="T21" s="25">
        <f t="shared" si="0"/>
        <v>6989.2662</v>
      </c>
      <c r="V21" s="27"/>
      <c r="W21" s="25">
        <f t="shared" si="1"/>
        <v>1432688.2873</v>
      </c>
    </row>
    <row r="22" spans="3:22" ht="12.75">
      <c r="C22" s="22"/>
      <c r="D22" s="22"/>
      <c r="E22" s="22"/>
      <c r="F22" s="22"/>
      <c r="G22" s="22"/>
      <c r="H22" s="22"/>
      <c r="I22" s="22"/>
      <c r="J22" s="22"/>
      <c r="K22" s="22"/>
      <c r="L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3:14" ht="12.75">
      <c r="C23" s="17" t="s">
        <v>28</v>
      </c>
      <c r="N23" s="17" t="s">
        <v>29</v>
      </c>
    </row>
    <row r="24" spans="3:23" ht="25.5">
      <c r="C24" s="22" t="s">
        <v>9</v>
      </c>
      <c r="D24" s="22" t="s">
        <v>10</v>
      </c>
      <c r="E24" s="22" t="s">
        <v>25</v>
      </c>
      <c r="F24" s="22" t="s">
        <v>26</v>
      </c>
      <c r="G24" s="22" t="s">
        <v>12</v>
      </c>
      <c r="H24" s="22" t="s">
        <v>13</v>
      </c>
      <c r="I24" s="22" t="s">
        <v>18</v>
      </c>
      <c r="J24" s="22" t="s">
        <v>27</v>
      </c>
      <c r="K24" s="22" t="s">
        <v>30</v>
      </c>
      <c r="L24" s="22"/>
      <c r="N24" s="22" t="s">
        <v>9</v>
      </c>
      <c r="O24" s="22" t="s">
        <v>10</v>
      </c>
      <c r="P24" s="22" t="s">
        <v>25</v>
      </c>
      <c r="Q24" s="22" t="s">
        <v>26</v>
      </c>
      <c r="R24" s="22" t="s">
        <v>12</v>
      </c>
      <c r="S24" s="22" t="s">
        <v>13</v>
      </c>
      <c r="T24" s="22" t="s">
        <v>18</v>
      </c>
      <c r="U24" s="22" t="s">
        <v>27</v>
      </c>
      <c r="V24" s="22" t="s">
        <v>27</v>
      </c>
      <c r="W24" s="17" t="s">
        <v>21</v>
      </c>
    </row>
    <row r="25" spans="3:11" ht="12.75">
      <c r="C25" s="17" t="s">
        <v>16</v>
      </c>
      <c r="D25" s="17" t="s">
        <v>16</v>
      </c>
      <c r="E25" s="17" t="s">
        <v>17</v>
      </c>
      <c r="F25" s="17" t="s">
        <v>17</v>
      </c>
      <c r="G25" s="17" t="s">
        <v>17</v>
      </c>
      <c r="H25" s="17" t="s">
        <v>17</v>
      </c>
      <c r="I25" s="17" t="s">
        <v>17</v>
      </c>
      <c r="J25" s="17" t="s">
        <v>16</v>
      </c>
      <c r="K25" s="17" t="s">
        <v>16</v>
      </c>
    </row>
    <row r="27" spans="1:23" ht="12.75">
      <c r="A27" s="28"/>
      <c r="B27" s="23">
        <v>37622</v>
      </c>
      <c r="C27" s="29">
        <v>511648308.5110423</v>
      </c>
      <c r="D27" s="29">
        <v>239695445.2720307</v>
      </c>
      <c r="E27" s="29">
        <v>1639349.4623188798</v>
      </c>
      <c r="F27" s="29">
        <v>646264.573230713</v>
      </c>
      <c r="G27" s="29">
        <v>1058727.6595869362</v>
      </c>
      <c r="H27" s="29">
        <v>431481.97092560923</v>
      </c>
      <c r="I27" s="29">
        <v>26460.528</v>
      </c>
      <c r="J27" s="29">
        <v>1761834.2146835113</v>
      </c>
      <c r="K27" s="29">
        <v>12408338.706008645</v>
      </c>
      <c r="L27" s="30"/>
      <c r="M27" s="23">
        <v>37622</v>
      </c>
      <c r="N27" s="25">
        <f aca="true" t="shared" si="2" ref="N27:V38">C27*SUM(C$2,C$4)</f>
        <v>951665.8538305386</v>
      </c>
      <c r="O27" s="25">
        <f t="shared" si="2"/>
        <v>604991.3038666055</v>
      </c>
      <c r="P27" s="25">
        <f aca="true" t="shared" si="3" ref="P27:Q38">E27*SUM(E$2,E$4)/1.05</f>
        <v>1102393.8168605494</v>
      </c>
      <c r="Q27" s="25">
        <f t="shared" si="3"/>
        <v>429657.6149461493</v>
      </c>
      <c r="R27" s="25">
        <f aca="true" t="shared" si="4" ref="R27:S38">G27*SUM(G$2,G$4)/1.1</f>
        <v>567011.222888689</v>
      </c>
      <c r="S27" s="25">
        <f t="shared" si="4"/>
        <v>196038.73415766688</v>
      </c>
      <c r="T27" s="25">
        <f t="shared" si="2"/>
        <v>12382.442222352</v>
      </c>
      <c r="U27" s="25">
        <f t="shared" si="2"/>
        <v>4446.869557861183</v>
      </c>
      <c r="V27" s="25">
        <f t="shared" si="2"/>
        <v>23079.509993176078</v>
      </c>
      <c r="W27" s="25">
        <f aca="true" t="shared" si="5" ref="W27:W38">SUM(N27:V27)</f>
        <v>3891667.368323588</v>
      </c>
    </row>
    <row r="28" spans="1:23" ht="12.75">
      <c r="A28" s="28"/>
      <c r="B28" s="23">
        <v>37653</v>
      </c>
      <c r="C28" s="29">
        <v>504237642.80512524</v>
      </c>
      <c r="D28" s="29">
        <v>219367046.42946246</v>
      </c>
      <c r="E28" s="29">
        <v>1407780.9612913374</v>
      </c>
      <c r="F28" s="29">
        <v>566991.0562865564</v>
      </c>
      <c r="G28" s="29">
        <v>859658.3220106033</v>
      </c>
      <c r="H28" s="29">
        <v>405734.22317577223</v>
      </c>
      <c r="I28" s="29">
        <v>26460.528</v>
      </c>
      <c r="J28" s="29">
        <v>1419893.7251696826</v>
      </c>
      <c r="K28" s="29">
        <v>10000102.235275691</v>
      </c>
      <c r="L28" s="30"/>
      <c r="M28" s="23">
        <v>37653</v>
      </c>
      <c r="N28" s="25">
        <f t="shared" si="2"/>
        <v>937882.0156175329</v>
      </c>
      <c r="O28" s="25">
        <f t="shared" si="2"/>
        <v>553682.4251879633</v>
      </c>
      <c r="P28" s="25">
        <f t="shared" si="3"/>
        <v>946673.7037424274</v>
      </c>
      <c r="Q28" s="25">
        <f t="shared" si="3"/>
        <v>376954.01392969675</v>
      </c>
      <c r="R28" s="25">
        <f t="shared" si="4"/>
        <v>460397.8294284332</v>
      </c>
      <c r="S28" s="25">
        <f t="shared" si="4"/>
        <v>184340.54925909275</v>
      </c>
      <c r="T28" s="25">
        <f t="shared" si="2"/>
        <v>12382.442222352</v>
      </c>
      <c r="U28" s="25">
        <f t="shared" si="2"/>
        <v>3583.811762328279</v>
      </c>
      <c r="V28" s="25">
        <f t="shared" si="2"/>
        <v>18600.190157612786</v>
      </c>
      <c r="W28" s="25">
        <f t="shared" si="5"/>
        <v>3494496.9813074395</v>
      </c>
    </row>
    <row r="29" spans="1:23" ht="12.75">
      <c r="A29" s="28"/>
      <c r="B29" s="23">
        <v>37681</v>
      </c>
      <c r="C29" s="29">
        <v>471837506.70907956</v>
      </c>
      <c r="D29" s="29">
        <v>226149037.82306117</v>
      </c>
      <c r="E29" s="29">
        <v>1526584.2525526688</v>
      </c>
      <c r="F29" s="29">
        <v>605375.4883191953</v>
      </c>
      <c r="G29" s="29">
        <v>989755.8809889187</v>
      </c>
      <c r="H29" s="29">
        <v>436853.75594432146</v>
      </c>
      <c r="I29" s="29">
        <v>26460.528</v>
      </c>
      <c r="J29" s="29">
        <v>1664506.938109772</v>
      </c>
      <c r="K29" s="29">
        <v>11722877.041684411</v>
      </c>
      <c r="L29" s="30"/>
      <c r="M29" s="23">
        <v>37681</v>
      </c>
      <c r="N29" s="25">
        <f t="shared" si="2"/>
        <v>877617.7624788879</v>
      </c>
      <c r="O29" s="25">
        <f t="shared" si="2"/>
        <v>570800.1714654064</v>
      </c>
      <c r="P29" s="25">
        <f t="shared" si="3"/>
        <v>1026563.9386920389</v>
      </c>
      <c r="Q29" s="25">
        <f t="shared" si="3"/>
        <v>402473.227269461</v>
      </c>
      <c r="R29" s="25">
        <f t="shared" si="4"/>
        <v>530072.7598443517</v>
      </c>
      <c r="S29" s="25">
        <f t="shared" si="4"/>
        <v>198479.34119618672</v>
      </c>
      <c r="T29" s="25">
        <f t="shared" si="2"/>
        <v>12382.442222352</v>
      </c>
      <c r="U29" s="25">
        <f t="shared" si="2"/>
        <v>4201.215511789065</v>
      </c>
      <c r="V29" s="25">
        <f t="shared" si="2"/>
        <v>21804.551297533006</v>
      </c>
      <c r="W29" s="25">
        <f t="shared" si="5"/>
        <v>3644395.4099780065</v>
      </c>
    </row>
    <row r="30" spans="1:23" ht="12.75">
      <c r="A30" s="28"/>
      <c r="B30" s="23">
        <v>37712</v>
      </c>
      <c r="C30" s="29">
        <v>420551011.09643006</v>
      </c>
      <c r="D30" s="29">
        <v>204962060.1716374</v>
      </c>
      <c r="E30" s="29">
        <v>1500177.8291749647</v>
      </c>
      <c r="F30" s="29">
        <v>595102.8706501527</v>
      </c>
      <c r="G30" s="29">
        <v>920381.8396165152</v>
      </c>
      <c r="H30" s="29">
        <v>424992.94321294135</v>
      </c>
      <c r="I30" s="29">
        <v>26460.528</v>
      </c>
      <c r="J30" s="29">
        <v>1406059.9705786393</v>
      </c>
      <c r="K30" s="29">
        <v>9902673.140579456</v>
      </c>
      <c r="L30" s="26"/>
      <c r="M30" s="23">
        <v>37712</v>
      </c>
      <c r="N30" s="25">
        <f t="shared" si="2"/>
        <v>782224.8806393598</v>
      </c>
      <c r="O30" s="25">
        <f t="shared" si="2"/>
        <v>517324.2398732128</v>
      </c>
      <c r="P30" s="25">
        <f t="shared" si="3"/>
        <v>1008806.7255254174</v>
      </c>
      <c r="Q30" s="25">
        <f t="shared" si="3"/>
        <v>395643.65840593784</v>
      </c>
      <c r="R30" s="25">
        <f t="shared" si="4"/>
        <v>492918.86131425767</v>
      </c>
      <c r="S30" s="25">
        <f t="shared" si="4"/>
        <v>193090.52110492554</v>
      </c>
      <c r="T30" s="25">
        <f t="shared" si="2"/>
        <v>12382.442222352</v>
      </c>
      <c r="U30" s="25">
        <f t="shared" si="2"/>
        <v>3548.895365740486</v>
      </c>
      <c r="V30" s="25">
        <f t="shared" si="2"/>
        <v>18418.972041477788</v>
      </c>
      <c r="W30" s="25">
        <f t="shared" si="5"/>
        <v>3424359.1964926813</v>
      </c>
    </row>
    <row r="31" spans="1:23" ht="12.75">
      <c r="A31" s="28"/>
      <c r="B31" s="23">
        <v>37742</v>
      </c>
      <c r="C31" s="29">
        <v>381266938.8758501</v>
      </c>
      <c r="D31" s="29">
        <v>203537827.89600918</v>
      </c>
      <c r="E31" s="29">
        <v>1477531.6181603745</v>
      </c>
      <c r="F31" s="29">
        <v>571668.179839974</v>
      </c>
      <c r="G31" s="29">
        <v>931821.3397376161</v>
      </c>
      <c r="H31" s="29">
        <v>442358.99416374747</v>
      </c>
      <c r="I31" s="29">
        <v>26460.528</v>
      </c>
      <c r="J31" s="29">
        <v>1701393.0618497794</v>
      </c>
      <c r="K31" s="29">
        <v>11982660.574722439</v>
      </c>
      <c r="L31" s="26"/>
      <c r="M31" s="23">
        <v>37742</v>
      </c>
      <c r="N31" s="25">
        <f t="shared" si="2"/>
        <v>709156.5063090811</v>
      </c>
      <c r="O31" s="25">
        <f t="shared" si="2"/>
        <v>513729.4776095272</v>
      </c>
      <c r="P31" s="25">
        <f t="shared" si="3"/>
        <v>993578.0976021859</v>
      </c>
      <c r="Q31" s="25">
        <f t="shared" si="3"/>
        <v>380063.5171177239</v>
      </c>
      <c r="R31" s="25">
        <f t="shared" si="4"/>
        <v>499045.38959956885</v>
      </c>
      <c r="S31" s="25">
        <f t="shared" si="4"/>
        <v>200980.58111927673</v>
      </c>
      <c r="T31" s="25">
        <f t="shared" si="2"/>
        <v>12382.442222352</v>
      </c>
      <c r="U31" s="25">
        <f t="shared" si="2"/>
        <v>4294.316088108843</v>
      </c>
      <c r="V31" s="25">
        <f t="shared" si="2"/>
        <v>22287.748668983735</v>
      </c>
      <c r="W31" s="25">
        <f t="shared" si="5"/>
        <v>3335518.0763368076</v>
      </c>
    </row>
    <row r="32" spans="1:23" ht="12.75">
      <c r="A32" s="28"/>
      <c r="B32" s="23">
        <v>37773</v>
      </c>
      <c r="C32" s="29">
        <v>404118360.99431235</v>
      </c>
      <c r="D32" s="29">
        <v>209990697.5496513</v>
      </c>
      <c r="E32" s="29">
        <v>1561592.7159303704</v>
      </c>
      <c r="F32" s="29">
        <v>631342.0199765732</v>
      </c>
      <c r="G32" s="29">
        <v>1037936.083740548</v>
      </c>
      <c r="H32" s="29">
        <v>486065.83563247824</v>
      </c>
      <c r="I32" s="29">
        <v>26460.528</v>
      </c>
      <c r="J32" s="29">
        <v>1654522.8027295612</v>
      </c>
      <c r="K32" s="29">
        <v>11652560.247713787</v>
      </c>
      <c r="L32" s="26"/>
      <c r="M32" s="23">
        <v>37773</v>
      </c>
      <c r="N32" s="25">
        <f t="shared" si="2"/>
        <v>751660.151449421</v>
      </c>
      <c r="O32" s="25">
        <f t="shared" si="2"/>
        <v>530016.52061532</v>
      </c>
      <c r="P32" s="25">
        <f t="shared" si="3"/>
        <v>1050105.6632922208</v>
      </c>
      <c r="Q32" s="25">
        <f t="shared" si="3"/>
        <v>419736.61833631084</v>
      </c>
      <c r="R32" s="25">
        <f t="shared" si="4"/>
        <v>555876.1054298299</v>
      </c>
      <c r="S32" s="25">
        <f t="shared" si="4"/>
        <v>220838.26800519536</v>
      </c>
      <c r="T32" s="25">
        <f t="shared" si="2"/>
        <v>12382.442222352</v>
      </c>
      <c r="U32" s="25">
        <f t="shared" si="2"/>
        <v>4176.015554089413</v>
      </c>
      <c r="V32" s="25">
        <f t="shared" si="2"/>
        <v>21673.762060747642</v>
      </c>
      <c r="W32" s="25">
        <f t="shared" si="5"/>
        <v>3566465.5469654873</v>
      </c>
    </row>
    <row r="33" spans="1:23" ht="12.75">
      <c r="A33" s="28"/>
      <c r="B33" s="23">
        <v>37803</v>
      </c>
      <c r="C33" s="29">
        <v>432363398.39041895</v>
      </c>
      <c r="D33" s="29">
        <v>231747686.7800134</v>
      </c>
      <c r="E33" s="29">
        <v>1721583.784448586</v>
      </c>
      <c r="F33" s="29">
        <v>665716.1254508888</v>
      </c>
      <c r="G33" s="29">
        <v>1134116.9885238172</v>
      </c>
      <c r="H33" s="29">
        <v>496110.8630154071</v>
      </c>
      <c r="I33" s="29">
        <v>26460.528</v>
      </c>
      <c r="J33" s="29">
        <v>1864417.3573439864</v>
      </c>
      <c r="K33" s="29">
        <v>13130816.660545722</v>
      </c>
      <c r="L33" s="26"/>
      <c r="M33" s="23">
        <v>37803</v>
      </c>
      <c r="N33" s="25">
        <f t="shared" si="2"/>
        <v>804195.9210061792</v>
      </c>
      <c r="O33" s="25">
        <f t="shared" si="2"/>
        <v>584931.1614327539</v>
      </c>
      <c r="P33" s="25">
        <f t="shared" si="3"/>
        <v>1157692.9524830875</v>
      </c>
      <c r="Q33" s="25">
        <f t="shared" si="3"/>
        <v>442589.63672190835</v>
      </c>
      <c r="R33" s="25">
        <f t="shared" si="4"/>
        <v>607386.6633583714</v>
      </c>
      <c r="S33" s="25">
        <f t="shared" si="4"/>
        <v>225402.10748266912</v>
      </c>
      <c r="T33" s="25">
        <f t="shared" si="2"/>
        <v>12382.442222352</v>
      </c>
      <c r="U33" s="25">
        <f t="shared" si="2"/>
        <v>4705.789409936222</v>
      </c>
      <c r="V33" s="25">
        <f t="shared" si="2"/>
        <v>24423.31898861504</v>
      </c>
      <c r="W33" s="25">
        <f t="shared" si="5"/>
        <v>3863709.9931058725</v>
      </c>
    </row>
    <row r="34" spans="1:23" ht="12.75">
      <c r="A34" s="28"/>
      <c r="B34" s="23">
        <v>37834</v>
      </c>
      <c r="C34" s="29">
        <v>488709843.3966865</v>
      </c>
      <c r="D34" s="29">
        <v>230926340.6333458</v>
      </c>
      <c r="E34" s="29">
        <v>1629467.904182023</v>
      </c>
      <c r="F34" s="29">
        <v>639753.6265634443</v>
      </c>
      <c r="G34" s="29">
        <v>1043401.5342474914</v>
      </c>
      <c r="H34" s="29">
        <v>494479.7736715855</v>
      </c>
      <c r="I34" s="29">
        <v>26460.528</v>
      </c>
      <c r="J34" s="29">
        <v>1771555.2740732583</v>
      </c>
      <c r="K34" s="29">
        <v>12476802.6945519</v>
      </c>
      <c r="L34" s="26"/>
      <c r="M34" s="23">
        <v>37834</v>
      </c>
      <c r="N34" s="25">
        <f t="shared" si="2"/>
        <v>909000.3087178369</v>
      </c>
      <c r="O34" s="25">
        <f t="shared" si="2"/>
        <v>582858.0837585649</v>
      </c>
      <c r="P34" s="25">
        <f t="shared" si="3"/>
        <v>1095748.883097854</v>
      </c>
      <c r="Q34" s="25">
        <f t="shared" si="3"/>
        <v>425328.9267710951</v>
      </c>
      <c r="R34" s="25">
        <f t="shared" si="4"/>
        <v>558803.1771347371</v>
      </c>
      <c r="S34" s="25">
        <f t="shared" si="4"/>
        <v>224661.0413158142</v>
      </c>
      <c r="T34" s="25">
        <f t="shared" si="2"/>
        <v>12382.442222352</v>
      </c>
      <c r="U34" s="25">
        <f t="shared" si="2"/>
        <v>4471.405511760904</v>
      </c>
      <c r="V34" s="25">
        <f t="shared" si="2"/>
        <v>23206.853011866533</v>
      </c>
      <c r="W34" s="25">
        <f t="shared" si="5"/>
        <v>3836461.121541882</v>
      </c>
    </row>
    <row r="35" spans="1:23" ht="12.75">
      <c r="A35" s="28"/>
      <c r="B35" s="23">
        <v>37865</v>
      </c>
      <c r="C35" s="29">
        <v>416761501.6717849</v>
      </c>
      <c r="D35" s="29">
        <v>216700698.27947268</v>
      </c>
      <c r="E35" s="29">
        <v>1512860.5598450757</v>
      </c>
      <c r="F35" s="29">
        <v>569737.3076475804</v>
      </c>
      <c r="G35" s="29">
        <v>932022.0431035515</v>
      </c>
      <c r="H35" s="29">
        <v>423648.5175457221</v>
      </c>
      <c r="I35" s="29">
        <v>26460.528</v>
      </c>
      <c r="J35" s="29">
        <v>1904464.4417096437</v>
      </c>
      <c r="K35" s="29">
        <v>13412862.373391889</v>
      </c>
      <c r="L35" s="26"/>
      <c r="M35" s="23">
        <v>37865</v>
      </c>
      <c r="N35" s="25">
        <f t="shared" si="2"/>
        <v>775176.3931095198</v>
      </c>
      <c r="O35" s="25">
        <f t="shared" si="2"/>
        <v>546952.5624573891</v>
      </c>
      <c r="P35" s="25">
        <f t="shared" si="3"/>
        <v>1017335.3304342579</v>
      </c>
      <c r="Q35" s="25">
        <f t="shared" si="3"/>
        <v>378779.8107607401</v>
      </c>
      <c r="R35" s="25">
        <f t="shared" si="4"/>
        <v>499152.87811177154</v>
      </c>
      <c r="S35" s="25">
        <f t="shared" si="4"/>
        <v>192479.69719169143</v>
      </c>
      <c r="T35" s="25">
        <f t="shared" si="2"/>
        <v>12382.442222352</v>
      </c>
      <c r="U35" s="25">
        <f t="shared" si="2"/>
        <v>4806.868250875141</v>
      </c>
      <c r="V35" s="25">
        <f t="shared" si="2"/>
        <v>24947.924014508913</v>
      </c>
      <c r="W35" s="25">
        <f t="shared" si="5"/>
        <v>3452013.9065531064</v>
      </c>
    </row>
    <row r="36" spans="1:23" ht="12.75">
      <c r="A36" s="28"/>
      <c r="B36" s="23">
        <v>37895</v>
      </c>
      <c r="C36" s="29">
        <v>383680023.2107813</v>
      </c>
      <c r="D36" s="29">
        <v>195454233.57373285</v>
      </c>
      <c r="E36" s="29">
        <v>1551818.979721538</v>
      </c>
      <c r="F36" s="29">
        <v>589653.1458400447</v>
      </c>
      <c r="G36" s="29">
        <v>1035305.8888638461</v>
      </c>
      <c r="H36" s="29">
        <v>451430.8729798449</v>
      </c>
      <c r="I36" s="29">
        <v>26460.528</v>
      </c>
      <c r="J36" s="29">
        <v>1684102.323647992</v>
      </c>
      <c r="K36" s="29">
        <v>11860884.453963403</v>
      </c>
      <c r="L36" s="26"/>
      <c r="M36" s="23">
        <v>37895</v>
      </c>
      <c r="N36" s="25">
        <f t="shared" si="2"/>
        <v>713644.8431720531</v>
      </c>
      <c r="O36" s="25">
        <f>D36*SUM(D$2,D$4)</f>
        <v>493326.48554010177</v>
      </c>
      <c r="P36" s="25">
        <f t="shared" si="3"/>
        <v>1043533.2352578697</v>
      </c>
      <c r="Q36" s="25">
        <f t="shared" si="3"/>
        <v>392020.5048848985</v>
      </c>
      <c r="R36" s="25">
        <f t="shared" si="4"/>
        <v>554467.4806527498</v>
      </c>
      <c r="S36" s="25">
        <f t="shared" si="4"/>
        <v>205102.2820462573</v>
      </c>
      <c r="T36" s="25">
        <f t="shared" si="2"/>
        <v>12382.442222352</v>
      </c>
      <c r="U36" s="25">
        <f t="shared" si="2"/>
        <v>4250.674264887532</v>
      </c>
      <c r="V36" s="25">
        <f t="shared" si="2"/>
        <v>22061.245084371927</v>
      </c>
      <c r="W36" s="25">
        <f t="shared" si="5"/>
        <v>3440789.193125542</v>
      </c>
    </row>
    <row r="37" spans="1:23" ht="12.75">
      <c r="A37" s="28"/>
      <c r="B37" s="23">
        <v>37926</v>
      </c>
      <c r="C37" s="29">
        <v>405342349.32602394</v>
      </c>
      <c r="D37" s="29">
        <v>217059693.04586142</v>
      </c>
      <c r="E37" s="29">
        <v>1465335.6573432535</v>
      </c>
      <c r="F37" s="29">
        <v>562780.1325579602</v>
      </c>
      <c r="G37" s="29">
        <v>921633.8177911626</v>
      </c>
      <c r="H37" s="29">
        <v>411055.8046098167</v>
      </c>
      <c r="I37" s="29">
        <v>26460.528</v>
      </c>
      <c r="J37" s="29">
        <v>1897902.378961361</v>
      </c>
      <c r="K37" s="29">
        <v>13366646.73260562</v>
      </c>
      <c r="L37" s="26"/>
      <c r="M37" s="23">
        <v>37926</v>
      </c>
      <c r="N37" s="25">
        <f t="shared" si="2"/>
        <v>753936.7697464045</v>
      </c>
      <c r="O37" s="25">
        <f>D37*SUM(D$2,D$4)</f>
        <v>547858.6652477543</v>
      </c>
      <c r="P37" s="25">
        <f t="shared" si="3"/>
        <v>985376.8250215063</v>
      </c>
      <c r="Q37" s="25">
        <f t="shared" si="3"/>
        <v>374154.4554812053</v>
      </c>
      <c r="R37" s="25">
        <f t="shared" si="4"/>
        <v>493589.3696073098</v>
      </c>
      <c r="S37" s="25">
        <f t="shared" si="4"/>
        <v>186758.3468922339</v>
      </c>
      <c r="T37" s="25">
        <f t="shared" si="2"/>
        <v>12382.442222352</v>
      </c>
      <c r="U37" s="25">
        <f t="shared" si="2"/>
        <v>4790.305604498476</v>
      </c>
      <c r="V37" s="25">
        <f t="shared" si="2"/>
        <v>24861.96292264645</v>
      </c>
      <c r="W37" s="25">
        <f t="shared" si="5"/>
        <v>3383709.142745911</v>
      </c>
    </row>
    <row r="38" spans="1:23" ht="12.75">
      <c r="A38" s="28"/>
      <c r="B38" s="23">
        <v>37956</v>
      </c>
      <c r="C38" s="29">
        <v>455568253.14681286</v>
      </c>
      <c r="D38" s="29">
        <v>224567035.00041547</v>
      </c>
      <c r="E38" s="29">
        <v>1593675.048995742</v>
      </c>
      <c r="F38" s="29">
        <v>591922.1518225718</v>
      </c>
      <c r="G38" s="29">
        <v>998485.6951060347</v>
      </c>
      <c r="H38" s="29">
        <v>455934.22389877995</v>
      </c>
      <c r="I38" s="29">
        <v>26460.528</v>
      </c>
      <c r="J38" s="29">
        <v>1741535.283239068</v>
      </c>
      <c r="K38" s="29">
        <v>12265376.323604265</v>
      </c>
      <c r="L38" s="26"/>
      <c r="M38" s="23">
        <v>37956</v>
      </c>
      <c r="N38" s="25">
        <f t="shared" si="2"/>
        <v>847356.9508530719</v>
      </c>
      <c r="O38" s="25">
        <f>D38*SUM(D$2,D$4)</f>
        <v>566807.1963410487</v>
      </c>
      <c r="P38" s="25">
        <f t="shared" si="3"/>
        <v>1071679.6878761547</v>
      </c>
      <c r="Q38" s="25">
        <f t="shared" si="3"/>
        <v>393529.01353465713</v>
      </c>
      <c r="R38" s="25">
        <f t="shared" si="4"/>
        <v>534748.0911567197</v>
      </c>
      <c r="S38" s="25">
        <f t="shared" si="4"/>
        <v>207148.32631485548</v>
      </c>
      <c r="T38" s="25">
        <f t="shared" si="2"/>
        <v>12382.442222352</v>
      </c>
      <c r="U38" s="25">
        <f t="shared" si="2"/>
        <v>4395.635054895408</v>
      </c>
      <c r="V38" s="25">
        <f t="shared" si="2"/>
        <v>22813.599961903932</v>
      </c>
      <c r="W38" s="25">
        <f t="shared" si="5"/>
        <v>3660860.9433156587</v>
      </c>
    </row>
    <row r="39" spans="1:22" ht="12.75">
      <c r="A39" s="28"/>
      <c r="B39" s="31" t="s">
        <v>21</v>
      </c>
      <c r="C39" s="26">
        <f>SUM(C27:C38)</f>
        <v>5276085138.134348</v>
      </c>
      <c r="D39" s="26">
        <f aca="true" t="shared" si="6" ref="D39:K39">SUM(D27:D38)</f>
        <v>2620157802.4546933</v>
      </c>
      <c r="E39" s="26">
        <f t="shared" si="6"/>
        <v>18587758.77396481</v>
      </c>
      <c r="F39" s="26">
        <f t="shared" si="6"/>
        <v>7236306.678185654</v>
      </c>
      <c r="G39" s="26">
        <f t="shared" si="6"/>
        <v>11863247.093317041</v>
      </c>
      <c r="H39" s="26">
        <f t="shared" si="6"/>
        <v>5360147.778776025</v>
      </c>
      <c r="I39" s="26">
        <f t="shared" si="6"/>
        <v>317526.33599999995</v>
      </c>
      <c r="J39" s="26">
        <f t="shared" si="6"/>
        <v>20472187.772096254</v>
      </c>
      <c r="K39" s="26">
        <f t="shared" si="6"/>
        <v>144182601.18464723</v>
      </c>
      <c r="L39" s="26"/>
      <c r="M39" s="23"/>
      <c r="N39" s="24"/>
      <c r="O39" s="24"/>
      <c r="P39" s="24"/>
      <c r="Q39" s="24"/>
      <c r="R39" s="24"/>
      <c r="S39" s="24"/>
      <c r="T39" s="24"/>
      <c r="V39" s="27"/>
    </row>
    <row r="40" spans="1:22" ht="12.75">
      <c r="A40" s="28"/>
      <c r="B40" s="3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3"/>
      <c r="N40" s="24"/>
      <c r="O40" s="24"/>
      <c r="P40" s="24"/>
      <c r="Q40" s="24"/>
      <c r="R40" s="24"/>
      <c r="S40" s="24"/>
      <c r="T40" s="24"/>
      <c r="V40" s="27"/>
    </row>
    <row r="41" spans="1:22" ht="12.75">
      <c r="A41" s="28"/>
      <c r="B41" s="32"/>
      <c r="C41" s="32"/>
      <c r="D41" s="32"/>
      <c r="E41" s="32"/>
      <c r="F41" s="32"/>
      <c r="G41" s="32"/>
      <c r="H41" s="32"/>
      <c r="I41" s="32"/>
      <c r="J41" s="32"/>
      <c r="K41" s="26"/>
      <c r="L41" s="26"/>
      <c r="M41" s="23"/>
      <c r="N41" s="24"/>
      <c r="O41" s="24"/>
      <c r="P41" s="24"/>
      <c r="Q41" s="24"/>
      <c r="R41" s="24"/>
      <c r="S41" s="24"/>
      <c r="T41" s="24"/>
      <c r="V41" s="27"/>
    </row>
    <row r="42" spans="2:22" ht="12.75">
      <c r="B42" s="32"/>
      <c r="C42" s="32"/>
      <c r="D42" s="32"/>
      <c r="E42" s="32"/>
      <c r="F42" s="32"/>
      <c r="G42" s="32"/>
      <c r="H42" s="32"/>
      <c r="I42" s="32"/>
      <c r="J42" s="32"/>
      <c r="M42" s="20"/>
      <c r="V42" s="33"/>
    </row>
    <row r="44" ht="15.75">
      <c r="N44" s="34" t="s">
        <v>6</v>
      </c>
    </row>
    <row r="45" spans="14:23" ht="25.5">
      <c r="N45" s="35" t="s">
        <v>9</v>
      </c>
      <c r="O45" s="35" t="s">
        <v>10</v>
      </c>
      <c r="P45" s="35" t="s">
        <v>25</v>
      </c>
      <c r="Q45" s="35" t="s">
        <v>26</v>
      </c>
      <c r="R45" s="35" t="s">
        <v>12</v>
      </c>
      <c r="S45" s="35" t="s">
        <v>13</v>
      </c>
      <c r="T45" s="35" t="s">
        <v>18</v>
      </c>
      <c r="U45" s="35" t="s">
        <v>27</v>
      </c>
      <c r="V45" s="35" t="s">
        <v>27</v>
      </c>
      <c r="W45" s="32" t="s">
        <v>21</v>
      </c>
    </row>
    <row r="46" spans="3:11" ht="12.75">
      <c r="C46" s="36"/>
      <c r="D46" s="36"/>
      <c r="E46" s="36"/>
      <c r="F46" s="36"/>
      <c r="G46" s="36"/>
      <c r="H46" s="36"/>
      <c r="I46" s="36"/>
      <c r="J46" s="36"/>
      <c r="K46" s="36"/>
    </row>
    <row r="47" spans="3:11" ht="12.75">
      <c r="C47" s="24"/>
      <c r="D47" s="24"/>
      <c r="E47" s="24"/>
      <c r="F47" s="24"/>
      <c r="G47" s="24"/>
      <c r="H47" s="24"/>
      <c r="I47" s="24"/>
      <c r="J47" s="24"/>
      <c r="K47" s="24"/>
    </row>
    <row r="48" spans="3:23" ht="12.75">
      <c r="C48" s="36"/>
      <c r="D48" s="36"/>
      <c r="E48" s="36"/>
      <c r="F48" s="36"/>
      <c r="G48" s="36"/>
      <c r="H48" s="36"/>
      <c r="I48" s="36"/>
      <c r="J48" s="36"/>
      <c r="K48" s="36"/>
      <c r="M48" s="23">
        <v>37622</v>
      </c>
      <c r="N48" s="25">
        <f>N10+N27</f>
        <v>2123477.3323305384</v>
      </c>
      <c r="O48" s="25">
        <f aca="true" t="shared" si="7" ref="O48:V48">O10+O27</f>
        <v>769103.2496666055</v>
      </c>
      <c r="P48" s="25">
        <f>(P10+P27)</f>
        <v>1141782.3003605495</v>
      </c>
      <c r="Q48" s="25">
        <f>(Q10+Q27)</f>
        <v>432671.25414614927</v>
      </c>
      <c r="R48" s="25">
        <f>(R10+R27)</f>
        <v>587236.965988689</v>
      </c>
      <c r="S48" s="25">
        <f>(S10+S27)</f>
        <v>215896.7179576669</v>
      </c>
      <c r="T48" s="25">
        <f t="shared" si="7"/>
        <v>19371.708422352</v>
      </c>
      <c r="U48" s="25">
        <f t="shared" si="7"/>
        <v>4446.869557861183</v>
      </c>
      <c r="V48" s="25">
        <f t="shared" si="7"/>
        <v>23079.509993176078</v>
      </c>
      <c r="W48" s="25">
        <f aca="true" t="shared" si="8" ref="W48:W59">SUM(N48:V48)</f>
        <v>5317065.908423588</v>
      </c>
    </row>
    <row r="49" spans="13:23" ht="12.75">
      <c r="M49" s="23">
        <v>37653</v>
      </c>
      <c r="N49" s="25">
        <f aca="true" t="shared" si="9" ref="N49:V59">N11+N28</f>
        <v>2111277.921117533</v>
      </c>
      <c r="O49" s="25">
        <f t="shared" si="9"/>
        <v>718186.4029879633</v>
      </c>
      <c r="P49" s="25">
        <f aca="true" t="shared" si="10" ref="P49:R59">(P11+P28)</f>
        <v>986137.2526424275</v>
      </c>
      <c r="Q49" s="25">
        <f t="shared" si="10"/>
        <v>380051.9507296968</v>
      </c>
      <c r="R49" s="25">
        <f t="shared" si="10"/>
        <v>480623.57252843323</v>
      </c>
      <c r="S49" s="25">
        <f t="shared" si="9"/>
        <v>204198.53305909276</v>
      </c>
      <c r="T49" s="25">
        <f t="shared" si="9"/>
        <v>19371.708422352</v>
      </c>
      <c r="U49" s="25">
        <f t="shared" si="9"/>
        <v>3583.811762328279</v>
      </c>
      <c r="V49" s="25">
        <f t="shared" si="9"/>
        <v>18600.190157612786</v>
      </c>
      <c r="W49" s="25">
        <f t="shared" si="8"/>
        <v>4922031.34340744</v>
      </c>
    </row>
    <row r="50" spans="13:23" ht="12.75">
      <c r="M50" s="23">
        <v>37681</v>
      </c>
      <c r="N50" s="25">
        <f t="shared" si="9"/>
        <v>2051841.8004788877</v>
      </c>
      <c r="O50" s="25">
        <f t="shared" si="9"/>
        <v>735240.4440654065</v>
      </c>
      <c r="P50" s="25">
        <f t="shared" si="10"/>
        <v>1066027.487592039</v>
      </c>
      <c r="Q50" s="25">
        <f t="shared" si="10"/>
        <v>405589.896869461</v>
      </c>
      <c r="R50" s="25">
        <f t="shared" si="10"/>
        <v>550215.4403443517</v>
      </c>
      <c r="S50" s="25">
        <f t="shared" si="9"/>
        <v>218337.3249961867</v>
      </c>
      <c r="T50" s="25">
        <f t="shared" si="9"/>
        <v>19371.708422352</v>
      </c>
      <c r="U50" s="25">
        <f t="shared" si="9"/>
        <v>4201.215511789065</v>
      </c>
      <c r="V50" s="25">
        <f t="shared" si="9"/>
        <v>21804.551297533006</v>
      </c>
      <c r="W50" s="25">
        <f t="shared" si="8"/>
        <v>5072629.869578006</v>
      </c>
    </row>
    <row r="51" spans="13:23" ht="12.75">
      <c r="M51" s="23">
        <v>37712</v>
      </c>
      <c r="N51" s="25">
        <f t="shared" si="9"/>
        <v>1957169.2941393596</v>
      </c>
      <c r="O51" s="25">
        <f t="shared" si="9"/>
        <v>681583.1976732129</v>
      </c>
      <c r="P51" s="25">
        <f t="shared" si="10"/>
        <v>1048324.4883254174</v>
      </c>
      <c r="Q51" s="25">
        <f t="shared" si="10"/>
        <v>398765.01120593783</v>
      </c>
      <c r="R51" s="25">
        <f t="shared" si="10"/>
        <v>513144.6044142577</v>
      </c>
      <c r="S51" s="25">
        <f t="shared" si="9"/>
        <v>212948.50490492553</v>
      </c>
      <c r="T51" s="25">
        <f t="shared" si="9"/>
        <v>19371.708422352</v>
      </c>
      <c r="U51" s="25">
        <f t="shared" si="9"/>
        <v>3548.895365740486</v>
      </c>
      <c r="V51" s="25">
        <f t="shared" si="9"/>
        <v>18418.972041477788</v>
      </c>
      <c r="W51" s="25">
        <f t="shared" si="8"/>
        <v>4853274.67649268</v>
      </c>
    </row>
    <row r="52" spans="3:23" ht="12.75">
      <c r="C52" s="36"/>
      <c r="D52" s="36"/>
      <c r="M52" s="23">
        <v>37742</v>
      </c>
      <c r="N52" s="25">
        <f t="shared" si="9"/>
        <v>1884360.334809081</v>
      </c>
      <c r="O52" s="25">
        <f t="shared" si="9"/>
        <v>678201.6028095272</v>
      </c>
      <c r="P52" s="25">
        <f t="shared" si="10"/>
        <v>1033137.5634021859</v>
      </c>
      <c r="Q52" s="25">
        <f t="shared" si="10"/>
        <v>383205.94431772386</v>
      </c>
      <c r="R52" s="25">
        <f t="shared" si="10"/>
        <v>519437.2578995689</v>
      </c>
      <c r="S52" s="25">
        <f t="shared" si="9"/>
        <v>220838.56491927675</v>
      </c>
      <c r="T52" s="25">
        <f t="shared" si="9"/>
        <v>19371.708422352</v>
      </c>
      <c r="U52" s="25">
        <f t="shared" si="9"/>
        <v>4294.316088108843</v>
      </c>
      <c r="V52" s="25">
        <f t="shared" si="9"/>
        <v>22287.748668983735</v>
      </c>
      <c r="W52" s="25">
        <f t="shared" si="8"/>
        <v>4765135.041336808</v>
      </c>
    </row>
    <row r="53" spans="3:23" ht="12.75">
      <c r="C53" s="36"/>
      <c r="D53" s="36"/>
      <c r="M53" s="23">
        <v>37773</v>
      </c>
      <c r="N53" s="25">
        <f t="shared" si="9"/>
        <v>1927624.2654494208</v>
      </c>
      <c r="O53" s="25">
        <f t="shared" si="9"/>
        <v>694077.01221532</v>
      </c>
      <c r="P53" s="25">
        <f t="shared" si="10"/>
        <v>1089694.3211922208</v>
      </c>
      <c r="Q53" s="25">
        <f t="shared" si="10"/>
        <v>422890.75353631086</v>
      </c>
      <c r="R53" s="25">
        <f t="shared" si="10"/>
        <v>576184.9111298299</v>
      </c>
      <c r="S53" s="25">
        <f t="shared" si="9"/>
        <v>240696.25180519535</v>
      </c>
      <c r="T53" s="25">
        <f t="shared" si="9"/>
        <v>19371.708422352</v>
      </c>
      <c r="U53" s="25">
        <f t="shared" si="9"/>
        <v>4176.015554089413</v>
      </c>
      <c r="V53" s="25">
        <f t="shared" si="9"/>
        <v>21673.762060747642</v>
      </c>
      <c r="W53" s="25">
        <f t="shared" si="8"/>
        <v>4996389.001365486</v>
      </c>
    </row>
    <row r="54" spans="3:23" ht="12.75">
      <c r="C54" s="36"/>
      <c r="D54" s="36"/>
      <c r="M54" s="23">
        <v>37803</v>
      </c>
      <c r="N54" s="25">
        <f t="shared" si="9"/>
        <v>1980405.481506179</v>
      </c>
      <c r="O54" s="25">
        <f t="shared" si="9"/>
        <v>749207.2706327538</v>
      </c>
      <c r="P54" s="25">
        <f t="shared" si="10"/>
        <v>1197252.4182830874</v>
      </c>
      <c r="Q54" s="25">
        <f t="shared" si="10"/>
        <v>445778.8959219083</v>
      </c>
      <c r="R54" s="25">
        <f t="shared" si="10"/>
        <v>627820.0629583714</v>
      </c>
      <c r="S54" s="25">
        <f t="shared" si="9"/>
        <v>245260.0912826691</v>
      </c>
      <c r="T54" s="25">
        <f t="shared" si="9"/>
        <v>19371.708422352</v>
      </c>
      <c r="U54" s="25">
        <f t="shared" si="9"/>
        <v>4705.789409936222</v>
      </c>
      <c r="V54" s="25">
        <f t="shared" si="9"/>
        <v>24423.31898861504</v>
      </c>
      <c r="W54" s="25">
        <f t="shared" si="8"/>
        <v>5294225.037405873</v>
      </c>
    </row>
    <row r="55" spans="13:23" ht="12.75">
      <c r="M55" s="23">
        <v>37834</v>
      </c>
      <c r="N55" s="25">
        <f t="shared" si="9"/>
        <v>2085736.6812178367</v>
      </c>
      <c r="O55" s="25">
        <f t="shared" si="9"/>
        <v>747119.491758565</v>
      </c>
      <c r="P55" s="25">
        <f t="shared" si="10"/>
        <v>1135287.497397854</v>
      </c>
      <c r="Q55" s="25">
        <f t="shared" si="10"/>
        <v>428534.57717109506</v>
      </c>
      <c r="R55" s="25">
        <f t="shared" si="10"/>
        <v>579195.0454347371</v>
      </c>
      <c r="S55" s="25">
        <f t="shared" si="9"/>
        <v>244519.02511581418</v>
      </c>
      <c r="T55" s="25">
        <f t="shared" si="9"/>
        <v>19371.708422352</v>
      </c>
      <c r="U55" s="25">
        <f t="shared" si="9"/>
        <v>4471.405511760904</v>
      </c>
      <c r="V55" s="25">
        <f t="shared" si="9"/>
        <v>23206.853011866533</v>
      </c>
      <c r="W55" s="25">
        <f t="shared" si="8"/>
        <v>5267442.285041881</v>
      </c>
    </row>
    <row r="56" spans="13:23" ht="12.75">
      <c r="M56" s="23">
        <v>37865</v>
      </c>
      <c r="N56" s="25">
        <f t="shared" si="9"/>
        <v>1951010.7996095195</v>
      </c>
      <c r="O56" s="25">
        <f t="shared" si="9"/>
        <v>711027.755257389</v>
      </c>
      <c r="P56" s="25">
        <f t="shared" si="10"/>
        <v>1056823.901134258</v>
      </c>
      <c r="Q56" s="25">
        <f t="shared" si="10"/>
        <v>382015.9019607401</v>
      </c>
      <c r="R56" s="25">
        <f t="shared" si="10"/>
        <v>519586.27771177155</v>
      </c>
      <c r="S56" s="25">
        <f t="shared" si="9"/>
        <v>212337.68099169142</v>
      </c>
      <c r="T56" s="25">
        <f t="shared" si="9"/>
        <v>19371.708422352</v>
      </c>
      <c r="U56" s="25">
        <f t="shared" si="9"/>
        <v>4806.868250875141</v>
      </c>
      <c r="V56" s="25">
        <f t="shared" si="9"/>
        <v>24947.924014508913</v>
      </c>
      <c r="W56" s="25">
        <f t="shared" si="8"/>
        <v>4881928.817353104</v>
      </c>
    </row>
    <row r="57" spans="13:23" ht="12.75">
      <c r="M57" s="23">
        <v>37895</v>
      </c>
      <c r="N57" s="25">
        <f t="shared" si="9"/>
        <v>1890129.782672053</v>
      </c>
      <c r="O57" s="25">
        <f t="shared" si="9"/>
        <v>657533.9891401017</v>
      </c>
      <c r="P57" s="25">
        <f t="shared" si="10"/>
        <v>1083101.0416578697</v>
      </c>
      <c r="Q57" s="25">
        <f t="shared" si="10"/>
        <v>395308.1112848985</v>
      </c>
      <c r="R57" s="25">
        <f t="shared" si="10"/>
        <v>574942.4115527498</v>
      </c>
      <c r="S57" s="25">
        <f t="shared" si="9"/>
        <v>224960.26584625733</v>
      </c>
      <c r="T57" s="25">
        <f t="shared" si="9"/>
        <v>19371.708422352</v>
      </c>
      <c r="U57" s="25">
        <f t="shared" si="9"/>
        <v>4250.674264887532</v>
      </c>
      <c r="V57" s="25">
        <f t="shared" si="9"/>
        <v>22061.245084371927</v>
      </c>
      <c r="W57" s="25">
        <f t="shared" si="8"/>
        <v>4871659.229925541</v>
      </c>
    </row>
    <row r="58" spans="13:23" ht="12.75">
      <c r="M58" s="23">
        <v>37926</v>
      </c>
      <c r="N58" s="25">
        <f t="shared" si="9"/>
        <v>1930573.3672464043</v>
      </c>
      <c r="O58" s="25">
        <f t="shared" si="9"/>
        <v>711757.4436477544</v>
      </c>
      <c r="P58" s="25">
        <f t="shared" si="10"/>
        <v>1024827.8630215062</v>
      </c>
      <c r="Q58" s="25">
        <f t="shared" si="10"/>
        <v>377465.4778812053</v>
      </c>
      <c r="R58" s="25">
        <f t="shared" si="10"/>
        <v>514188.8944073098</v>
      </c>
      <c r="S58" s="25">
        <f t="shared" si="9"/>
        <v>206616.33069223393</v>
      </c>
      <c r="T58" s="25">
        <f t="shared" si="9"/>
        <v>19371.708422352</v>
      </c>
      <c r="U58" s="25">
        <f t="shared" si="9"/>
        <v>4790.305604498476</v>
      </c>
      <c r="V58" s="25">
        <f t="shared" si="9"/>
        <v>24861.96292264645</v>
      </c>
      <c r="W58" s="25">
        <f t="shared" si="8"/>
        <v>4814453.35384591</v>
      </c>
    </row>
    <row r="59" spans="13:23" ht="12.75">
      <c r="M59" s="23">
        <v>37956</v>
      </c>
      <c r="N59" s="25">
        <f t="shared" si="9"/>
        <v>2024919.4603530718</v>
      </c>
      <c r="O59" s="25">
        <f t="shared" si="9"/>
        <v>731127.4091410487</v>
      </c>
      <c r="P59" s="25">
        <f t="shared" si="10"/>
        <v>1111230.8130761546</v>
      </c>
      <c r="Q59" s="25">
        <f t="shared" si="10"/>
        <v>396863.4519346571</v>
      </c>
      <c r="R59" s="25">
        <f t="shared" si="10"/>
        <v>555389.1472567198</v>
      </c>
      <c r="S59" s="25">
        <f t="shared" si="9"/>
        <v>227438.0054148555</v>
      </c>
      <c r="T59" s="25">
        <f t="shared" si="9"/>
        <v>19371.708422352</v>
      </c>
      <c r="U59" s="25">
        <f t="shared" si="9"/>
        <v>4395.635054895408</v>
      </c>
      <c r="V59" s="25">
        <f t="shared" si="9"/>
        <v>22813.599961903932</v>
      </c>
      <c r="W59" s="25">
        <f t="shared" si="8"/>
        <v>5093549.230615659</v>
      </c>
    </row>
    <row r="60" spans="13:23" ht="12.75">
      <c r="M60" s="37" t="s">
        <v>21</v>
      </c>
      <c r="N60" s="38">
        <f>SUM(N48:N59)</f>
        <v>23918526.520929888</v>
      </c>
      <c r="O60" s="38">
        <f aca="true" t="shared" si="11" ref="O60:W60">SUM(O48:O59)</f>
        <v>8584165.268995648</v>
      </c>
      <c r="P60" s="38">
        <f t="shared" si="11"/>
        <v>12973626.948085569</v>
      </c>
      <c r="Q60" s="38">
        <f t="shared" si="11"/>
        <v>4849141.226959784</v>
      </c>
      <c r="R60" s="38">
        <f t="shared" si="11"/>
        <v>6597964.591626789</v>
      </c>
      <c r="S60" s="38">
        <f t="shared" si="11"/>
        <v>2674047.296985866</v>
      </c>
      <c r="T60" s="38">
        <f t="shared" si="11"/>
        <v>232460.50106822405</v>
      </c>
      <c r="U60" s="38">
        <f t="shared" si="11"/>
        <v>51671.80193677095</v>
      </c>
      <c r="V60" s="38">
        <f t="shared" si="11"/>
        <v>268179.63820344384</v>
      </c>
      <c r="W60" s="38">
        <f t="shared" si="11"/>
        <v>60149783.79479198</v>
      </c>
    </row>
    <row r="61" spans="13:23" ht="12.75">
      <c r="M61" s="23" t="s">
        <v>31</v>
      </c>
      <c r="N61" s="24">
        <f>SUM(N48:N50)</f>
        <v>6286597.053926959</v>
      </c>
      <c r="O61" s="24">
        <f aca="true" t="shared" si="12" ref="O61:W61">SUM(O48:O50)</f>
        <v>2222530.096719975</v>
      </c>
      <c r="P61" s="24">
        <f t="shared" si="12"/>
        <v>3193947.0405950155</v>
      </c>
      <c r="Q61" s="24">
        <f t="shared" si="12"/>
        <v>1218313.101745307</v>
      </c>
      <c r="R61" s="24">
        <f t="shared" si="12"/>
        <v>1618075.978861474</v>
      </c>
      <c r="S61" s="24">
        <f t="shared" si="12"/>
        <v>638432.5760129464</v>
      </c>
      <c r="T61" s="24">
        <f t="shared" si="12"/>
        <v>58115.125267056</v>
      </c>
      <c r="U61" s="24">
        <f t="shared" si="12"/>
        <v>12231.896831978527</v>
      </c>
      <c r="V61" s="24">
        <f t="shared" si="12"/>
        <v>63484.25144832187</v>
      </c>
      <c r="W61" s="24">
        <f t="shared" si="12"/>
        <v>15311727.121409034</v>
      </c>
    </row>
    <row r="62" spans="13:23" ht="12.75">
      <c r="M62" s="23" t="s">
        <v>32</v>
      </c>
      <c r="N62" s="24">
        <f>SUM(N51:N53)</f>
        <v>5769153.894397861</v>
      </c>
      <c r="O62" s="24">
        <f aca="true" t="shared" si="13" ref="O62:W62">SUM(O51:O53)</f>
        <v>2053861.8126980602</v>
      </c>
      <c r="P62" s="24">
        <f t="shared" si="13"/>
        <v>3171156.372919824</v>
      </c>
      <c r="Q62" s="24">
        <f t="shared" si="13"/>
        <v>1204861.7090599725</v>
      </c>
      <c r="R62" s="24">
        <f t="shared" si="13"/>
        <v>1608766.7734436565</v>
      </c>
      <c r="S62" s="24">
        <f t="shared" si="13"/>
        <v>674483.3216293976</v>
      </c>
      <c r="T62" s="24">
        <f t="shared" si="13"/>
        <v>58115.125267056</v>
      </c>
      <c r="U62" s="24">
        <f t="shared" si="13"/>
        <v>12019.227007938742</v>
      </c>
      <c r="V62" s="24">
        <f t="shared" si="13"/>
        <v>62380.482771209165</v>
      </c>
      <c r="W62" s="24">
        <f t="shared" si="13"/>
        <v>14614798.719194975</v>
      </c>
    </row>
    <row r="63" spans="13:23" ht="12.75">
      <c r="M63" s="17" t="s">
        <v>33</v>
      </c>
      <c r="N63" s="36">
        <f>SUM(N54:N56)</f>
        <v>6017152.962333536</v>
      </c>
      <c r="O63" s="36">
        <f aca="true" t="shared" si="14" ref="O63:W63">SUM(O54:O56)</f>
        <v>2207354.517648708</v>
      </c>
      <c r="P63" s="36">
        <f t="shared" si="14"/>
        <v>3389363.8168151993</v>
      </c>
      <c r="Q63" s="36">
        <f t="shared" si="14"/>
        <v>1256329.3750537434</v>
      </c>
      <c r="R63" s="36">
        <f t="shared" si="14"/>
        <v>1726601.38610488</v>
      </c>
      <c r="S63" s="36">
        <f t="shared" si="14"/>
        <v>702116.7973901747</v>
      </c>
      <c r="T63" s="36">
        <f t="shared" si="14"/>
        <v>58115.125267056</v>
      </c>
      <c r="U63" s="36">
        <f t="shared" si="14"/>
        <v>13984.063172572267</v>
      </c>
      <c r="V63" s="36">
        <f t="shared" si="14"/>
        <v>72578.09601499049</v>
      </c>
      <c r="W63" s="36">
        <f t="shared" si="14"/>
        <v>15443596.139800858</v>
      </c>
    </row>
    <row r="64" spans="13:23" ht="12.75">
      <c r="M64" s="17" t="s">
        <v>34</v>
      </c>
      <c r="N64" s="36">
        <f>SUM(N57:N59)</f>
        <v>5845622.610271529</v>
      </c>
      <c r="O64" s="36">
        <f aca="true" t="shared" si="15" ref="O64:W64">SUM(O57:O59)</f>
        <v>2100418.841928905</v>
      </c>
      <c r="P64" s="36">
        <f t="shared" si="15"/>
        <v>3219159.71775553</v>
      </c>
      <c r="Q64" s="36">
        <f t="shared" si="15"/>
        <v>1169637.041100761</v>
      </c>
      <c r="R64" s="36">
        <f t="shared" si="15"/>
        <v>1644520.4532167795</v>
      </c>
      <c r="S64" s="36">
        <f t="shared" si="15"/>
        <v>659014.6019533467</v>
      </c>
      <c r="T64" s="36">
        <f t="shared" si="15"/>
        <v>58115.125267056</v>
      </c>
      <c r="U64" s="36">
        <f t="shared" si="15"/>
        <v>13436.614924281417</v>
      </c>
      <c r="V64" s="36">
        <f t="shared" si="15"/>
        <v>69736.80796892231</v>
      </c>
      <c r="W64" s="36">
        <f t="shared" si="15"/>
        <v>14779661.814387111</v>
      </c>
    </row>
    <row r="66" spans="14:23" ht="12.75"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4:23" ht="12.75">
      <c r="N67" s="24"/>
      <c r="O67" s="24"/>
      <c r="P67" s="24"/>
      <c r="Q67" s="24"/>
      <c r="R67" s="24"/>
      <c r="S67" s="24"/>
      <c r="T67" s="24"/>
      <c r="U67" s="24"/>
      <c r="V67" s="24"/>
      <c r="W67" s="36"/>
    </row>
    <row r="68" spans="14:23" ht="12.75">
      <c r="N68" s="36"/>
      <c r="O68" s="36"/>
      <c r="P68" s="36"/>
      <c r="Q68" s="36"/>
      <c r="R68" s="36"/>
      <c r="S68" s="36"/>
      <c r="T68" s="36"/>
      <c r="U68" s="36"/>
      <c r="V68" s="36"/>
      <c r="W68" s="36"/>
    </row>
  </sheetData>
  <sheetProtection/>
  <printOptions/>
  <pageMargins left="0.15748031496062992" right="0.1968503937007874" top="1.4173228346456694" bottom="0.984251968503937" header="0.5118110236220472" footer="0.5118110236220472"/>
  <pageSetup fitToHeight="0" fitToWidth="1" horizontalDpi="1200" verticalDpi="1200" orientation="landscape" scale="47" r:id="rId1"/>
  <headerFooter alignWithMargins="0">
    <oddHeader>&amp;RToronto Hydro-Electric System Limited
EB-2012-0064
Tab 5
Schedule L2
Filed:  2012 June 1
Page &amp;P of &amp;N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0" zoomScaleNormal="70" zoomScalePageLayoutView="0" workbookViewId="0" topLeftCell="A1">
      <selection activeCell="G1" sqref="G1"/>
    </sheetView>
  </sheetViews>
  <sheetFormatPr defaultColWidth="9.140625" defaultRowHeight="12.75"/>
  <cols>
    <col min="1" max="1" width="17.140625" style="17" customWidth="1"/>
    <col min="2" max="2" width="9.00390625" style="17" bestFit="1" customWidth="1"/>
    <col min="3" max="3" width="15.7109375" style="17" customWidth="1"/>
    <col min="4" max="4" width="16.28125" style="17" customWidth="1"/>
    <col min="5" max="5" width="13.00390625" style="17" customWidth="1"/>
    <col min="6" max="6" width="13.140625" style="17" customWidth="1"/>
    <col min="7" max="7" width="13.421875" style="17" customWidth="1"/>
    <col min="8" max="8" width="13.28125" style="17" customWidth="1"/>
    <col min="9" max="9" width="9.57421875" style="17" customWidth="1"/>
    <col min="10" max="10" width="11.57421875" style="17" customWidth="1"/>
    <col min="11" max="11" width="13.8515625" style="17" customWidth="1"/>
    <col min="12" max="12" width="15.7109375" style="17" customWidth="1"/>
    <col min="13" max="13" width="10.00390625" style="17" customWidth="1"/>
    <col min="14" max="14" width="15.28125" style="17" customWidth="1"/>
    <col min="15" max="15" width="14.57421875" style="17" customWidth="1"/>
    <col min="16" max="16" width="13.57421875" style="17" customWidth="1"/>
    <col min="17" max="17" width="14.00390625" style="17" customWidth="1"/>
    <col min="18" max="18" width="13.28125" style="17" customWidth="1"/>
    <col min="19" max="19" width="15.28125" style="17" customWidth="1"/>
    <col min="20" max="21" width="13.00390625" style="17" customWidth="1"/>
    <col min="22" max="22" width="13.28125" style="17" customWidth="1"/>
    <col min="23" max="23" width="15.00390625" style="17" customWidth="1"/>
    <col min="24" max="24" width="11.7109375" style="17" customWidth="1"/>
    <col min="25" max="16384" width="9.140625" style="17" customWidth="1"/>
  </cols>
  <sheetData>
    <row r="1" spans="1:12" ht="12.75">
      <c r="A1" s="17" t="s">
        <v>1</v>
      </c>
      <c r="C1" s="21">
        <v>0.1663</v>
      </c>
      <c r="D1" s="21">
        <v>0.2042</v>
      </c>
      <c r="E1" s="21">
        <v>0.3475</v>
      </c>
      <c r="F1" s="21">
        <v>0.1951</v>
      </c>
      <c r="G1" s="21">
        <v>3.4609</v>
      </c>
      <c r="H1" s="21">
        <v>35.9746</v>
      </c>
      <c r="I1" s="21">
        <v>0.0036</v>
      </c>
      <c r="J1" s="21">
        <v>0.2042</v>
      </c>
      <c r="K1" s="21">
        <v>0.1663</v>
      </c>
      <c r="L1" s="18"/>
    </row>
    <row r="2" spans="1:12" ht="12.75">
      <c r="A2" s="17" t="s">
        <v>2</v>
      </c>
      <c r="C2" s="39">
        <v>0.000155</v>
      </c>
      <c r="D2" s="39">
        <v>0.00021</v>
      </c>
      <c r="E2" s="39">
        <v>0.05884</v>
      </c>
      <c r="F2" s="39">
        <v>0.058173</v>
      </c>
      <c r="G2" s="39">
        <v>0.049093</v>
      </c>
      <c r="H2" s="39">
        <v>0.041648</v>
      </c>
      <c r="I2" s="39">
        <v>0.038997</v>
      </c>
      <c r="J2" s="39">
        <v>0.00021</v>
      </c>
      <c r="K2" s="39">
        <v>0.000155</v>
      </c>
      <c r="L2" s="19"/>
    </row>
    <row r="3" spans="1:13" ht="12.75">
      <c r="A3" s="17" t="s">
        <v>3</v>
      </c>
      <c r="C3" s="21">
        <v>1.8292</v>
      </c>
      <c r="D3" s="21">
        <v>2.246</v>
      </c>
      <c r="E3" s="21">
        <v>3.8228</v>
      </c>
      <c r="F3" s="21">
        <v>2.1465</v>
      </c>
      <c r="G3" s="21">
        <v>38.0704</v>
      </c>
      <c r="H3" s="21">
        <v>395.7207</v>
      </c>
      <c r="I3" s="21">
        <v>0.0398</v>
      </c>
      <c r="J3" s="21">
        <v>2.246</v>
      </c>
      <c r="K3" s="21">
        <v>1.8292</v>
      </c>
      <c r="L3" s="18"/>
      <c r="M3" s="20"/>
    </row>
    <row r="4" spans="1:13" ht="12.75">
      <c r="A4" s="17" t="s">
        <v>4</v>
      </c>
      <c r="C4" s="21">
        <v>0.001705</v>
      </c>
      <c r="D4" s="21">
        <v>0.002314</v>
      </c>
      <c r="E4" s="21">
        <v>0.647241</v>
      </c>
      <c r="F4" s="21">
        <v>0.639901</v>
      </c>
      <c r="G4" s="21">
        <v>0.540022</v>
      </c>
      <c r="H4" s="21">
        <v>0.458124</v>
      </c>
      <c r="I4" s="21">
        <v>0.428962</v>
      </c>
      <c r="J4" s="21">
        <v>0.002314</v>
      </c>
      <c r="K4" s="21">
        <v>0.001705</v>
      </c>
      <c r="L4" s="21"/>
      <c r="M4" s="20"/>
    </row>
    <row r="5" spans="1:12" ht="12.75">
      <c r="A5" s="17" t="s">
        <v>35</v>
      </c>
      <c r="C5" s="40">
        <v>1.6438</v>
      </c>
      <c r="D5" s="40">
        <v>1.9218</v>
      </c>
      <c r="E5" s="40">
        <v>2.7047</v>
      </c>
      <c r="F5" s="40">
        <v>2.5201</v>
      </c>
      <c r="G5" s="40">
        <v>61.6519</v>
      </c>
      <c r="H5" s="40">
        <v>214.7165</v>
      </c>
      <c r="I5" s="40">
        <v>0.0287</v>
      </c>
      <c r="J5" s="40">
        <v>0</v>
      </c>
      <c r="K5" s="40">
        <v>0</v>
      </c>
      <c r="L5" s="41"/>
    </row>
    <row r="6" spans="1:12" ht="12.75">
      <c r="A6" s="17" t="s">
        <v>36</v>
      </c>
      <c r="C6" s="40">
        <v>0.0021</v>
      </c>
      <c r="D6" s="40">
        <v>0.0027</v>
      </c>
      <c r="E6" s="40">
        <v>0.6861</v>
      </c>
      <c r="F6" s="40">
        <v>0.672</v>
      </c>
      <c r="G6" s="40">
        <v>0.5371</v>
      </c>
      <c r="H6" s="40">
        <v>0.4308</v>
      </c>
      <c r="I6" s="40">
        <v>0.5479</v>
      </c>
      <c r="J6" s="40">
        <v>0.0021</v>
      </c>
      <c r="K6" s="40">
        <v>0.0027</v>
      </c>
      <c r="L6" s="41"/>
    </row>
    <row r="7" spans="1:11" ht="12.75">
      <c r="A7" s="17" t="s">
        <v>37</v>
      </c>
      <c r="C7" s="42"/>
      <c r="D7" s="42"/>
      <c r="E7" s="42"/>
      <c r="F7" s="42"/>
      <c r="G7" s="42"/>
      <c r="H7" s="42"/>
      <c r="I7" s="42"/>
      <c r="J7" s="42"/>
      <c r="K7" s="42"/>
    </row>
    <row r="8" spans="3:14" ht="12.75">
      <c r="C8" s="17" t="s">
        <v>23</v>
      </c>
      <c r="N8" s="17" t="s">
        <v>24</v>
      </c>
    </row>
    <row r="9" spans="3:23" ht="25.5">
      <c r="C9" s="22" t="s">
        <v>9</v>
      </c>
      <c r="D9" s="22" t="s">
        <v>10</v>
      </c>
      <c r="E9" s="22" t="s">
        <v>25</v>
      </c>
      <c r="F9" s="22" t="s">
        <v>26</v>
      </c>
      <c r="G9" s="22" t="s">
        <v>12</v>
      </c>
      <c r="H9" s="22" t="s">
        <v>13</v>
      </c>
      <c r="I9" s="22" t="s">
        <v>18</v>
      </c>
      <c r="J9" s="22" t="s">
        <v>27</v>
      </c>
      <c r="K9" s="22" t="s">
        <v>27</v>
      </c>
      <c r="L9" s="22"/>
      <c r="M9" s="22"/>
      <c r="N9" s="22" t="s">
        <v>9</v>
      </c>
      <c r="O9" s="22" t="s">
        <v>10</v>
      </c>
      <c r="P9" s="22" t="s">
        <v>25</v>
      </c>
      <c r="Q9" s="22" t="s">
        <v>26</v>
      </c>
      <c r="R9" s="22" t="s">
        <v>12</v>
      </c>
      <c r="S9" s="22" t="s">
        <v>13</v>
      </c>
      <c r="T9" s="22" t="s">
        <v>18</v>
      </c>
      <c r="U9" s="22" t="s">
        <v>27</v>
      </c>
      <c r="V9" s="22" t="s">
        <v>27</v>
      </c>
      <c r="W9" s="17" t="s">
        <v>21</v>
      </c>
    </row>
    <row r="10" spans="3:13" ht="12.75">
      <c r="C10" s="43"/>
      <c r="M10" s="20"/>
    </row>
    <row r="11" ht="12.75">
      <c r="M11" s="20"/>
    </row>
    <row r="12" spans="2:23" ht="12.75">
      <c r="B12" s="23">
        <v>37987</v>
      </c>
      <c r="C12" s="44">
        <v>590973</v>
      </c>
      <c r="D12" s="44">
        <v>66973</v>
      </c>
      <c r="E12" s="44">
        <v>9506</v>
      </c>
      <c r="F12" s="44">
        <v>1433</v>
      </c>
      <c r="G12" s="44">
        <v>497</v>
      </c>
      <c r="H12" s="44">
        <v>47</v>
      </c>
      <c r="I12" s="44">
        <v>161043</v>
      </c>
      <c r="J12" s="24"/>
      <c r="K12" s="24"/>
      <c r="L12" s="24"/>
      <c r="M12" s="45">
        <v>37987</v>
      </c>
      <c r="N12" s="46">
        <f>C12*SUM(C$1,C$3)</f>
        <v>1179286.6215</v>
      </c>
      <c r="O12" s="46">
        <f aca="true" t="shared" si="0" ref="O12:T14">D12*SUM(D$1,D$3)</f>
        <v>164097.2446</v>
      </c>
      <c r="P12" s="46">
        <f t="shared" si="0"/>
        <v>39642.8718</v>
      </c>
      <c r="Q12" s="46">
        <f t="shared" si="0"/>
        <v>3355.5128</v>
      </c>
      <c r="R12" s="46">
        <f t="shared" si="0"/>
        <v>20641.0561</v>
      </c>
      <c r="S12" s="46">
        <f t="shared" si="0"/>
        <v>20289.6791</v>
      </c>
      <c r="T12" s="46">
        <f t="shared" si="0"/>
        <v>6989.2662</v>
      </c>
      <c r="W12" s="46">
        <f aca="true" t="shared" si="1" ref="W12:W23">SUM(N12:V12)</f>
        <v>1434302.2521</v>
      </c>
    </row>
    <row r="13" spans="2:23" ht="12.75">
      <c r="B13" s="23">
        <v>38018</v>
      </c>
      <c r="C13" s="44">
        <v>591378</v>
      </c>
      <c r="D13" s="44">
        <v>67046</v>
      </c>
      <c r="E13" s="44">
        <v>9529</v>
      </c>
      <c r="F13" s="44">
        <v>1442</v>
      </c>
      <c r="G13" s="44">
        <v>497</v>
      </c>
      <c r="H13" s="44">
        <v>47</v>
      </c>
      <c r="I13" s="44">
        <v>161043</v>
      </c>
      <c r="J13" s="24"/>
      <c r="K13" s="24"/>
      <c r="L13" s="24"/>
      <c r="M13" s="45">
        <v>38018</v>
      </c>
      <c r="N13" s="46">
        <f>C13*SUM(C$1,C$3)</f>
        <v>1180094.7989999999</v>
      </c>
      <c r="O13" s="46">
        <f t="shared" si="0"/>
        <v>164276.1092</v>
      </c>
      <c r="P13" s="46">
        <f t="shared" si="0"/>
        <v>39738.788700000005</v>
      </c>
      <c r="Q13" s="46">
        <f t="shared" si="0"/>
        <v>3376.5872000000004</v>
      </c>
      <c r="R13" s="46">
        <f t="shared" si="0"/>
        <v>20641.0561</v>
      </c>
      <c r="S13" s="46">
        <f t="shared" si="0"/>
        <v>20289.6791</v>
      </c>
      <c r="T13" s="46">
        <f t="shared" si="0"/>
        <v>6989.2662</v>
      </c>
      <c r="W13" s="46">
        <f t="shared" si="1"/>
        <v>1435406.2854999998</v>
      </c>
    </row>
    <row r="14" spans="2:23" ht="12.75">
      <c r="B14" s="23">
        <v>38047</v>
      </c>
      <c r="C14" s="44">
        <v>591576</v>
      </c>
      <c r="D14" s="44">
        <v>67000</v>
      </c>
      <c r="E14" s="44">
        <v>9544</v>
      </c>
      <c r="F14" s="44">
        <v>1442</v>
      </c>
      <c r="G14" s="44">
        <v>499</v>
      </c>
      <c r="H14" s="44">
        <v>47</v>
      </c>
      <c r="I14" s="44">
        <v>161043</v>
      </c>
      <c r="J14" s="26"/>
      <c r="K14" s="26"/>
      <c r="L14" s="26"/>
      <c r="M14" s="45">
        <v>38047</v>
      </c>
      <c r="N14" s="46">
        <f>C14*SUM(C$1,C$3)</f>
        <v>1180489.9079999998</v>
      </c>
      <c r="O14" s="46">
        <f t="shared" si="0"/>
        <v>164163.40000000002</v>
      </c>
      <c r="P14" s="46">
        <f t="shared" si="0"/>
        <v>39801.3432</v>
      </c>
      <c r="Q14" s="46">
        <f t="shared" si="0"/>
        <v>3376.5872000000004</v>
      </c>
      <c r="R14" s="46">
        <f t="shared" si="0"/>
        <v>20724.1187</v>
      </c>
      <c r="S14" s="46">
        <f t="shared" si="0"/>
        <v>20289.6791</v>
      </c>
      <c r="T14" s="46">
        <f t="shared" si="0"/>
        <v>6989.2662</v>
      </c>
      <c r="V14" s="27"/>
      <c r="W14" s="46">
        <f t="shared" si="1"/>
        <v>1435834.3023999997</v>
      </c>
    </row>
    <row r="15" spans="2:23" ht="12.75">
      <c r="B15" s="23">
        <v>38078</v>
      </c>
      <c r="C15" s="44">
        <v>591585</v>
      </c>
      <c r="D15" s="44">
        <v>66919</v>
      </c>
      <c r="E15" s="44">
        <v>9550</v>
      </c>
      <c r="F15" s="44">
        <v>1457</v>
      </c>
      <c r="G15" s="44">
        <v>498</v>
      </c>
      <c r="H15" s="44">
        <v>47</v>
      </c>
      <c r="I15" s="44">
        <v>161043</v>
      </c>
      <c r="J15" s="26"/>
      <c r="K15" s="26"/>
      <c r="L15" s="47" t="s">
        <v>38</v>
      </c>
      <c r="M15" s="48">
        <v>38078</v>
      </c>
      <c r="N15" s="49">
        <f aca="true" t="shared" si="2" ref="N15:T23">C15*C$5</f>
        <v>972447.423</v>
      </c>
      <c r="O15" s="49">
        <f t="shared" si="2"/>
        <v>128604.9342</v>
      </c>
      <c r="P15" s="49">
        <f t="shared" si="2"/>
        <v>25829.885</v>
      </c>
      <c r="Q15" s="49">
        <f t="shared" si="2"/>
        <v>3671.7857</v>
      </c>
      <c r="R15" s="49">
        <f t="shared" si="2"/>
        <v>30702.6462</v>
      </c>
      <c r="S15" s="49">
        <f t="shared" si="2"/>
        <v>10091.6755</v>
      </c>
      <c r="T15" s="49">
        <f t="shared" si="2"/>
        <v>4621.9341</v>
      </c>
      <c r="V15" s="27"/>
      <c r="W15" s="49">
        <f t="shared" si="1"/>
        <v>1175970.2836999998</v>
      </c>
    </row>
    <row r="16" spans="2:23" ht="12.75">
      <c r="B16" s="23">
        <v>38108</v>
      </c>
      <c r="C16" s="44">
        <v>591293</v>
      </c>
      <c r="D16" s="44">
        <v>66875</v>
      </c>
      <c r="E16" s="44">
        <v>9554</v>
      </c>
      <c r="F16" s="44">
        <v>1464</v>
      </c>
      <c r="G16" s="44">
        <v>498</v>
      </c>
      <c r="H16" s="44">
        <v>47</v>
      </c>
      <c r="I16" s="44">
        <v>161043</v>
      </c>
      <c r="J16" s="26"/>
      <c r="K16" s="26"/>
      <c r="L16" s="26"/>
      <c r="M16" s="48">
        <v>38108</v>
      </c>
      <c r="N16" s="49">
        <f t="shared" si="2"/>
        <v>971967.4334</v>
      </c>
      <c r="O16" s="49">
        <f t="shared" si="2"/>
        <v>128520.375</v>
      </c>
      <c r="P16" s="49">
        <f t="shared" si="2"/>
        <v>25840.7038</v>
      </c>
      <c r="Q16" s="49">
        <f t="shared" si="2"/>
        <v>3689.4264</v>
      </c>
      <c r="R16" s="49">
        <f t="shared" si="2"/>
        <v>30702.6462</v>
      </c>
      <c r="S16" s="49">
        <f t="shared" si="2"/>
        <v>10091.6755</v>
      </c>
      <c r="T16" s="49">
        <f t="shared" si="2"/>
        <v>4621.9341</v>
      </c>
      <c r="V16" s="27"/>
      <c r="W16" s="49">
        <f t="shared" si="1"/>
        <v>1175434.1944</v>
      </c>
    </row>
    <row r="17" spans="2:23" ht="12.75">
      <c r="B17" s="23">
        <v>38139</v>
      </c>
      <c r="C17" s="44">
        <v>591523</v>
      </c>
      <c r="D17" s="44">
        <v>66789</v>
      </c>
      <c r="E17" s="44">
        <v>9560</v>
      </c>
      <c r="F17" s="44">
        <v>1478</v>
      </c>
      <c r="G17" s="44">
        <v>494</v>
      </c>
      <c r="H17" s="44">
        <v>47</v>
      </c>
      <c r="I17" s="44">
        <v>161043</v>
      </c>
      <c r="J17" s="26"/>
      <c r="K17" s="26"/>
      <c r="L17" s="26"/>
      <c r="M17" s="48">
        <v>38139</v>
      </c>
      <c r="N17" s="49">
        <f t="shared" si="2"/>
        <v>972345.5074</v>
      </c>
      <c r="O17" s="49">
        <f t="shared" si="2"/>
        <v>128355.1002</v>
      </c>
      <c r="P17" s="49">
        <f t="shared" si="2"/>
        <v>25856.931999999997</v>
      </c>
      <c r="Q17" s="49">
        <f t="shared" si="2"/>
        <v>3724.7077999999997</v>
      </c>
      <c r="R17" s="49">
        <f t="shared" si="2"/>
        <v>30456.0386</v>
      </c>
      <c r="S17" s="49">
        <f t="shared" si="2"/>
        <v>10091.6755</v>
      </c>
      <c r="T17" s="49">
        <f t="shared" si="2"/>
        <v>4621.9341</v>
      </c>
      <c r="V17" s="27"/>
      <c r="W17" s="49">
        <f t="shared" si="1"/>
        <v>1175451.8956</v>
      </c>
    </row>
    <row r="18" spans="2:23" ht="12.75">
      <c r="B18" s="23">
        <v>38169</v>
      </c>
      <c r="C18" s="44">
        <v>591374</v>
      </c>
      <c r="D18" s="44">
        <v>66753</v>
      </c>
      <c r="E18" s="44">
        <v>9565</v>
      </c>
      <c r="F18" s="44">
        <v>1480</v>
      </c>
      <c r="G18" s="44">
        <v>495</v>
      </c>
      <c r="H18" s="44">
        <v>47</v>
      </c>
      <c r="I18" s="44">
        <v>161043</v>
      </c>
      <c r="J18" s="26"/>
      <c r="K18" s="26"/>
      <c r="L18" s="26"/>
      <c r="M18" s="48">
        <v>38169</v>
      </c>
      <c r="N18" s="49">
        <f t="shared" si="2"/>
        <v>972100.5812</v>
      </c>
      <c r="O18" s="49">
        <f t="shared" si="2"/>
        <v>128285.9154</v>
      </c>
      <c r="P18" s="49">
        <f t="shared" si="2"/>
        <v>25870.4555</v>
      </c>
      <c r="Q18" s="49">
        <f t="shared" si="2"/>
        <v>3729.7479999999996</v>
      </c>
      <c r="R18" s="49">
        <f t="shared" si="2"/>
        <v>30517.6905</v>
      </c>
      <c r="S18" s="49">
        <f t="shared" si="2"/>
        <v>10091.6755</v>
      </c>
      <c r="T18" s="49">
        <f t="shared" si="2"/>
        <v>4621.9341</v>
      </c>
      <c r="V18" s="27"/>
      <c r="W18" s="49">
        <f t="shared" si="1"/>
        <v>1175218.0001999997</v>
      </c>
    </row>
    <row r="19" spans="2:23" ht="12.75">
      <c r="B19" s="23">
        <v>38200</v>
      </c>
      <c r="C19" s="44">
        <v>590996</v>
      </c>
      <c r="D19" s="44">
        <v>66715</v>
      </c>
      <c r="E19" s="44">
        <v>9590</v>
      </c>
      <c r="F19" s="44">
        <v>1486</v>
      </c>
      <c r="G19" s="44">
        <v>494</v>
      </c>
      <c r="H19" s="44">
        <v>47</v>
      </c>
      <c r="I19" s="44">
        <v>161043</v>
      </c>
      <c r="J19" s="26"/>
      <c r="K19" s="26"/>
      <c r="L19" s="26"/>
      <c r="M19" s="48">
        <v>38200</v>
      </c>
      <c r="N19" s="49">
        <f t="shared" si="2"/>
        <v>971479.2248</v>
      </c>
      <c r="O19" s="49">
        <f t="shared" si="2"/>
        <v>128212.887</v>
      </c>
      <c r="P19" s="49">
        <f t="shared" si="2"/>
        <v>25938.073</v>
      </c>
      <c r="Q19" s="49">
        <f t="shared" si="2"/>
        <v>3744.8686</v>
      </c>
      <c r="R19" s="49">
        <f t="shared" si="2"/>
        <v>30456.0386</v>
      </c>
      <c r="S19" s="49">
        <f t="shared" si="2"/>
        <v>10091.6755</v>
      </c>
      <c r="T19" s="49">
        <f t="shared" si="2"/>
        <v>4621.9341</v>
      </c>
      <c r="V19" s="27"/>
      <c r="W19" s="49">
        <f t="shared" si="1"/>
        <v>1174544.7016</v>
      </c>
    </row>
    <row r="20" spans="2:23" ht="12.75">
      <c r="B20" s="23">
        <v>38231</v>
      </c>
      <c r="C20" s="44">
        <v>590899</v>
      </c>
      <c r="D20" s="44">
        <v>66658</v>
      </c>
      <c r="E20" s="44">
        <v>9601</v>
      </c>
      <c r="F20" s="44">
        <v>1503</v>
      </c>
      <c r="G20" s="44">
        <v>494</v>
      </c>
      <c r="H20" s="44">
        <v>47</v>
      </c>
      <c r="I20" s="44">
        <v>161043</v>
      </c>
      <c r="J20" s="26"/>
      <c r="K20" s="26"/>
      <c r="L20" s="26"/>
      <c r="M20" s="48">
        <v>38231</v>
      </c>
      <c r="N20" s="49">
        <f t="shared" si="2"/>
        <v>971319.7762</v>
      </c>
      <c r="O20" s="49">
        <f t="shared" si="2"/>
        <v>128103.3444</v>
      </c>
      <c r="P20" s="49">
        <f t="shared" si="2"/>
        <v>25967.824699999997</v>
      </c>
      <c r="Q20" s="49">
        <f t="shared" si="2"/>
        <v>3787.7102999999997</v>
      </c>
      <c r="R20" s="49">
        <f t="shared" si="2"/>
        <v>30456.0386</v>
      </c>
      <c r="S20" s="49">
        <f t="shared" si="2"/>
        <v>10091.6755</v>
      </c>
      <c r="T20" s="49">
        <f t="shared" si="2"/>
        <v>4621.9341</v>
      </c>
      <c r="V20" s="27"/>
      <c r="W20" s="49">
        <f t="shared" si="1"/>
        <v>1174348.3037999999</v>
      </c>
    </row>
    <row r="21" spans="2:23" ht="12.75">
      <c r="B21" s="23">
        <v>38261</v>
      </c>
      <c r="C21" s="44">
        <v>590303</v>
      </c>
      <c r="D21" s="44">
        <v>66496</v>
      </c>
      <c r="E21" s="44">
        <v>9584</v>
      </c>
      <c r="F21" s="44">
        <v>1513</v>
      </c>
      <c r="G21" s="44">
        <v>495</v>
      </c>
      <c r="H21" s="44">
        <v>47</v>
      </c>
      <c r="I21" s="44">
        <v>161043</v>
      </c>
      <c r="J21" s="26"/>
      <c r="K21" s="26"/>
      <c r="L21" s="26"/>
      <c r="M21" s="48">
        <v>38261</v>
      </c>
      <c r="N21" s="49">
        <f t="shared" si="2"/>
        <v>970340.0714</v>
      </c>
      <c r="O21" s="49">
        <f t="shared" si="2"/>
        <v>127792.0128</v>
      </c>
      <c r="P21" s="49">
        <f t="shared" si="2"/>
        <v>25921.8448</v>
      </c>
      <c r="Q21" s="49">
        <f t="shared" si="2"/>
        <v>3812.9112999999998</v>
      </c>
      <c r="R21" s="49">
        <f t="shared" si="2"/>
        <v>30517.6905</v>
      </c>
      <c r="S21" s="49">
        <f t="shared" si="2"/>
        <v>10091.6755</v>
      </c>
      <c r="T21" s="49">
        <f t="shared" si="2"/>
        <v>4621.9341</v>
      </c>
      <c r="V21" s="27"/>
      <c r="W21" s="49">
        <f t="shared" si="1"/>
        <v>1173098.1404</v>
      </c>
    </row>
    <row r="22" spans="2:23" ht="12.75">
      <c r="B22" s="23">
        <v>38292</v>
      </c>
      <c r="C22" s="44">
        <v>591275</v>
      </c>
      <c r="D22" s="44">
        <v>66585</v>
      </c>
      <c r="E22" s="44">
        <v>9597</v>
      </c>
      <c r="F22" s="44">
        <v>1522</v>
      </c>
      <c r="G22" s="44">
        <v>498</v>
      </c>
      <c r="H22" s="44">
        <v>47</v>
      </c>
      <c r="I22" s="44">
        <v>161043</v>
      </c>
      <c r="J22" s="26"/>
      <c r="K22" s="26"/>
      <c r="L22" s="26"/>
      <c r="M22" s="48">
        <v>38292</v>
      </c>
      <c r="N22" s="49">
        <f t="shared" si="2"/>
        <v>971937.845</v>
      </c>
      <c r="O22" s="49">
        <f t="shared" si="2"/>
        <v>127963.053</v>
      </c>
      <c r="P22" s="49">
        <f t="shared" si="2"/>
        <v>25957.0059</v>
      </c>
      <c r="Q22" s="49">
        <f t="shared" si="2"/>
        <v>3835.5921999999996</v>
      </c>
      <c r="R22" s="49">
        <f t="shared" si="2"/>
        <v>30702.6462</v>
      </c>
      <c r="S22" s="49">
        <f t="shared" si="2"/>
        <v>10091.6755</v>
      </c>
      <c r="T22" s="49">
        <f t="shared" si="2"/>
        <v>4621.9341</v>
      </c>
      <c r="V22" s="27"/>
      <c r="W22" s="49">
        <f t="shared" si="1"/>
        <v>1175109.7519</v>
      </c>
    </row>
    <row r="23" spans="2:23" ht="12.75">
      <c r="B23" s="23">
        <v>38322</v>
      </c>
      <c r="C23" s="44">
        <v>594976</v>
      </c>
      <c r="D23" s="44">
        <v>66505</v>
      </c>
      <c r="E23" s="44">
        <v>9621</v>
      </c>
      <c r="F23" s="44">
        <v>1525</v>
      </c>
      <c r="G23" s="44">
        <v>498</v>
      </c>
      <c r="H23" s="44">
        <v>47</v>
      </c>
      <c r="I23" s="44">
        <v>161043</v>
      </c>
      <c r="J23" s="26"/>
      <c r="K23" s="26"/>
      <c r="L23" s="26"/>
      <c r="M23" s="48">
        <v>38322</v>
      </c>
      <c r="N23" s="49">
        <f t="shared" si="2"/>
        <v>978021.5488</v>
      </c>
      <c r="O23" s="49">
        <f t="shared" si="2"/>
        <v>127809.309</v>
      </c>
      <c r="P23" s="49">
        <f t="shared" si="2"/>
        <v>26021.9187</v>
      </c>
      <c r="Q23" s="49">
        <f t="shared" si="2"/>
        <v>3843.1524999999997</v>
      </c>
      <c r="R23" s="49">
        <f t="shared" si="2"/>
        <v>30702.6462</v>
      </c>
      <c r="S23" s="49">
        <f t="shared" si="2"/>
        <v>10091.6755</v>
      </c>
      <c r="T23" s="49">
        <f t="shared" si="2"/>
        <v>4621.9341</v>
      </c>
      <c r="V23" s="27"/>
      <c r="W23" s="49">
        <f t="shared" si="1"/>
        <v>1181112.1848</v>
      </c>
    </row>
    <row r="24" spans="3:22" ht="12.75">
      <c r="C24" s="22"/>
      <c r="D24" s="22"/>
      <c r="E24" s="22"/>
      <c r="F24" s="22"/>
      <c r="G24" s="22"/>
      <c r="H24" s="22"/>
      <c r="I24" s="22"/>
      <c r="J24" s="22"/>
      <c r="K24" s="22"/>
      <c r="L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3:14" ht="12.75">
      <c r="C25" s="17" t="s">
        <v>28</v>
      </c>
      <c r="N25" s="17" t="s">
        <v>29</v>
      </c>
    </row>
    <row r="26" spans="3:23" ht="25.5">
      <c r="C26" s="22" t="s">
        <v>9</v>
      </c>
      <c r="D26" s="22" t="s">
        <v>10</v>
      </c>
      <c r="E26" s="22" t="s">
        <v>25</v>
      </c>
      <c r="F26" s="22" t="s">
        <v>26</v>
      </c>
      <c r="G26" s="22" t="s">
        <v>12</v>
      </c>
      <c r="H26" s="22" t="s">
        <v>13</v>
      </c>
      <c r="I26" s="22" t="s">
        <v>18</v>
      </c>
      <c r="J26" s="22" t="s">
        <v>27</v>
      </c>
      <c r="K26" s="22" t="s">
        <v>30</v>
      </c>
      <c r="L26" s="22" t="s">
        <v>21</v>
      </c>
      <c r="N26" s="22" t="s">
        <v>9</v>
      </c>
      <c r="O26" s="22" t="s">
        <v>10</v>
      </c>
      <c r="P26" s="22" t="s">
        <v>25</v>
      </c>
      <c r="Q26" s="22" t="s">
        <v>26</v>
      </c>
      <c r="R26" s="22" t="s">
        <v>12</v>
      </c>
      <c r="S26" s="22" t="s">
        <v>13</v>
      </c>
      <c r="T26" s="22" t="s">
        <v>18</v>
      </c>
      <c r="U26" s="22" t="s">
        <v>27</v>
      </c>
      <c r="V26" s="22" t="s">
        <v>27</v>
      </c>
      <c r="W26" s="17" t="s">
        <v>21</v>
      </c>
    </row>
    <row r="27" spans="3:11" ht="12.75">
      <c r="C27" s="17" t="s">
        <v>16</v>
      </c>
      <c r="D27" s="17" t="s">
        <v>16</v>
      </c>
      <c r="E27" s="17" t="s">
        <v>17</v>
      </c>
      <c r="F27" s="17" t="s">
        <v>17</v>
      </c>
      <c r="G27" s="17" t="s">
        <v>17</v>
      </c>
      <c r="H27" s="17" t="s">
        <v>17</v>
      </c>
      <c r="I27" s="17" t="s">
        <v>17</v>
      </c>
      <c r="J27" s="17" t="s">
        <v>16</v>
      </c>
      <c r="K27" s="17" t="s">
        <v>16</v>
      </c>
    </row>
    <row r="28" spans="3:11" ht="12.75">
      <c r="C28" s="44">
        <v>519498589.2801083</v>
      </c>
      <c r="D28" s="44">
        <v>237212926.19259825</v>
      </c>
      <c r="E28" s="44">
        <v>1674539.5470288026</v>
      </c>
      <c r="F28" s="44">
        <v>638916.5554646497</v>
      </c>
      <c r="G28" s="44">
        <v>1021358.615645058</v>
      </c>
      <c r="H28" s="44">
        <v>513266.7833348923</v>
      </c>
      <c r="I28" s="44">
        <v>26460.528</v>
      </c>
      <c r="J28" s="44">
        <v>2196807.689230488</v>
      </c>
      <c r="K28" s="44">
        <v>14505970.785377383</v>
      </c>
    </row>
    <row r="29" spans="1:23" ht="12.75">
      <c r="A29" s="28"/>
      <c r="B29" s="23">
        <v>37987</v>
      </c>
      <c r="C29" s="44">
        <v>507703943.4089373</v>
      </c>
      <c r="D29" s="44">
        <v>221058186.85428458</v>
      </c>
      <c r="E29" s="44">
        <v>1403983.7808033072</v>
      </c>
      <c r="F29" s="44">
        <v>560010.8210203435</v>
      </c>
      <c r="G29" s="44">
        <v>846893.6244502428</v>
      </c>
      <c r="H29" s="44">
        <v>413132.2159905329</v>
      </c>
      <c r="I29" s="44">
        <v>26460.528</v>
      </c>
      <c r="J29" s="44">
        <v>1843936.1541850003</v>
      </c>
      <c r="K29" s="44">
        <v>12175887.818418112</v>
      </c>
      <c r="L29" s="30"/>
      <c r="M29" s="45">
        <v>37987</v>
      </c>
      <c r="N29" s="46">
        <f aca="true" t="shared" si="3" ref="N29:O31">C28*SUM(C$2,C$4)</f>
        <v>966267.3760610013</v>
      </c>
      <c r="O29" s="46">
        <f t="shared" si="3"/>
        <v>598725.425710118</v>
      </c>
      <c r="P29" s="46">
        <f aca="true" t="shared" si="4" ref="P29:Q31">E28*SUM(E$2,E$4)/1.05</f>
        <v>1126057.6741958514</v>
      </c>
      <c r="Q29" s="46">
        <f t="shared" si="4"/>
        <v>424772.41479945707</v>
      </c>
      <c r="R29" s="46">
        <f aca="true" t="shared" si="5" ref="R29:S31">G28*SUM(G$2,G$4)/1.1</f>
        <v>546997.8916870349</v>
      </c>
      <c r="S29" s="46">
        <f t="shared" si="5"/>
        <v>233196.69712804162</v>
      </c>
      <c r="T29" s="46">
        <f aca="true" t="shared" si="6" ref="T29:V31">I28*SUM(I$2,I$4)</f>
        <v>12382.442222352</v>
      </c>
      <c r="U29" s="46">
        <f t="shared" si="6"/>
        <v>5544.742607617753</v>
      </c>
      <c r="V29" s="46">
        <f t="shared" si="6"/>
        <v>26981.10566080193</v>
      </c>
      <c r="W29" s="46">
        <f aca="true" t="shared" si="7" ref="W29:W40">SUM(N29:V29)</f>
        <v>3940925.770072276</v>
      </c>
    </row>
    <row r="30" spans="1:23" ht="12.75">
      <c r="A30" s="28"/>
      <c r="B30" s="23">
        <v>38018</v>
      </c>
      <c r="C30" s="44">
        <v>454834566.51974624</v>
      </c>
      <c r="D30" s="44">
        <v>217122191.11772868</v>
      </c>
      <c r="E30" s="44">
        <v>1491143.0846541168</v>
      </c>
      <c r="F30" s="44">
        <v>582618.6332959544</v>
      </c>
      <c r="G30" s="44">
        <v>981885.0016034518</v>
      </c>
      <c r="H30" s="44">
        <v>431436.1209322441</v>
      </c>
      <c r="I30" s="44">
        <v>26460.528</v>
      </c>
      <c r="J30" s="44">
        <v>2749004.1514466433</v>
      </c>
      <c r="K30" s="44">
        <v>18152237.041620385</v>
      </c>
      <c r="L30" s="30"/>
      <c r="M30" s="45">
        <v>38018</v>
      </c>
      <c r="N30" s="46">
        <f t="shared" si="3"/>
        <v>944329.3347406232</v>
      </c>
      <c r="O30" s="46">
        <f t="shared" si="3"/>
        <v>557950.8636202143</v>
      </c>
      <c r="P30" s="46">
        <f t="shared" si="4"/>
        <v>944120.2589841713</v>
      </c>
      <c r="Q30" s="46">
        <f t="shared" si="4"/>
        <v>372313.3274980526</v>
      </c>
      <c r="R30" s="46">
        <f t="shared" si="5"/>
        <v>453561.5796072771</v>
      </c>
      <c r="S30" s="46">
        <f t="shared" si="5"/>
        <v>187701.73986365506</v>
      </c>
      <c r="T30" s="46">
        <f t="shared" si="6"/>
        <v>12382.442222352</v>
      </c>
      <c r="U30" s="46">
        <f t="shared" si="6"/>
        <v>4654.094853162941</v>
      </c>
      <c r="V30" s="46">
        <f t="shared" si="6"/>
        <v>22647.151342257686</v>
      </c>
      <c r="W30" s="46">
        <f t="shared" si="7"/>
        <v>3499660.7927317666</v>
      </c>
    </row>
    <row r="31" spans="1:23" ht="12.75">
      <c r="A31" s="28"/>
      <c r="B31" s="23">
        <v>38047</v>
      </c>
      <c r="C31" s="44">
        <v>431630904.4206966</v>
      </c>
      <c r="D31" s="44">
        <v>211789460.1540013</v>
      </c>
      <c r="E31" s="44">
        <v>1497131.2913884204</v>
      </c>
      <c r="F31" s="44">
        <v>571284.2803683213</v>
      </c>
      <c r="G31" s="44">
        <v>764489.2540470776</v>
      </c>
      <c r="H31" s="44">
        <v>389031.23532696493</v>
      </c>
      <c r="I31" s="44">
        <v>26460.528</v>
      </c>
      <c r="J31" s="44">
        <v>3578525.870265273</v>
      </c>
      <c r="K31" s="44">
        <v>23629738.726455655</v>
      </c>
      <c r="L31" s="30"/>
      <c r="M31" s="45">
        <v>38047</v>
      </c>
      <c r="N31" s="46">
        <f t="shared" si="3"/>
        <v>845992.293726728</v>
      </c>
      <c r="O31" s="46">
        <f t="shared" si="3"/>
        <v>548016.4103811473</v>
      </c>
      <c r="P31" s="46">
        <f t="shared" si="4"/>
        <v>1002731.238433965</v>
      </c>
      <c r="Q31" s="46">
        <f t="shared" si="4"/>
        <v>387343.73316137155</v>
      </c>
      <c r="R31" s="46">
        <f t="shared" si="5"/>
        <v>525857.4388360159</v>
      </c>
      <c r="S31" s="46">
        <f t="shared" si="5"/>
        <v>196017.90275504498</v>
      </c>
      <c r="T31" s="46">
        <f t="shared" si="6"/>
        <v>12382.442222352</v>
      </c>
      <c r="U31" s="46">
        <f t="shared" si="6"/>
        <v>6938.486478251328</v>
      </c>
      <c r="V31" s="46">
        <f t="shared" si="6"/>
        <v>33763.160897413916</v>
      </c>
      <c r="W31" s="46">
        <f t="shared" si="7"/>
        <v>3559043.10689229</v>
      </c>
    </row>
    <row r="32" spans="1:23" ht="12.75">
      <c r="A32" s="28"/>
      <c r="B32" s="23">
        <v>38078</v>
      </c>
      <c r="C32" s="44">
        <v>363225926.06571084</v>
      </c>
      <c r="D32" s="44">
        <v>192160569.14052162</v>
      </c>
      <c r="E32" s="44">
        <v>1526185.4103511327</v>
      </c>
      <c r="F32" s="44">
        <v>588710.8554489424</v>
      </c>
      <c r="G32" s="44">
        <v>1068714.1622132517</v>
      </c>
      <c r="H32" s="44">
        <v>465451.54485331685</v>
      </c>
      <c r="I32" s="44">
        <v>26460.528</v>
      </c>
      <c r="J32" s="44">
        <v>3059023.1986035053</v>
      </c>
      <c r="K32" s="44">
        <v>20199356.260573618</v>
      </c>
      <c r="L32" s="47" t="s">
        <v>38</v>
      </c>
      <c r="M32" s="48">
        <v>38078</v>
      </c>
      <c r="N32" s="49">
        <f aca="true" t="shared" si="8" ref="N32:V34">C31*C$6</f>
        <v>906424.8992834628</v>
      </c>
      <c r="O32" s="49">
        <f t="shared" si="8"/>
        <v>571831.5424158035</v>
      </c>
      <c r="P32" s="49">
        <f t="shared" si="8"/>
        <v>1027181.7790215953</v>
      </c>
      <c r="Q32" s="49">
        <f t="shared" si="8"/>
        <v>383903.036407512</v>
      </c>
      <c r="R32" s="49">
        <f t="shared" si="8"/>
        <v>410607.1783486854</v>
      </c>
      <c r="S32" s="49">
        <f t="shared" si="8"/>
        <v>167594.6561788565</v>
      </c>
      <c r="T32" s="49">
        <f t="shared" si="8"/>
        <v>14497.7232912</v>
      </c>
      <c r="U32" s="49">
        <f t="shared" si="8"/>
        <v>7514.904327557073</v>
      </c>
      <c r="V32" s="49">
        <f t="shared" si="8"/>
        <v>63800.29456143027</v>
      </c>
      <c r="W32" s="49">
        <f t="shared" si="7"/>
        <v>3553356.013836103</v>
      </c>
    </row>
    <row r="33" spans="1:23" ht="12.75">
      <c r="A33" s="28"/>
      <c r="B33" s="23">
        <v>38108</v>
      </c>
      <c r="C33" s="44">
        <v>371624926.96054745</v>
      </c>
      <c r="D33" s="44">
        <v>198990655.51270396</v>
      </c>
      <c r="E33" s="44">
        <v>1542530.0929574077</v>
      </c>
      <c r="F33" s="44">
        <v>605204.9589143802</v>
      </c>
      <c r="G33" s="44">
        <v>1019011.165082783</v>
      </c>
      <c r="H33" s="44">
        <v>522329.65462082496</v>
      </c>
      <c r="I33" s="44">
        <v>26460.528</v>
      </c>
      <c r="J33" s="44">
        <v>1841525.9487817092</v>
      </c>
      <c r="K33" s="44">
        <v>12159972.738851385</v>
      </c>
      <c r="L33" s="30"/>
      <c r="M33" s="48">
        <v>38108</v>
      </c>
      <c r="N33" s="49">
        <f t="shared" si="8"/>
        <v>762774.4447379927</v>
      </c>
      <c r="O33" s="49">
        <f t="shared" si="8"/>
        <v>518833.5366794084</v>
      </c>
      <c r="P33" s="49">
        <f t="shared" si="8"/>
        <v>1047115.8100419122</v>
      </c>
      <c r="Q33" s="49">
        <f t="shared" si="8"/>
        <v>395613.6948616893</v>
      </c>
      <c r="R33" s="49">
        <f t="shared" si="8"/>
        <v>574006.3765247375</v>
      </c>
      <c r="S33" s="49">
        <f t="shared" si="8"/>
        <v>200516.5255228089</v>
      </c>
      <c r="T33" s="49">
        <f t="shared" si="8"/>
        <v>14497.7232912</v>
      </c>
      <c r="U33" s="49">
        <f t="shared" si="8"/>
        <v>6423.948717067361</v>
      </c>
      <c r="V33" s="49">
        <f t="shared" si="8"/>
        <v>54538.26190354877</v>
      </c>
      <c r="W33" s="49">
        <f t="shared" si="7"/>
        <v>3574320.3222803655</v>
      </c>
    </row>
    <row r="34" spans="1:23" ht="12.75">
      <c r="A34" s="28"/>
      <c r="B34" s="23">
        <v>38139</v>
      </c>
      <c r="C34" s="44">
        <v>415789958.12084925</v>
      </c>
      <c r="D34" s="44">
        <v>223213556.46487692</v>
      </c>
      <c r="E34" s="44">
        <v>1473928.518485787</v>
      </c>
      <c r="F34" s="44">
        <v>725107.5722958472</v>
      </c>
      <c r="G34" s="44">
        <v>1069742.7658297552</v>
      </c>
      <c r="H34" s="44">
        <v>472153.77427635965</v>
      </c>
      <c r="I34" s="44">
        <v>24919</v>
      </c>
      <c r="J34" s="44">
        <v>2188368.2006360483</v>
      </c>
      <c r="K34" s="44">
        <v>15318577.404452339</v>
      </c>
      <c r="L34" s="30"/>
      <c r="M34" s="48">
        <v>38139</v>
      </c>
      <c r="N34" s="49">
        <f t="shared" si="8"/>
        <v>780412.3466171495</v>
      </c>
      <c r="O34" s="49">
        <f t="shared" si="8"/>
        <v>537274.7698843007</v>
      </c>
      <c r="P34" s="49">
        <f t="shared" si="8"/>
        <v>1058329.8967780776</v>
      </c>
      <c r="Q34" s="49">
        <f t="shared" si="8"/>
        <v>406697.7323904635</v>
      </c>
      <c r="R34" s="49">
        <f t="shared" si="8"/>
        <v>547310.8967659627</v>
      </c>
      <c r="S34" s="49">
        <f t="shared" si="8"/>
        <v>225019.6152106514</v>
      </c>
      <c r="T34" s="49">
        <f t="shared" si="8"/>
        <v>14497.7232912</v>
      </c>
      <c r="U34" s="49">
        <f t="shared" si="8"/>
        <v>3867.204492441589</v>
      </c>
      <c r="V34" s="49">
        <f t="shared" si="8"/>
        <v>32831.92639489874</v>
      </c>
      <c r="W34" s="49">
        <f t="shared" si="7"/>
        <v>3606242.1118251453</v>
      </c>
    </row>
    <row r="35" spans="1:23" ht="12.75">
      <c r="A35" s="28"/>
      <c r="B35" s="23">
        <v>38169</v>
      </c>
      <c r="C35" s="44">
        <v>464725675.69526196</v>
      </c>
      <c r="D35" s="44">
        <v>219572222.9202384</v>
      </c>
      <c r="E35" s="44">
        <v>1425067.8382793765</v>
      </c>
      <c r="F35" s="44">
        <v>684607.0246848607</v>
      </c>
      <c r="G35" s="44">
        <v>1005539.0081743089</v>
      </c>
      <c r="H35" s="44">
        <v>468791.4507302751</v>
      </c>
      <c r="I35" s="44">
        <v>24919</v>
      </c>
      <c r="J35" s="44">
        <v>2131769.154565422</v>
      </c>
      <c r="K35" s="44">
        <v>14922384.081957953</v>
      </c>
      <c r="L35" s="30"/>
      <c r="M35" s="48">
        <v>38169</v>
      </c>
      <c r="N35" s="49">
        <f aca="true" t="shared" si="9" ref="N35:O40">C34*SUM(C$2,C$4)</f>
        <v>773369.3221047795</v>
      </c>
      <c r="O35" s="49">
        <f t="shared" si="9"/>
        <v>563391.0165173494</v>
      </c>
      <c r="P35" s="49">
        <f aca="true" t="shared" si="10" ref="P35:Q40">E34*SUM(E$2,E$4)/1.05</f>
        <v>991155.1640580599</v>
      </c>
      <c r="Q35" s="49">
        <f t="shared" si="10"/>
        <v>482074.99373604887</v>
      </c>
      <c r="R35" s="49">
        <f aca="true" t="shared" si="11" ref="R35:S40">G34*SUM(G$2,G$4)/1.1</f>
        <v>572910.4631743602</v>
      </c>
      <c r="S35" s="49">
        <f t="shared" si="11"/>
        <v>214517.48734331343</v>
      </c>
      <c r="T35" s="49">
        <f aca="true" t="shared" si="12" ref="T35:V40">I34*SUM(I$2,I$4)</f>
        <v>11661.070321000001</v>
      </c>
      <c r="U35" s="49">
        <f t="shared" si="12"/>
        <v>5523.441338405387</v>
      </c>
      <c r="V35" s="49">
        <f t="shared" si="12"/>
        <v>28492.55397228135</v>
      </c>
      <c r="W35" s="49">
        <f t="shared" si="7"/>
        <v>3643095.512565599</v>
      </c>
    </row>
    <row r="36" spans="1:23" ht="12.75">
      <c r="A36" s="28"/>
      <c r="B36" s="23">
        <v>38200</v>
      </c>
      <c r="C36" s="44">
        <v>442472691.7133155</v>
      </c>
      <c r="D36" s="44">
        <v>218149327.07726255</v>
      </c>
      <c r="E36" s="44">
        <v>1463914.0742257396</v>
      </c>
      <c r="F36" s="44">
        <v>668897.4137211551</v>
      </c>
      <c r="G36" s="44">
        <v>967570.0109453597</v>
      </c>
      <c r="H36" s="44">
        <v>433751.31921484205</v>
      </c>
      <c r="I36" s="44">
        <v>24919</v>
      </c>
      <c r="J36" s="44">
        <v>2058012.5195968165</v>
      </c>
      <c r="K36" s="44">
        <v>16464100.156774532</v>
      </c>
      <c r="L36" s="30"/>
      <c r="M36" s="48">
        <v>38200</v>
      </c>
      <c r="N36" s="49">
        <f t="shared" si="9"/>
        <v>864389.7567931872</v>
      </c>
      <c r="O36" s="49">
        <f t="shared" si="9"/>
        <v>554200.2906506818</v>
      </c>
      <c r="P36" s="49">
        <f t="shared" si="10"/>
        <v>958298.4041144194</v>
      </c>
      <c r="Q36" s="49">
        <f t="shared" si="10"/>
        <v>455148.9182379614</v>
      </c>
      <c r="R36" s="49">
        <f t="shared" si="11"/>
        <v>538525.5570914618</v>
      </c>
      <c r="S36" s="49">
        <f t="shared" si="11"/>
        <v>212989.8553767009</v>
      </c>
      <c r="T36" s="49">
        <f t="shared" si="12"/>
        <v>11661.070321000001</v>
      </c>
      <c r="U36" s="49">
        <f t="shared" si="12"/>
        <v>5380.585346123125</v>
      </c>
      <c r="V36" s="49">
        <f t="shared" si="12"/>
        <v>27755.634392441792</v>
      </c>
      <c r="W36" s="49">
        <f t="shared" si="7"/>
        <v>3628350.0723239775</v>
      </c>
    </row>
    <row r="37" spans="1:23" ht="12.75">
      <c r="A37" s="28"/>
      <c r="B37" s="23">
        <v>38231</v>
      </c>
      <c r="C37" s="44">
        <v>379762238.9964447</v>
      </c>
      <c r="D37" s="44">
        <v>195814904.48254183</v>
      </c>
      <c r="E37" s="44">
        <v>1377628.7796115468</v>
      </c>
      <c r="F37" s="44">
        <v>678132.3800395078</v>
      </c>
      <c r="G37" s="44">
        <v>1003268.0232615275</v>
      </c>
      <c r="H37" s="44">
        <v>453833.3596900227</v>
      </c>
      <c r="I37" s="44">
        <v>24919</v>
      </c>
      <c r="J37" s="44">
        <v>1977928.3281064825</v>
      </c>
      <c r="K37" s="44">
        <v>13845498.296745382</v>
      </c>
      <c r="L37" s="30"/>
      <c r="M37" s="48">
        <v>38231</v>
      </c>
      <c r="N37" s="49">
        <f t="shared" si="9"/>
        <v>822999.2065867668</v>
      </c>
      <c r="O37" s="49">
        <f t="shared" si="9"/>
        <v>550608.9015430107</v>
      </c>
      <c r="P37" s="49">
        <f t="shared" si="10"/>
        <v>984420.8699460803</v>
      </c>
      <c r="Q37" s="49">
        <f t="shared" si="10"/>
        <v>444704.6601771254</v>
      </c>
      <c r="R37" s="49">
        <f t="shared" si="11"/>
        <v>518190.915452796</v>
      </c>
      <c r="S37" s="49">
        <f t="shared" si="11"/>
        <v>197069.7857333091</v>
      </c>
      <c r="T37" s="49">
        <f t="shared" si="12"/>
        <v>11661.070321000001</v>
      </c>
      <c r="U37" s="49">
        <f t="shared" si="12"/>
        <v>5194.423599462365</v>
      </c>
      <c r="V37" s="49">
        <f t="shared" si="12"/>
        <v>30623.22629160063</v>
      </c>
      <c r="W37" s="49">
        <f t="shared" si="7"/>
        <v>3565473.0596511518</v>
      </c>
    </row>
    <row r="38" spans="1:23" ht="12.75">
      <c r="A38" s="28"/>
      <c r="B38" s="23">
        <v>38261</v>
      </c>
      <c r="C38" s="44">
        <v>402256301.4755666</v>
      </c>
      <c r="D38" s="44">
        <v>211184558.27467242</v>
      </c>
      <c r="E38" s="44">
        <v>1391371.5940798467</v>
      </c>
      <c r="F38" s="44">
        <v>644872.8846804926</v>
      </c>
      <c r="G38" s="44">
        <v>896684.7202574265</v>
      </c>
      <c r="H38" s="44">
        <v>404281.78605848533</v>
      </c>
      <c r="I38" s="44">
        <v>24919</v>
      </c>
      <c r="J38" s="44">
        <v>2011281.5073778327</v>
      </c>
      <c r="K38" s="44">
        <v>16090252.059022661</v>
      </c>
      <c r="L38" s="30"/>
      <c r="M38" s="48">
        <v>38261</v>
      </c>
      <c r="N38" s="49">
        <f t="shared" si="9"/>
        <v>706357.7645333871</v>
      </c>
      <c r="O38" s="49">
        <f t="shared" si="9"/>
        <v>494236.8189139356</v>
      </c>
      <c r="P38" s="49">
        <f t="shared" si="10"/>
        <v>926397.6250827623</v>
      </c>
      <c r="Q38" s="49">
        <f t="shared" si="10"/>
        <v>450844.3648225709</v>
      </c>
      <c r="R38" s="49">
        <f t="shared" si="11"/>
        <v>537309.3104761044</v>
      </c>
      <c r="S38" s="49">
        <f t="shared" si="11"/>
        <v>206193.82349000184</v>
      </c>
      <c r="T38" s="49">
        <f t="shared" si="12"/>
        <v>11661.070321000001</v>
      </c>
      <c r="U38" s="49">
        <f t="shared" si="12"/>
        <v>4992.291100140762</v>
      </c>
      <c r="V38" s="49">
        <f t="shared" si="12"/>
        <v>25752.62683194641</v>
      </c>
      <c r="W38" s="49">
        <f t="shared" si="7"/>
        <v>3363745.695571849</v>
      </c>
    </row>
    <row r="39" spans="1:23" ht="12.75">
      <c r="A39" s="28"/>
      <c r="B39" s="23">
        <v>38292</v>
      </c>
      <c r="C39" s="44">
        <v>481742544.996372</v>
      </c>
      <c r="D39" s="44">
        <v>229719824.697344</v>
      </c>
      <c r="E39" s="44">
        <v>1530925.1946089712</v>
      </c>
      <c r="F39" s="44">
        <v>698059.2352910844</v>
      </c>
      <c r="G39" s="44">
        <v>972071.292480324</v>
      </c>
      <c r="H39" s="44">
        <v>442020.67702780466</v>
      </c>
      <c r="I39" s="44">
        <v>24919</v>
      </c>
      <c r="J39" s="44">
        <v>2230289.5601683888</v>
      </c>
      <c r="K39" s="44">
        <v>15612026.92117872</v>
      </c>
      <c r="L39" s="30"/>
      <c r="M39" s="48">
        <v>38292</v>
      </c>
      <c r="N39" s="49">
        <f t="shared" si="9"/>
        <v>748196.7207445538</v>
      </c>
      <c r="O39" s="49">
        <f t="shared" si="9"/>
        <v>533029.8250852732</v>
      </c>
      <c r="P39" s="49">
        <f t="shared" si="10"/>
        <v>935639.0919233258</v>
      </c>
      <c r="Q39" s="49">
        <f t="shared" si="10"/>
        <v>428732.37533376215</v>
      </c>
      <c r="R39" s="49">
        <f t="shared" si="11"/>
        <v>480227.6536131398</v>
      </c>
      <c r="S39" s="49">
        <f t="shared" si="11"/>
        <v>183680.65162001937</v>
      </c>
      <c r="T39" s="49">
        <f t="shared" si="12"/>
        <v>11661.070321000001</v>
      </c>
      <c r="U39" s="49">
        <f t="shared" si="12"/>
        <v>5076.47452462165</v>
      </c>
      <c r="V39" s="49">
        <f t="shared" si="12"/>
        <v>29927.86882978215</v>
      </c>
      <c r="W39" s="49">
        <f t="shared" si="7"/>
        <v>3356171.7319954783</v>
      </c>
    </row>
    <row r="40" spans="1:23" ht="12.75">
      <c r="A40" s="28"/>
      <c r="B40" s="23">
        <v>38322</v>
      </c>
      <c r="C40" s="44">
        <v>1482037099.2087917</v>
      </c>
      <c r="D40" s="44">
        <v>675393304.1646116</v>
      </c>
      <c r="E40" s="44">
        <v>4569666.412486226</v>
      </c>
      <c r="F40" s="44">
        <v>1781546.0097809476</v>
      </c>
      <c r="G40" s="44">
        <v>2850137.2416987526</v>
      </c>
      <c r="H40" s="44">
        <v>1357835.1202576691</v>
      </c>
      <c r="I40" s="44">
        <v>79381.584</v>
      </c>
      <c r="J40" s="44">
        <v>6789747.994862132</v>
      </c>
      <c r="K40" s="44">
        <v>44834095.64541588</v>
      </c>
      <c r="L40" s="30"/>
      <c r="M40" s="48">
        <v>38322</v>
      </c>
      <c r="N40" s="49">
        <f t="shared" si="9"/>
        <v>896041.1336932519</v>
      </c>
      <c r="O40" s="49">
        <f t="shared" si="9"/>
        <v>579812.8375360963</v>
      </c>
      <c r="P40" s="49">
        <f t="shared" si="10"/>
        <v>1029483.0403187589</v>
      </c>
      <c r="Q40" s="49">
        <f t="shared" si="10"/>
        <v>464092.38344436995</v>
      </c>
      <c r="R40" s="49">
        <f t="shared" si="11"/>
        <v>520601.61769958737</v>
      </c>
      <c r="S40" s="49">
        <f t="shared" si="11"/>
        <v>200826.8707268545</v>
      </c>
      <c r="T40" s="49">
        <f t="shared" si="12"/>
        <v>11661.070321000001</v>
      </c>
      <c r="U40" s="49">
        <f t="shared" si="12"/>
        <v>5629.250849865014</v>
      </c>
      <c r="V40" s="49">
        <f t="shared" si="12"/>
        <v>29038.37007339242</v>
      </c>
      <c r="W40" s="49">
        <f t="shared" si="7"/>
        <v>3737186.5746631767</v>
      </c>
    </row>
    <row r="41" spans="1:22" ht="12.75">
      <c r="A41" s="28"/>
      <c r="B41" s="31"/>
      <c r="L41" s="26"/>
      <c r="M41" s="23"/>
      <c r="N41" s="24"/>
      <c r="O41" s="24"/>
      <c r="P41" s="24"/>
      <c r="Q41" s="24"/>
      <c r="R41" s="24"/>
      <c r="S41" s="24"/>
      <c r="T41" s="24"/>
      <c r="V41" s="27"/>
    </row>
    <row r="42" spans="1:22" ht="12.75">
      <c r="A42" s="28"/>
      <c r="B42" s="3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3"/>
      <c r="N42" s="24"/>
      <c r="O42" s="24"/>
      <c r="P42" s="24"/>
      <c r="Q42" s="24"/>
      <c r="R42" s="24"/>
      <c r="S42" s="24"/>
      <c r="T42" s="24"/>
      <c r="V42" s="27"/>
    </row>
    <row r="43" spans="1:22" ht="12.75">
      <c r="A43" s="28"/>
      <c r="B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3"/>
      <c r="N43" s="24"/>
      <c r="O43" s="24"/>
      <c r="P43" s="24"/>
      <c r="Q43" s="24"/>
      <c r="R43" s="24"/>
      <c r="S43" s="24"/>
      <c r="T43" s="24"/>
      <c r="V43" s="27"/>
    </row>
    <row r="44" spans="2:22" ht="12.75">
      <c r="B44" s="31"/>
      <c r="C44" s="36"/>
      <c r="D44" s="36"/>
      <c r="E44" s="36"/>
      <c r="F44" s="36"/>
      <c r="G44" s="36"/>
      <c r="H44" s="36"/>
      <c r="I44" s="36"/>
      <c r="J44" s="36"/>
      <c r="K44" s="36"/>
      <c r="L44" s="26"/>
      <c r="M44" s="20"/>
      <c r="V44" s="33"/>
    </row>
    <row r="45" spans="2:12" ht="12.75">
      <c r="B45" s="31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3:14" ht="15.75">
      <c r="C46" s="32"/>
      <c r="D46" s="32"/>
      <c r="E46" s="32"/>
      <c r="F46" s="32"/>
      <c r="G46" s="32"/>
      <c r="H46" s="32"/>
      <c r="I46" s="32"/>
      <c r="J46" s="32"/>
      <c r="K46" s="32"/>
      <c r="N46" s="34"/>
    </row>
    <row r="47" spans="3:14" ht="15.75">
      <c r="C47" s="32"/>
      <c r="D47" s="32"/>
      <c r="E47" s="32"/>
      <c r="F47" s="32"/>
      <c r="G47" s="32"/>
      <c r="H47" s="32"/>
      <c r="I47" s="32"/>
      <c r="J47" s="32"/>
      <c r="K47" s="32"/>
      <c r="N47" s="34"/>
    </row>
    <row r="48" spans="3:14" ht="15.75">
      <c r="C48" s="32"/>
      <c r="D48" s="32"/>
      <c r="E48" s="32"/>
      <c r="F48" s="32"/>
      <c r="G48" s="32"/>
      <c r="H48" s="32"/>
      <c r="I48" s="32"/>
      <c r="J48" s="32"/>
      <c r="K48" s="32"/>
      <c r="N48" s="34"/>
    </row>
    <row r="49" spans="3:23" ht="25.5">
      <c r="C49" s="32"/>
      <c r="D49" s="32"/>
      <c r="E49" s="32"/>
      <c r="F49" s="32"/>
      <c r="G49" s="32"/>
      <c r="H49" s="32"/>
      <c r="I49" s="32"/>
      <c r="J49" s="32"/>
      <c r="K49" s="32"/>
      <c r="N49" s="35" t="s">
        <v>9</v>
      </c>
      <c r="O49" s="35" t="s">
        <v>10</v>
      </c>
      <c r="P49" s="35" t="s">
        <v>25</v>
      </c>
      <c r="Q49" s="35" t="s">
        <v>26</v>
      </c>
      <c r="R49" s="35" t="s">
        <v>12</v>
      </c>
      <c r="S49" s="35" t="s">
        <v>13</v>
      </c>
      <c r="T49" s="35" t="s">
        <v>18</v>
      </c>
      <c r="U49" s="35" t="s">
        <v>27</v>
      </c>
      <c r="V49" s="35" t="s">
        <v>27</v>
      </c>
      <c r="W49" s="32" t="s">
        <v>21</v>
      </c>
    </row>
    <row r="50" ht="12.75">
      <c r="D50" s="32"/>
    </row>
    <row r="52" spans="13:23" ht="12.75">
      <c r="M52" s="23">
        <v>37987</v>
      </c>
      <c r="N52" s="25">
        <f>N12+N29</f>
        <v>2145553.997561001</v>
      </c>
      <c r="O52" s="25">
        <f aca="true" t="shared" si="13" ref="O52:V52">O12+O29</f>
        <v>762822.670310118</v>
      </c>
      <c r="P52" s="25">
        <f>(P12+P29)</f>
        <v>1165700.5459958515</v>
      </c>
      <c r="Q52" s="25">
        <f>(Q12+Q29)</f>
        <v>428127.9275994571</v>
      </c>
      <c r="R52" s="25">
        <f>(R12+R29)</f>
        <v>567638.9477870349</v>
      </c>
      <c r="S52" s="25">
        <f>(S12+S29)</f>
        <v>253486.37622804163</v>
      </c>
      <c r="T52" s="25">
        <f t="shared" si="13"/>
        <v>19371.708422352</v>
      </c>
      <c r="U52" s="25">
        <f t="shared" si="13"/>
        <v>5544.742607617753</v>
      </c>
      <c r="V52" s="25">
        <f t="shared" si="13"/>
        <v>26981.10566080193</v>
      </c>
      <c r="W52" s="25">
        <f aca="true" t="shared" si="14" ref="W52:W63">SUM(N52:V52)</f>
        <v>5375228.022172276</v>
      </c>
    </row>
    <row r="53" spans="3:23" ht="12.75">
      <c r="C53" s="36"/>
      <c r="D53" s="36"/>
      <c r="E53" s="36"/>
      <c r="F53" s="36"/>
      <c r="G53" s="36"/>
      <c r="H53" s="36"/>
      <c r="I53" s="36"/>
      <c r="J53" s="36"/>
      <c r="K53" s="36"/>
      <c r="M53" s="23">
        <v>38018</v>
      </c>
      <c r="N53" s="25">
        <f aca="true" t="shared" si="15" ref="N53:V63">N13+N30</f>
        <v>2124424.133740623</v>
      </c>
      <c r="O53" s="25">
        <f t="shared" si="15"/>
        <v>722226.9728202142</v>
      </c>
      <c r="P53" s="25">
        <f aca="true" t="shared" si="16" ref="P53:R63">(P13+P30)</f>
        <v>983859.0476841714</v>
      </c>
      <c r="Q53" s="25">
        <f t="shared" si="16"/>
        <v>375689.9146980526</v>
      </c>
      <c r="R53" s="25">
        <f t="shared" si="16"/>
        <v>474202.6357072771</v>
      </c>
      <c r="S53" s="25">
        <f t="shared" si="15"/>
        <v>207991.41896365507</v>
      </c>
      <c r="T53" s="25">
        <f t="shared" si="15"/>
        <v>19371.708422352</v>
      </c>
      <c r="U53" s="25">
        <f t="shared" si="15"/>
        <v>4654.094853162941</v>
      </c>
      <c r="V53" s="25">
        <f t="shared" si="15"/>
        <v>22647.151342257686</v>
      </c>
      <c r="W53" s="25">
        <f t="shared" si="14"/>
        <v>4935067.078231765</v>
      </c>
    </row>
    <row r="54" spans="3:23" ht="12.75">
      <c r="C54" s="24"/>
      <c r="D54" s="24"/>
      <c r="E54" s="24"/>
      <c r="F54" s="24"/>
      <c r="G54" s="24"/>
      <c r="H54" s="24"/>
      <c r="I54" s="24"/>
      <c r="J54" s="24"/>
      <c r="K54" s="24"/>
      <c r="M54" s="23">
        <v>38047</v>
      </c>
      <c r="N54" s="25">
        <f t="shared" si="15"/>
        <v>2026482.2017267277</v>
      </c>
      <c r="O54" s="25">
        <f t="shared" si="15"/>
        <v>712179.8103811473</v>
      </c>
      <c r="P54" s="25">
        <f t="shared" si="16"/>
        <v>1042532.581633965</v>
      </c>
      <c r="Q54" s="25">
        <f t="shared" si="16"/>
        <v>390720.32036137156</v>
      </c>
      <c r="R54" s="25">
        <f t="shared" si="16"/>
        <v>546581.5575360159</v>
      </c>
      <c r="S54" s="25">
        <f t="shared" si="15"/>
        <v>216307.581855045</v>
      </c>
      <c r="T54" s="25">
        <f t="shared" si="15"/>
        <v>19371.708422352</v>
      </c>
      <c r="U54" s="25">
        <f t="shared" si="15"/>
        <v>6938.486478251328</v>
      </c>
      <c r="V54" s="25">
        <f t="shared" si="15"/>
        <v>33763.160897413916</v>
      </c>
      <c r="W54" s="25">
        <f t="shared" si="14"/>
        <v>4994877.40929229</v>
      </c>
    </row>
    <row r="55" spans="3:23" ht="12.75">
      <c r="C55" s="36"/>
      <c r="D55" s="36"/>
      <c r="E55" s="36"/>
      <c r="F55" s="36"/>
      <c r="G55" s="36"/>
      <c r="H55" s="36"/>
      <c r="I55" s="36"/>
      <c r="J55" s="36"/>
      <c r="K55" s="36"/>
      <c r="M55" s="23">
        <v>38078</v>
      </c>
      <c r="N55" s="25">
        <f t="shared" si="15"/>
        <v>1878872.3222834626</v>
      </c>
      <c r="O55" s="25">
        <f t="shared" si="15"/>
        <v>700436.4766158035</v>
      </c>
      <c r="P55" s="25">
        <f t="shared" si="16"/>
        <v>1053011.6640215951</v>
      </c>
      <c r="Q55" s="25">
        <f t="shared" si="16"/>
        <v>387574.822107512</v>
      </c>
      <c r="R55" s="25">
        <f t="shared" si="16"/>
        <v>441309.8245486854</v>
      </c>
      <c r="S55" s="25">
        <f t="shared" si="15"/>
        <v>177686.3316788565</v>
      </c>
      <c r="T55" s="25">
        <f t="shared" si="15"/>
        <v>19119.657391200002</v>
      </c>
      <c r="U55" s="25">
        <f t="shared" si="15"/>
        <v>7514.904327557073</v>
      </c>
      <c r="V55" s="25">
        <f t="shared" si="15"/>
        <v>63800.29456143027</v>
      </c>
      <c r="W55" s="25">
        <f>SUM(N55:V55)</f>
        <v>4729326.297536102</v>
      </c>
    </row>
    <row r="56" spans="13:23" ht="12.75">
      <c r="M56" s="23">
        <v>38108</v>
      </c>
      <c r="N56" s="25">
        <f t="shared" si="15"/>
        <v>1734741.8781379927</v>
      </c>
      <c r="O56" s="25">
        <f t="shared" si="15"/>
        <v>647353.9116794084</v>
      </c>
      <c r="P56" s="25">
        <f t="shared" si="16"/>
        <v>1072956.5138419122</v>
      </c>
      <c r="Q56" s="25">
        <f t="shared" si="16"/>
        <v>399303.1212616893</v>
      </c>
      <c r="R56" s="25">
        <f t="shared" si="16"/>
        <v>604709.0227247374</v>
      </c>
      <c r="S56" s="25">
        <f t="shared" si="15"/>
        <v>210608.2010228089</v>
      </c>
      <c r="T56" s="25">
        <f t="shared" si="15"/>
        <v>19119.657391200002</v>
      </c>
      <c r="U56" s="25">
        <f t="shared" si="15"/>
        <v>6423.948717067361</v>
      </c>
      <c r="V56" s="25">
        <f t="shared" si="15"/>
        <v>54538.26190354877</v>
      </c>
      <c r="W56" s="25">
        <f t="shared" si="14"/>
        <v>4749754.516680365</v>
      </c>
    </row>
    <row r="57" spans="13:23" ht="12.75">
      <c r="M57" s="23">
        <v>38139</v>
      </c>
      <c r="N57" s="25">
        <f t="shared" si="15"/>
        <v>1752757.8540171497</v>
      </c>
      <c r="O57" s="25">
        <f t="shared" si="15"/>
        <v>665629.8700843006</v>
      </c>
      <c r="P57" s="25">
        <f t="shared" si="16"/>
        <v>1084186.8287780776</v>
      </c>
      <c r="Q57" s="25">
        <f t="shared" si="16"/>
        <v>410422.4401904635</v>
      </c>
      <c r="R57" s="25">
        <f t="shared" si="16"/>
        <v>577766.9353659627</v>
      </c>
      <c r="S57" s="25">
        <f t="shared" si="15"/>
        <v>235111.2907106514</v>
      </c>
      <c r="T57" s="25">
        <f t="shared" si="15"/>
        <v>19119.657391200002</v>
      </c>
      <c r="U57" s="25">
        <f t="shared" si="15"/>
        <v>3867.204492441589</v>
      </c>
      <c r="V57" s="25">
        <f t="shared" si="15"/>
        <v>32831.92639489874</v>
      </c>
      <c r="W57" s="25">
        <f t="shared" si="14"/>
        <v>4781694.007425145</v>
      </c>
    </row>
    <row r="58" spans="13:23" ht="12.75">
      <c r="M58" s="23">
        <v>38169</v>
      </c>
      <c r="N58" s="25">
        <f t="shared" si="15"/>
        <v>1745469.9033047794</v>
      </c>
      <c r="O58" s="25">
        <f t="shared" si="15"/>
        <v>691676.9319173493</v>
      </c>
      <c r="P58" s="25">
        <f t="shared" si="16"/>
        <v>1017025.61955806</v>
      </c>
      <c r="Q58" s="25">
        <f t="shared" si="16"/>
        <v>485804.7417360489</v>
      </c>
      <c r="R58" s="25">
        <f t="shared" si="16"/>
        <v>603428.1536743602</v>
      </c>
      <c r="S58" s="25">
        <f t="shared" si="15"/>
        <v>224609.16284331345</v>
      </c>
      <c r="T58" s="25">
        <f t="shared" si="15"/>
        <v>16283.004421000001</v>
      </c>
      <c r="U58" s="25">
        <f t="shared" si="15"/>
        <v>5523.441338405387</v>
      </c>
      <c r="V58" s="25">
        <f t="shared" si="15"/>
        <v>28492.55397228135</v>
      </c>
      <c r="W58" s="25">
        <f t="shared" si="14"/>
        <v>4818313.512765598</v>
      </c>
    </row>
    <row r="59" spans="3:23" ht="12.75">
      <c r="C59" s="36"/>
      <c r="D59" s="36"/>
      <c r="M59" s="23">
        <v>38200</v>
      </c>
      <c r="N59" s="25">
        <f t="shared" si="15"/>
        <v>1835868.9815931872</v>
      </c>
      <c r="O59" s="25">
        <f t="shared" si="15"/>
        <v>682413.1776506818</v>
      </c>
      <c r="P59" s="25">
        <f t="shared" si="16"/>
        <v>984236.4771144193</v>
      </c>
      <c r="Q59" s="25">
        <f t="shared" si="16"/>
        <v>458893.7868379614</v>
      </c>
      <c r="R59" s="25">
        <f t="shared" si="16"/>
        <v>568981.5956914618</v>
      </c>
      <c r="S59" s="25">
        <f t="shared" si="15"/>
        <v>223081.5308767009</v>
      </c>
      <c r="T59" s="25">
        <f t="shared" si="15"/>
        <v>16283.004421000001</v>
      </c>
      <c r="U59" s="25">
        <f t="shared" si="15"/>
        <v>5380.585346123125</v>
      </c>
      <c r="V59" s="25">
        <f t="shared" si="15"/>
        <v>27755.634392441792</v>
      </c>
      <c r="W59" s="25">
        <f t="shared" si="14"/>
        <v>4802894.773923978</v>
      </c>
    </row>
    <row r="60" spans="3:23" ht="12.75">
      <c r="C60" s="36"/>
      <c r="D60" s="36"/>
      <c r="M60" s="23">
        <v>38231</v>
      </c>
      <c r="N60" s="25">
        <f t="shared" si="15"/>
        <v>1794318.9827867667</v>
      </c>
      <c r="O60" s="25">
        <f t="shared" si="15"/>
        <v>678712.2459430108</v>
      </c>
      <c r="P60" s="25">
        <f t="shared" si="16"/>
        <v>1010388.6946460803</v>
      </c>
      <c r="Q60" s="25">
        <f t="shared" si="16"/>
        <v>448492.3704771254</v>
      </c>
      <c r="R60" s="25">
        <f t="shared" si="16"/>
        <v>548646.954052796</v>
      </c>
      <c r="S60" s="25">
        <f t="shared" si="15"/>
        <v>207161.46123330912</v>
      </c>
      <c r="T60" s="25">
        <f t="shared" si="15"/>
        <v>16283.004421000001</v>
      </c>
      <c r="U60" s="25">
        <f t="shared" si="15"/>
        <v>5194.423599462365</v>
      </c>
      <c r="V60" s="25">
        <f t="shared" si="15"/>
        <v>30623.22629160063</v>
      </c>
      <c r="W60" s="25">
        <f t="shared" si="14"/>
        <v>4739821.363451152</v>
      </c>
    </row>
    <row r="61" spans="3:23" ht="12.75">
      <c r="C61" s="36"/>
      <c r="D61" s="36"/>
      <c r="M61" s="23">
        <v>38261</v>
      </c>
      <c r="N61" s="25">
        <f t="shared" si="15"/>
        <v>1676697.8359333873</v>
      </c>
      <c r="O61" s="25">
        <f t="shared" si="15"/>
        <v>622028.8317139356</v>
      </c>
      <c r="P61" s="25">
        <f t="shared" si="16"/>
        <v>952319.4698827623</v>
      </c>
      <c r="Q61" s="25">
        <f t="shared" si="16"/>
        <v>454657.27612257085</v>
      </c>
      <c r="R61" s="25">
        <f t="shared" si="16"/>
        <v>567827.0009761044</v>
      </c>
      <c r="S61" s="25">
        <f t="shared" si="15"/>
        <v>216285.49899000186</v>
      </c>
      <c r="T61" s="25">
        <f t="shared" si="15"/>
        <v>16283.004421000001</v>
      </c>
      <c r="U61" s="25">
        <f t="shared" si="15"/>
        <v>4992.291100140762</v>
      </c>
      <c r="V61" s="25">
        <f t="shared" si="15"/>
        <v>25752.62683194641</v>
      </c>
      <c r="W61" s="25">
        <f t="shared" si="14"/>
        <v>4536843.835971849</v>
      </c>
    </row>
    <row r="62" spans="13:23" ht="12.75">
      <c r="M62" s="23">
        <v>38292</v>
      </c>
      <c r="N62" s="25">
        <f t="shared" si="15"/>
        <v>1720134.5657445537</v>
      </c>
      <c r="O62" s="25">
        <f t="shared" si="15"/>
        <v>660992.8780852732</v>
      </c>
      <c r="P62" s="25">
        <f t="shared" si="16"/>
        <v>961596.0978233258</v>
      </c>
      <c r="Q62" s="25">
        <f t="shared" si="16"/>
        <v>432567.96753376216</v>
      </c>
      <c r="R62" s="25">
        <f t="shared" si="16"/>
        <v>510930.29981313983</v>
      </c>
      <c r="S62" s="25">
        <f t="shared" si="15"/>
        <v>193772.32712001938</v>
      </c>
      <c r="T62" s="25">
        <f t="shared" si="15"/>
        <v>16283.004421000001</v>
      </c>
      <c r="U62" s="25">
        <f t="shared" si="15"/>
        <v>5076.47452462165</v>
      </c>
      <c r="V62" s="25">
        <f t="shared" si="15"/>
        <v>29927.86882978215</v>
      </c>
      <c r="W62" s="25">
        <f t="shared" si="14"/>
        <v>4531281.483895478</v>
      </c>
    </row>
    <row r="63" spans="13:23" ht="12.75">
      <c r="M63" s="23">
        <v>38322</v>
      </c>
      <c r="N63" s="25">
        <f t="shared" si="15"/>
        <v>1874062.6824932517</v>
      </c>
      <c r="O63" s="25">
        <f t="shared" si="15"/>
        <v>707622.1465360963</v>
      </c>
      <c r="P63" s="25">
        <f t="shared" si="16"/>
        <v>1055504.959018759</v>
      </c>
      <c r="Q63" s="25">
        <f t="shared" si="16"/>
        <v>467935.53594436997</v>
      </c>
      <c r="R63" s="25">
        <f t="shared" si="16"/>
        <v>551304.2638995873</v>
      </c>
      <c r="S63" s="25">
        <f t="shared" si="15"/>
        <v>210918.54622685452</v>
      </c>
      <c r="T63" s="25">
        <f t="shared" si="15"/>
        <v>16283.004421000001</v>
      </c>
      <c r="U63" s="25">
        <f t="shared" si="15"/>
        <v>5629.250849865014</v>
      </c>
      <c r="V63" s="25">
        <f t="shared" si="15"/>
        <v>29038.37007339242</v>
      </c>
      <c r="W63" s="25">
        <f t="shared" si="14"/>
        <v>4918298.759463177</v>
      </c>
    </row>
    <row r="64" spans="13:23" ht="12.75">
      <c r="M64" s="37" t="s">
        <v>21</v>
      </c>
      <c r="N64" s="38">
        <f>SUM(N52:N63)</f>
        <v>22309385.33932288</v>
      </c>
      <c r="O64" s="38">
        <f aca="true" t="shared" si="17" ref="O64:W64">SUM(O52:O63)</f>
        <v>8254095.923737338</v>
      </c>
      <c r="P64" s="38">
        <f t="shared" si="17"/>
        <v>12383318.49999898</v>
      </c>
      <c r="Q64" s="38">
        <f t="shared" si="17"/>
        <v>5140190.224870385</v>
      </c>
      <c r="R64" s="38">
        <f t="shared" si="17"/>
        <v>6563327.191777163</v>
      </c>
      <c r="S64" s="38">
        <f t="shared" si="17"/>
        <v>2577019.727749258</v>
      </c>
      <c r="T64" s="38">
        <f t="shared" si="17"/>
        <v>213172.12396665596</v>
      </c>
      <c r="U64" s="38">
        <f t="shared" si="17"/>
        <v>66739.84823471635</v>
      </c>
      <c r="V64" s="38">
        <f t="shared" si="17"/>
        <v>406152.181151796</v>
      </c>
      <c r="W64" s="38">
        <f t="shared" si="17"/>
        <v>57913401.06080918</v>
      </c>
    </row>
    <row r="65" spans="13:23" ht="12.75">
      <c r="M65" s="23" t="s">
        <v>31</v>
      </c>
      <c r="N65" s="24">
        <f>SUM(N52:N54)</f>
        <v>6296460.333028352</v>
      </c>
      <c r="O65" s="24">
        <f aca="true" t="shared" si="18" ref="O65:V65">SUM(O52:O54)</f>
        <v>2197229.4535114793</v>
      </c>
      <c r="P65" s="24">
        <f t="shared" si="18"/>
        <v>3192092.175313988</v>
      </c>
      <c r="Q65" s="24">
        <f t="shared" si="18"/>
        <v>1194538.1626588814</v>
      </c>
      <c r="R65" s="24">
        <f t="shared" si="18"/>
        <v>1588423.1410303279</v>
      </c>
      <c r="S65" s="24">
        <f t="shared" si="18"/>
        <v>677785.3770467418</v>
      </c>
      <c r="T65" s="24">
        <f t="shared" si="18"/>
        <v>58115.125267056</v>
      </c>
      <c r="U65" s="24">
        <f t="shared" si="18"/>
        <v>17137.323939032023</v>
      </c>
      <c r="V65" s="24">
        <f t="shared" si="18"/>
        <v>83391.41790047353</v>
      </c>
      <c r="W65" s="24">
        <f>SUM(W52:W54)</f>
        <v>15305172.50969633</v>
      </c>
    </row>
    <row r="66" spans="13:24" ht="12.75">
      <c r="M66" s="23" t="s">
        <v>32</v>
      </c>
      <c r="N66" s="24">
        <f>SUM(N55:N57)</f>
        <v>5366372.054438605</v>
      </c>
      <c r="O66" s="24">
        <f aca="true" t="shared" si="19" ref="O66:V66">SUM(O55:O57)</f>
        <v>2013420.2583795125</v>
      </c>
      <c r="P66" s="24">
        <f t="shared" si="19"/>
        <v>3210155.0066415854</v>
      </c>
      <c r="Q66" s="24">
        <f t="shared" si="19"/>
        <v>1197300.3835596647</v>
      </c>
      <c r="R66" s="24">
        <f t="shared" si="19"/>
        <v>1623785.7826393857</v>
      </c>
      <c r="S66" s="24">
        <f t="shared" si="19"/>
        <v>623405.8234123169</v>
      </c>
      <c r="T66" s="24">
        <f t="shared" si="19"/>
        <v>57358.97217360001</v>
      </c>
      <c r="U66" s="24">
        <f t="shared" si="19"/>
        <v>17806.057537066023</v>
      </c>
      <c r="V66" s="24">
        <f t="shared" si="19"/>
        <v>151170.48285987778</v>
      </c>
      <c r="W66" s="24">
        <f>SUM(W55:W57)</f>
        <v>14260774.821641613</v>
      </c>
      <c r="X66" s="36"/>
    </row>
    <row r="67" spans="13:24" ht="12.75">
      <c r="M67" s="17" t="s">
        <v>33</v>
      </c>
      <c r="N67" s="24">
        <f>SUM(N58:N60)</f>
        <v>5375657.867684733</v>
      </c>
      <c r="O67" s="24">
        <f aca="true" t="shared" si="20" ref="O67:V67">SUM(O58:O60)</f>
        <v>2052802.3555110418</v>
      </c>
      <c r="P67" s="24">
        <f t="shared" si="20"/>
        <v>3011650.7913185596</v>
      </c>
      <c r="Q67" s="24">
        <f t="shared" si="20"/>
        <v>1393190.8990511359</v>
      </c>
      <c r="R67" s="24">
        <f t="shared" si="20"/>
        <v>1721056.703418618</v>
      </c>
      <c r="S67" s="24">
        <f t="shared" si="20"/>
        <v>654852.1549533235</v>
      </c>
      <c r="T67" s="24">
        <f t="shared" si="20"/>
        <v>48849.013263</v>
      </c>
      <c r="U67" s="24">
        <f t="shared" si="20"/>
        <v>16098.450283990876</v>
      </c>
      <c r="V67" s="24">
        <f t="shared" si="20"/>
        <v>86871.41465632377</v>
      </c>
      <c r="W67" s="24">
        <f>SUM(W58:W60)</f>
        <v>14361029.650140729</v>
      </c>
      <c r="X67" s="36"/>
    </row>
    <row r="68" spans="13:24" ht="12.75">
      <c r="M68" s="17" t="s">
        <v>34</v>
      </c>
      <c r="N68" s="36">
        <f>SUM(N61:N63)</f>
        <v>5270895.084171193</v>
      </c>
      <c r="O68" s="36">
        <f aca="true" t="shared" si="21" ref="O68:W68">SUM(O61:O63)</f>
        <v>1990643.8563353051</v>
      </c>
      <c r="P68" s="36">
        <f t="shared" si="21"/>
        <v>2969420.526724847</v>
      </c>
      <c r="Q68" s="36">
        <f t="shared" si="21"/>
        <v>1355160.7796007032</v>
      </c>
      <c r="R68" s="36">
        <f t="shared" si="21"/>
        <v>1630061.5646888316</v>
      </c>
      <c r="S68" s="36">
        <f t="shared" si="21"/>
        <v>620976.3723368758</v>
      </c>
      <c r="T68" s="36">
        <f t="shared" si="21"/>
        <v>48849.013263</v>
      </c>
      <c r="U68" s="36">
        <f t="shared" si="21"/>
        <v>15698.016474627424</v>
      </c>
      <c r="V68" s="36">
        <f t="shared" si="21"/>
        <v>84718.86573512098</v>
      </c>
      <c r="W68" s="36">
        <f t="shared" si="21"/>
        <v>13986424.079330504</v>
      </c>
      <c r="X68" s="50"/>
    </row>
    <row r="69" spans="13:23" ht="12.75">
      <c r="M69" s="17" t="s">
        <v>39</v>
      </c>
      <c r="N69" s="36">
        <f>SUM(N65:N68)</f>
        <v>22309385.33932288</v>
      </c>
      <c r="O69" s="36">
        <f aca="true" t="shared" si="22" ref="O69:W69">SUM(O65:O68)</f>
        <v>8254095.923737338</v>
      </c>
      <c r="P69" s="36">
        <f t="shared" si="22"/>
        <v>12383318.49999898</v>
      </c>
      <c r="Q69" s="36">
        <f t="shared" si="22"/>
        <v>5140190.224870386</v>
      </c>
      <c r="R69" s="36">
        <f t="shared" si="22"/>
        <v>6563327.191777163</v>
      </c>
      <c r="S69" s="36">
        <f t="shared" si="22"/>
        <v>2577019.727749258</v>
      </c>
      <c r="T69" s="36">
        <f t="shared" si="22"/>
        <v>213172.123966656</v>
      </c>
      <c r="U69" s="36">
        <f t="shared" si="22"/>
        <v>66739.84823471634</v>
      </c>
      <c r="V69" s="36">
        <f t="shared" si="22"/>
        <v>406152.18115179613</v>
      </c>
      <c r="W69" s="36">
        <f t="shared" si="22"/>
        <v>57913401.06080918</v>
      </c>
    </row>
    <row r="72" spans="14:23" ht="12.75"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4:23" ht="12.75"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4:23" ht="12.75">
      <c r="N74" s="36"/>
      <c r="O74" s="36"/>
      <c r="P74" s="36"/>
      <c r="Q74" s="36"/>
      <c r="R74" s="36"/>
      <c r="S74" s="36"/>
      <c r="T74" s="36"/>
      <c r="U74" s="36"/>
      <c r="V74" s="36"/>
      <c r="W74" s="36"/>
    </row>
  </sheetData>
  <sheetProtection/>
  <printOptions/>
  <pageMargins left="0.15748031496062992" right="0.1968503937007874" top="1.4173228346456694" bottom="0.984251968503937" header="0.5118110236220472" footer="0.5118110236220472"/>
  <pageSetup fitToHeight="0" fitToWidth="1" horizontalDpi="1200" verticalDpi="1200" orientation="landscape" scale="43" r:id="rId1"/>
  <headerFooter alignWithMargins="0">
    <oddHeader>&amp;RToronto Hydro-Electric System Limited
EB-2012-0064
Tab 5
Schedule L2
Filed:  2012 June 1
Page &amp;P of &amp;N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="75" zoomScaleNormal="75" zoomScalePageLayoutView="0" workbookViewId="0" topLeftCell="A1">
      <selection activeCell="G2" sqref="G2"/>
    </sheetView>
  </sheetViews>
  <sheetFormatPr defaultColWidth="9.140625" defaultRowHeight="12.75"/>
  <cols>
    <col min="1" max="1" width="28.57421875" style="17" customWidth="1"/>
    <col min="2" max="2" width="9.7109375" style="17" bestFit="1" customWidth="1"/>
    <col min="3" max="3" width="15.7109375" style="17" customWidth="1"/>
    <col min="4" max="4" width="16.28125" style="17" customWidth="1"/>
    <col min="5" max="5" width="13.00390625" style="17" customWidth="1"/>
    <col min="6" max="6" width="13.140625" style="17" customWidth="1"/>
    <col min="7" max="7" width="13.421875" style="17" customWidth="1"/>
    <col min="8" max="8" width="13.28125" style="17" customWidth="1"/>
    <col min="9" max="9" width="11.00390625" style="17" customWidth="1"/>
    <col min="10" max="10" width="12.7109375" style="17" customWidth="1"/>
    <col min="11" max="11" width="13.8515625" style="17" customWidth="1"/>
    <col min="12" max="12" width="15.7109375" style="17" customWidth="1"/>
    <col min="13" max="13" width="10.00390625" style="17" customWidth="1"/>
    <col min="14" max="14" width="15.28125" style="17" customWidth="1"/>
    <col min="15" max="15" width="14.57421875" style="17" customWidth="1"/>
    <col min="16" max="16" width="16.421875" style="17" customWidth="1"/>
    <col min="17" max="17" width="14.00390625" style="17" customWidth="1"/>
    <col min="18" max="18" width="13.28125" style="17" customWidth="1"/>
    <col min="19" max="19" width="15.28125" style="17" customWidth="1"/>
    <col min="20" max="21" width="13.00390625" style="17" customWidth="1"/>
    <col min="22" max="22" width="13.28125" style="17" customWidth="1"/>
    <col min="23" max="23" width="15.00390625" style="17" customWidth="1"/>
    <col min="24" max="16384" width="9.140625" style="17" customWidth="1"/>
  </cols>
  <sheetData>
    <row r="1" spans="1:12" ht="12.75">
      <c r="A1" s="32" t="s">
        <v>1</v>
      </c>
      <c r="C1" s="21">
        <v>0.1663</v>
      </c>
      <c r="D1" s="21">
        <v>0.2042</v>
      </c>
      <c r="E1" s="21">
        <v>0.3475</v>
      </c>
      <c r="F1" s="21">
        <v>0.1951</v>
      </c>
      <c r="G1" s="21">
        <v>3.4609</v>
      </c>
      <c r="H1" s="21">
        <v>35.9746</v>
      </c>
      <c r="I1" s="21">
        <v>0.0036</v>
      </c>
      <c r="J1" s="21"/>
      <c r="K1" s="21"/>
      <c r="L1" s="18"/>
    </row>
    <row r="2" spans="1:12" ht="12.75">
      <c r="A2" s="32" t="s">
        <v>2</v>
      </c>
      <c r="C2" s="51">
        <v>0.000155</v>
      </c>
      <c r="D2" s="51">
        <v>0.00021</v>
      </c>
      <c r="E2" s="39">
        <v>0.05884</v>
      </c>
      <c r="F2" s="39">
        <v>0.058173</v>
      </c>
      <c r="G2" s="39">
        <v>0.049093</v>
      </c>
      <c r="H2" s="39">
        <v>0.041648</v>
      </c>
      <c r="I2" s="39">
        <v>0.038997</v>
      </c>
      <c r="J2" s="51">
        <v>0.00021</v>
      </c>
      <c r="K2" s="51">
        <v>0.000155</v>
      </c>
      <c r="L2" s="19"/>
    </row>
    <row r="3" spans="1:13" ht="12.75">
      <c r="A3" s="32" t="s">
        <v>3</v>
      </c>
      <c r="C3" s="21">
        <v>1.8292</v>
      </c>
      <c r="D3" s="21">
        <v>2.246</v>
      </c>
      <c r="E3" s="21">
        <v>3.8228</v>
      </c>
      <c r="F3" s="21">
        <v>2.1465</v>
      </c>
      <c r="G3" s="21">
        <v>38.0704</v>
      </c>
      <c r="H3" s="21">
        <v>395.7207</v>
      </c>
      <c r="I3" s="21">
        <v>0.0398</v>
      </c>
      <c r="J3" s="21"/>
      <c r="K3" s="21"/>
      <c r="L3" s="18"/>
      <c r="M3" s="20"/>
    </row>
    <row r="4" spans="1:13" ht="12.75">
      <c r="A4" s="32" t="s">
        <v>4</v>
      </c>
      <c r="C4" s="21">
        <v>0.001705</v>
      </c>
      <c r="D4" s="21">
        <v>0.002314</v>
      </c>
      <c r="E4" s="21">
        <v>0.647241</v>
      </c>
      <c r="F4" s="21">
        <v>0.639901</v>
      </c>
      <c r="G4" s="21">
        <v>0.540022</v>
      </c>
      <c r="H4" s="21">
        <v>0.458124</v>
      </c>
      <c r="I4" s="21">
        <v>0.428962</v>
      </c>
      <c r="J4" s="21">
        <v>0.002314</v>
      </c>
      <c r="K4" s="21">
        <v>0.001705</v>
      </c>
      <c r="L4" s="21"/>
      <c r="M4" s="20"/>
    </row>
    <row r="5" spans="1:12" ht="12.75">
      <c r="A5" s="52" t="s">
        <v>40</v>
      </c>
      <c r="B5" s="41"/>
      <c r="C5" s="40">
        <v>1.6438</v>
      </c>
      <c r="D5" s="40">
        <v>1.9218</v>
      </c>
      <c r="E5" s="40">
        <v>2.7047</v>
      </c>
      <c r="F5" s="40">
        <v>2.5201</v>
      </c>
      <c r="G5" s="40">
        <v>61.6519</v>
      </c>
      <c r="H5" s="40">
        <v>214.7165</v>
      </c>
      <c r="I5" s="40">
        <v>0.0287</v>
      </c>
      <c r="J5" s="40">
        <v>0</v>
      </c>
      <c r="K5" s="40">
        <v>0</v>
      </c>
      <c r="L5" s="41"/>
    </row>
    <row r="6" spans="1:12" ht="12.75">
      <c r="A6" s="52" t="s">
        <v>41</v>
      </c>
      <c r="B6" s="41"/>
      <c r="C6" s="40">
        <v>0.0021</v>
      </c>
      <c r="D6" s="40">
        <v>0.0027</v>
      </c>
      <c r="E6" s="40">
        <v>0.6861</v>
      </c>
      <c r="F6" s="40">
        <v>0.672</v>
      </c>
      <c r="G6" s="40">
        <v>0.5371</v>
      </c>
      <c r="H6" s="40">
        <v>0.4308</v>
      </c>
      <c r="I6" s="40">
        <v>0.5479</v>
      </c>
      <c r="J6" s="40">
        <v>0.0027</v>
      </c>
      <c r="K6" s="40">
        <v>0.0021</v>
      </c>
      <c r="L6" s="41"/>
    </row>
    <row r="7" spans="1:12" ht="12.75">
      <c r="A7" s="53" t="s">
        <v>42</v>
      </c>
      <c r="B7" s="54"/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4"/>
    </row>
    <row r="8" spans="1:12" ht="12.75">
      <c r="A8" s="53" t="s">
        <v>43</v>
      </c>
      <c r="B8" s="54"/>
      <c r="C8" s="55">
        <v>0.004401254002459867</v>
      </c>
      <c r="D8" s="55">
        <v>0.0032969481392054758</v>
      </c>
      <c r="E8" s="55">
        <v>0.7081237177795568</v>
      </c>
      <c r="F8" s="55">
        <v>0.6953323774199411</v>
      </c>
      <c r="G8" s="55">
        <v>0.57485905042547</v>
      </c>
      <c r="H8" s="55">
        <v>0.4582679990059057</v>
      </c>
      <c r="I8" s="55">
        <v>0.7202014693951371</v>
      </c>
      <c r="J8" s="55">
        <v>0.0032969481392054758</v>
      </c>
      <c r="K8" s="55">
        <v>0.004401254002459867</v>
      </c>
      <c r="L8" s="54"/>
    </row>
    <row r="9" spans="3:22" ht="13.5" customHeight="1">
      <c r="C9" s="35"/>
      <c r="D9" s="35"/>
      <c r="E9" s="35"/>
      <c r="F9" s="35"/>
      <c r="G9" s="35"/>
      <c r="H9" s="35"/>
      <c r="I9" s="35"/>
      <c r="J9" s="35"/>
      <c r="K9" s="35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3:15" ht="12.75">
      <c r="C10" s="32" t="s">
        <v>77</v>
      </c>
      <c r="M10" s="20"/>
      <c r="N10" s="32" t="s">
        <v>24</v>
      </c>
      <c r="O10" s="32"/>
    </row>
    <row r="11" spans="3:23" ht="25.5">
      <c r="C11" s="35" t="s">
        <v>9</v>
      </c>
      <c r="D11" s="35" t="s">
        <v>10</v>
      </c>
      <c r="E11" s="35" t="s">
        <v>25</v>
      </c>
      <c r="F11" s="35" t="s">
        <v>26</v>
      </c>
      <c r="G11" s="35" t="s">
        <v>12</v>
      </c>
      <c r="H11" s="35" t="s">
        <v>13</v>
      </c>
      <c r="I11" s="35" t="s">
        <v>18</v>
      </c>
      <c r="J11" s="35" t="s">
        <v>27</v>
      </c>
      <c r="K11" s="35" t="s">
        <v>30</v>
      </c>
      <c r="M11" s="20"/>
      <c r="N11" s="35" t="s">
        <v>9</v>
      </c>
      <c r="O11" s="35" t="s">
        <v>10</v>
      </c>
      <c r="P11" s="35" t="s">
        <v>25</v>
      </c>
      <c r="Q11" s="35" t="s">
        <v>26</v>
      </c>
      <c r="R11" s="35" t="s">
        <v>12</v>
      </c>
      <c r="S11" s="35" t="s">
        <v>13</v>
      </c>
      <c r="T11" s="35" t="s">
        <v>18</v>
      </c>
      <c r="U11" s="56" t="s">
        <v>44</v>
      </c>
      <c r="V11" s="56" t="s">
        <v>45</v>
      </c>
      <c r="W11" s="32" t="s">
        <v>21</v>
      </c>
    </row>
    <row r="12" spans="2:23" ht="12.75">
      <c r="B12" s="37">
        <v>38353</v>
      </c>
      <c r="C12" s="47">
        <v>592297</v>
      </c>
      <c r="D12" s="47">
        <v>66464</v>
      </c>
      <c r="E12" s="47">
        <v>9634</v>
      </c>
      <c r="F12" s="47">
        <v>1533</v>
      </c>
      <c r="G12" s="47">
        <v>501</v>
      </c>
      <c r="H12" s="47">
        <v>47</v>
      </c>
      <c r="I12" s="47">
        <v>159861</v>
      </c>
      <c r="J12" s="24"/>
      <c r="K12" s="24"/>
      <c r="L12" s="24"/>
      <c r="M12" s="57">
        <v>38353</v>
      </c>
      <c r="N12" s="49">
        <f>C12*C$5</f>
        <v>973617.8086</v>
      </c>
      <c r="O12" s="49">
        <f aca="true" t="shared" si="0" ref="O12:T14">D12*D$5</f>
        <v>127730.5152</v>
      </c>
      <c r="P12" s="49">
        <f t="shared" si="0"/>
        <v>26057.0798</v>
      </c>
      <c r="Q12" s="49">
        <f t="shared" si="0"/>
        <v>3863.3133</v>
      </c>
      <c r="R12" s="49">
        <f t="shared" si="0"/>
        <v>30887.601899999998</v>
      </c>
      <c r="S12" s="49">
        <f t="shared" si="0"/>
        <v>10091.6755</v>
      </c>
      <c r="T12" s="49">
        <f t="shared" si="0"/>
        <v>4588.0107</v>
      </c>
      <c r="U12" s="41"/>
      <c r="V12" s="41"/>
      <c r="W12" s="49">
        <f aca="true" t="shared" si="1" ref="W12:W23">SUM(N12:V12)</f>
        <v>1176836.0049999997</v>
      </c>
    </row>
    <row r="13" spans="2:23" ht="12.75">
      <c r="B13" s="37">
        <v>38384</v>
      </c>
      <c r="C13" s="47">
        <v>593094</v>
      </c>
      <c r="D13" s="47">
        <v>66628</v>
      </c>
      <c r="E13" s="47">
        <v>9638</v>
      </c>
      <c r="F13" s="47">
        <v>1546</v>
      </c>
      <c r="G13" s="47">
        <v>501</v>
      </c>
      <c r="H13" s="47">
        <v>47</v>
      </c>
      <c r="I13" s="47">
        <v>159861</v>
      </c>
      <c r="J13" s="24"/>
      <c r="K13" s="24"/>
      <c r="L13" s="24"/>
      <c r="M13" s="57">
        <v>38384</v>
      </c>
      <c r="N13" s="49">
        <f>C13*C$5</f>
        <v>974927.9171999999</v>
      </c>
      <c r="O13" s="49">
        <f t="shared" si="0"/>
        <v>128045.69039999999</v>
      </c>
      <c r="P13" s="49">
        <f t="shared" si="0"/>
        <v>26067.8986</v>
      </c>
      <c r="Q13" s="49">
        <f t="shared" si="0"/>
        <v>3896.0745999999995</v>
      </c>
      <c r="R13" s="49">
        <f t="shared" si="0"/>
        <v>30887.601899999998</v>
      </c>
      <c r="S13" s="49">
        <f t="shared" si="0"/>
        <v>10091.6755</v>
      </c>
      <c r="T13" s="49">
        <f t="shared" si="0"/>
        <v>4588.0107</v>
      </c>
      <c r="U13" s="41"/>
      <c r="V13" s="41"/>
      <c r="W13" s="49">
        <f t="shared" si="1"/>
        <v>1178504.8688999997</v>
      </c>
    </row>
    <row r="14" spans="2:23" ht="12.75">
      <c r="B14" s="37">
        <v>38412</v>
      </c>
      <c r="C14" s="47">
        <v>593950</v>
      </c>
      <c r="D14" s="47">
        <v>66630</v>
      </c>
      <c r="E14" s="47">
        <v>9640</v>
      </c>
      <c r="F14" s="47">
        <v>1558</v>
      </c>
      <c r="G14" s="47">
        <v>504</v>
      </c>
      <c r="H14" s="47">
        <v>47</v>
      </c>
      <c r="I14" s="47">
        <v>159861</v>
      </c>
      <c r="J14" s="26"/>
      <c r="K14" s="26"/>
      <c r="L14" s="26"/>
      <c r="M14" s="57">
        <v>38412</v>
      </c>
      <c r="N14" s="49">
        <f>C14*C$5</f>
        <v>976335.01</v>
      </c>
      <c r="O14" s="49">
        <f t="shared" si="0"/>
        <v>128049.534</v>
      </c>
      <c r="P14" s="49">
        <f t="shared" si="0"/>
        <v>26073.307999999997</v>
      </c>
      <c r="Q14" s="49">
        <f t="shared" si="0"/>
        <v>3926.3158</v>
      </c>
      <c r="R14" s="49">
        <f t="shared" si="0"/>
        <v>31072.5576</v>
      </c>
      <c r="S14" s="49">
        <f t="shared" si="0"/>
        <v>10091.6755</v>
      </c>
      <c r="T14" s="49">
        <f t="shared" si="0"/>
        <v>4588.0107</v>
      </c>
      <c r="U14" s="41"/>
      <c r="V14" s="58"/>
      <c r="W14" s="49">
        <f t="shared" si="1"/>
        <v>1180136.4115999998</v>
      </c>
    </row>
    <row r="15" spans="2:23" ht="12.75">
      <c r="B15" s="37">
        <v>38443</v>
      </c>
      <c r="C15" s="59">
        <v>593966</v>
      </c>
      <c r="D15" s="59">
        <v>66556</v>
      </c>
      <c r="E15" s="59">
        <v>9631.5</v>
      </c>
      <c r="F15" s="59">
        <v>1560</v>
      </c>
      <c r="G15" s="59">
        <v>505</v>
      </c>
      <c r="H15" s="59">
        <v>47</v>
      </c>
      <c r="I15" s="59">
        <v>159861</v>
      </c>
      <c r="J15" s="26"/>
      <c r="K15" s="26"/>
      <c r="L15" s="60"/>
      <c r="M15" s="61">
        <v>38443</v>
      </c>
      <c r="N15" s="62">
        <f aca="true" t="shared" si="2" ref="N15:T23">C15*C$7</f>
        <v>0</v>
      </c>
      <c r="O15" s="62">
        <f t="shared" si="2"/>
        <v>0</v>
      </c>
      <c r="P15" s="62">
        <f t="shared" si="2"/>
        <v>0</v>
      </c>
      <c r="Q15" s="62">
        <f t="shared" si="2"/>
        <v>0</v>
      </c>
      <c r="R15" s="62">
        <f t="shared" si="2"/>
        <v>0</v>
      </c>
      <c r="S15" s="62">
        <f t="shared" si="2"/>
        <v>0</v>
      </c>
      <c r="T15" s="62">
        <f t="shared" si="2"/>
        <v>0</v>
      </c>
      <c r="U15" s="54"/>
      <c r="V15" s="63"/>
      <c r="W15" s="62">
        <f t="shared" si="1"/>
        <v>0</v>
      </c>
    </row>
    <row r="16" spans="2:23" ht="12.75">
      <c r="B16" s="37">
        <v>38473</v>
      </c>
      <c r="C16" s="59">
        <v>593982</v>
      </c>
      <c r="D16" s="59">
        <v>66482</v>
      </c>
      <c r="E16" s="59">
        <v>9623</v>
      </c>
      <c r="F16" s="59">
        <v>1562</v>
      </c>
      <c r="G16" s="59">
        <v>506</v>
      </c>
      <c r="H16" s="59">
        <v>47</v>
      </c>
      <c r="I16" s="59">
        <v>159861</v>
      </c>
      <c r="J16" s="26"/>
      <c r="K16" s="26"/>
      <c r="L16" s="26"/>
      <c r="M16" s="61">
        <v>38473</v>
      </c>
      <c r="N16" s="62">
        <f t="shared" si="2"/>
        <v>0</v>
      </c>
      <c r="O16" s="62">
        <f t="shared" si="2"/>
        <v>0</v>
      </c>
      <c r="P16" s="62">
        <f t="shared" si="2"/>
        <v>0</v>
      </c>
      <c r="Q16" s="62">
        <f t="shared" si="2"/>
        <v>0</v>
      </c>
      <c r="R16" s="62">
        <f t="shared" si="2"/>
        <v>0</v>
      </c>
      <c r="S16" s="62">
        <f t="shared" si="2"/>
        <v>0</v>
      </c>
      <c r="T16" s="62">
        <f t="shared" si="2"/>
        <v>0</v>
      </c>
      <c r="U16" s="54"/>
      <c r="V16" s="63"/>
      <c r="W16" s="62">
        <f t="shared" si="1"/>
        <v>0</v>
      </c>
    </row>
    <row r="17" spans="2:23" ht="12.75">
      <c r="B17" s="37">
        <v>38504</v>
      </c>
      <c r="C17" s="59">
        <v>594499</v>
      </c>
      <c r="D17" s="59">
        <v>66668</v>
      </c>
      <c r="E17" s="59">
        <v>9640</v>
      </c>
      <c r="F17" s="59">
        <v>1574</v>
      </c>
      <c r="G17" s="59">
        <v>507</v>
      </c>
      <c r="H17" s="59">
        <v>47</v>
      </c>
      <c r="I17" s="59">
        <v>159861</v>
      </c>
      <c r="J17" s="26"/>
      <c r="K17" s="26"/>
      <c r="L17" s="26"/>
      <c r="M17" s="61">
        <v>38504</v>
      </c>
      <c r="N17" s="62">
        <f t="shared" si="2"/>
        <v>0</v>
      </c>
      <c r="O17" s="62">
        <f t="shared" si="2"/>
        <v>0</v>
      </c>
      <c r="P17" s="62">
        <f t="shared" si="2"/>
        <v>0</v>
      </c>
      <c r="Q17" s="62">
        <f t="shared" si="2"/>
        <v>0</v>
      </c>
      <c r="R17" s="62">
        <f t="shared" si="2"/>
        <v>0</v>
      </c>
      <c r="S17" s="62">
        <f t="shared" si="2"/>
        <v>0</v>
      </c>
      <c r="T17" s="62">
        <f t="shared" si="2"/>
        <v>0</v>
      </c>
      <c r="U17" s="54"/>
      <c r="V17" s="63"/>
      <c r="W17" s="62">
        <f t="shared" si="1"/>
        <v>0</v>
      </c>
    </row>
    <row r="18" spans="2:23" ht="12.75">
      <c r="B18" s="37">
        <v>38534</v>
      </c>
      <c r="C18" s="59">
        <v>594652</v>
      </c>
      <c r="D18" s="59">
        <v>66741</v>
      </c>
      <c r="E18" s="59">
        <v>9643</v>
      </c>
      <c r="F18" s="59">
        <v>1590</v>
      </c>
      <c r="G18" s="59">
        <v>507</v>
      </c>
      <c r="H18" s="59">
        <v>47</v>
      </c>
      <c r="I18" s="59">
        <v>159861</v>
      </c>
      <c r="J18" s="26"/>
      <c r="K18" s="26"/>
      <c r="L18" s="26"/>
      <c r="M18" s="61">
        <v>38534</v>
      </c>
      <c r="N18" s="62">
        <f t="shared" si="2"/>
        <v>0</v>
      </c>
      <c r="O18" s="62">
        <f t="shared" si="2"/>
        <v>0</v>
      </c>
      <c r="P18" s="62">
        <f t="shared" si="2"/>
        <v>0</v>
      </c>
      <c r="Q18" s="62">
        <f t="shared" si="2"/>
        <v>0</v>
      </c>
      <c r="R18" s="62">
        <f t="shared" si="2"/>
        <v>0</v>
      </c>
      <c r="S18" s="62">
        <f t="shared" si="2"/>
        <v>0</v>
      </c>
      <c r="T18" s="62">
        <f t="shared" si="2"/>
        <v>0</v>
      </c>
      <c r="U18" s="54"/>
      <c r="V18" s="63"/>
      <c r="W18" s="62">
        <f t="shared" si="1"/>
        <v>0</v>
      </c>
    </row>
    <row r="19" spans="2:23" ht="12.75">
      <c r="B19" s="37">
        <v>38565</v>
      </c>
      <c r="C19" s="59">
        <v>594858</v>
      </c>
      <c r="D19" s="59">
        <v>66807</v>
      </c>
      <c r="E19" s="59">
        <v>9645</v>
      </c>
      <c r="F19" s="59">
        <v>1597</v>
      </c>
      <c r="G19" s="59">
        <v>509</v>
      </c>
      <c r="H19" s="59">
        <v>47</v>
      </c>
      <c r="I19" s="59">
        <v>159861</v>
      </c>
      <c r="J19" s="26"/>
      <c r="K19" s="26"/>
      <c r="L19" s="26"/>
      <c r="M19" s="61">
        <v>38565</v>
      </c>
      <c r="N19" s="62">
        <f t="shared" si="2"/>
        <v>0</v>
      </c>
      <c r="O19" s="62">
        <f t="shared" si="2"/>
        <v>0</v>
      </c>
      <c r="P19" s="62">
        <f t="shared" si="2"/>
        <v>0</v>
      </c>
      <c r="Q19" s="62">
        <f t="shared" si="2"/>
        <v>0</v>
      </c>
      <c r="R19" s="62">
        <f t="shared" si="2"/>
        <v>0</v>
      </c>
      <c r="S19" s="62">
        <f t="shared" si="2"/>
        <v>0</v>
      </c>
      <c r="T19" s="62">
        <f t="shared" si="2"/>
        <v>0</v>
      </c>
      <c r="U19" s="54"/>
      <c r="V19" s="63"/>
      <c r="W19" s="62">
        <f t="shared" si="1"/>
        <v>0</v>
      </c>
    </row>
    <row r="20" spans="2:23" ht="12.75">
      <c r="B20" s="37">
        <v>38596</v>
      </c>
      <c r="C20" s="59">
        <v>595630</v>
      </c>
      <c r="D20" s="59">
        <v>66885</v>
      </c>
      <c r="E20" s="59">
        <v>9648</v>
      </c>
      <c r="F20" s="59">
        <v>1607</v>
      </c>
      <c r="G20" s="59">
        <v>510</v>
      </c>
      <c r="H20" s="59">
        <v>47</v>
      </c>
      <c r="I20" s="59">
        <v>159861</v>
      </c>
      <c r="J20" s="26"/>
      <c r="K20" s="26"/>
      <c r="L20" s="26"/>
      <c r="M20" s="61">
        <v>38596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  <c r="R20" s="62">
        <f t="shared" si="2"/>
        <v>0</v>
      </c>
      <c r="S20" s="62">
        <f t="shared" si="2"/>
        <v>0</v>
      </c>
      <c r="T20" s="62">
        <f t="shared" si="2"/>
        <v>0</v>
      </c>
      <c r="U20" s="54"/>
      <c r="V20" s="63"/>
      <c r="W20" s="62">
        <f t="shared" si="1"/>
        <v>0</v>
      </c>
    </row>
    <row r="21" spans="2:23" ht="12.75">
      <c r="B21" s="37">
        <v>38626</v>
      </c>
      <c r="C21" s="59">
        <v>595500</v>
      </c>
      <c r="D21" s="59">
        <v>66923</v>
      </c>
      <c r="E21" s="59">
        <v>9658</v>
      </c>
      <c r="F21" s="59">
        <v>1609</v>
      </c>
      <c r="G21" s="59">
        <v>514</v>
      </c>
      <c r="H21" s="59">
        <v>47</v>
      </c>
      <c r="I21" s="59">
        <v>159861</v>
      </c>
      <c r="J21" s="26"/>
      <c r="K21" s="26"/>
      <c r="L21" s="26"/>
      <c r="M21" s="61">
        <v>38626</v>
      </c>
      <c r="N21" s="62">
        <f t="shared" si="2"/>
        <v>0</v>
      </c>
      <c r="O21" s="62">
        <f t="shared" si="2"/>
        <v>0</v>
      </c>
      <c r="P21" s="62">
        <f t="shared" si="2"/>
        <v>0</v>
      </c>
      <c r="Q21" s="62">
        <f t="shared" si="2"/>
        <v>0</v>
      </c>
      <c r="R21" s="62">
        <f t="shared" si="2"/>
        <v>0</v>
      </c>
      <c r="S21" s="62">
        <f t="shared" si="2"/>
        <v>0</v>
      </c>
      <c r="T21" s="62">
        <f t="shared" si="2"/>
        <v>0</v>
      </c>
      <c r="U21" s="54"/>
      <c r="V21" s="63"/>
      <c r="W21" s="62">
        <f t="shared" si="1"/>
        <v>0</v>
      </c>
    </row>
    <row r="22" spans="2:23" ht="12.75">
      <c r="B22" s="37">
        <v>38657</v>
      </c>
      <c r="C22" s="59">
        <v>596783</v>
      </c>
      <c r="D22" s="59">
        <v>67066</v>
      </c>
      <c r="E22" s="59">
        <v>9675</v>
      </c>
      <c r="F22" s="59">
        <v>1611</v>
      </c>
      <c r="G22" s="59">
        <v>515</v>
      </c>
      <c r="H22" s="59">
        <v>47</v>
      </c>
      <c r="I22" s="59">
        <v>159861</v>
      </c>
      <c r="J22" s="26"/>
      <c r="K22" s="26"/>
      <c r="L22" s="26"/>
      <c r="M22" s="61">
        <v>38657</v>
      </c>
      <c r="N22" s="62">
        <f t="shared" si="2"/>
        <v>0</v>
      </c>
      <c r="O22" s="62">
        <f t="shared" si="2"/>
        <v>0</v>
      </c>
      <c r="P22" s="62">
        <f t="shared" si="2"/>
        <v>0</v>
      </c>
      <c r="Q22" s="62">
        <f t="shared" si="2"/>
        <v>0</v>
      </c>
      <c r="R22" s="62">
        <f t="shared" si="2"/>
        <v>0</v>
      </c>
      <c r="S22" s="62">
        <f t="shared" si="2"/>
        <v>0</v>
      </c>
      <c r="T22" s="62">
        <f t="shared" si="2"/>
        <v>0</v>
      </c>
      <c r="U22" s="54"/>
      <c r="V22" s="63"/>
      <c r="W22" s="62">
        <f t="shared" si="1"/>
        <v>0</v>
      </c>
    </row>
    <row r="23" spans="2:23" ht="12.75">
      <c r="B23" s="37">
        <v>38687</v>
      </c>
      <c r="C23" s="59">
        <v>597469</v>
      </c>
      <c r="D23" s="59">
        <v>67147</v>
      </c>
      <c r="E23" s="59">
        <v>9871</v>
      </c>
      <c r="F23" s="59">
        <v>1627</v>
      </c>
      <c r="G23" s="59">
        <v>517</v>
      </c>
      <c r="H23" s="59">
        <v>47</v>
      </c>
      <c r="I23" s="59">
        <v>159861</v>
      </c>
      <c r="J23" s="26"/>
      <c r="K23" s="26"/>
      <c r="L23" s="26"/>
      <c r="M23" s="61">
        <v>38687</v>
      </c>
      <c r="N23" s="62">
        <f t="shared" si="2"/>
        <v>0</v>
      </c>
      <c r="O23" s="62">
        <f t="shared" si="2"/>
        <v>0</v>
      </c>
      <c r="P23" s="62">
        <f t="shared" si="2"/>
        <v>0</v>
      </c>
      <c r="Q23" s="62">
        <f t="shared" si="2"/>
        <v>0</v>
      </c>
      <c r="R23" s="62">
        <f t="shared" si="2"/>
        <v>0</v>
      </c>
      <c r="S23" s="62">
        <f t="shared" si="2"/>
        <v>0</v>
      </c>
      <c r="T23" s="62">
        <f t="shared" si="2"/>
        <v>0</v>
      </c>
      <c r="U23" s="54"/>
      <c r="V23" s="63"/>
      <c r="W23" s="62">
        <f t="shared" si="1"/>
        <v>0</v>
      </c>
    </row>
    <row r="24" spans="3:22" ht="12.75">
      <c r="C24" s="22"/>
      <c r="D24" s="22"/>
      <c r="E24" s="22"/>
      <c r="F24" s="22"/>
      <c r="G24" s="22"/>
      <c r="H24" s="22"/>
      <c r="I24" s="22"/>
      <c r="J24" s="22"/>
      <c r="K24" s="22"/>
      <c r="L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3:15" ht="12.75">
      <c r="M25" s="64" t="s">
        <v>46</v>
      </c>
      <c r="N25" s="65"/>
      <c r="O25" s="66"/>
    </row>
    <row r="26" spans="3:22" ht="12.75">
      <c r="C26" s="32" t="s">
        <v>28</v>
      </c>
      <c r="N26" s="22"/>
      <c r="O26" s="22"/>
      <c r="P26" s="22"/>
      <c r="Q26" s="22"/>
      <c r="R26" s="22"/>
      <c r="S26" s="22"/>
      <c r="T26" s="22"/>
      <c r="U26" s="22"/>
      <c r="V26" s="22"/>
    </row>
    <row r="27" spans="3:23" ht="30" customHeight="1">
      <c r="C27" s="35" t="s">
        <v>9</v>
      </c>
      <c r="D27" s="35" t="s">
        <v>10</v>
      </c>
      <c r="E27" s="35" t="s">
        <v>25</v>
      </c>
      <c r="F27" s="35" t="s">
        <v>26</v>
      </c>
      <c r="G27" s="35" t="s">
        <v>12</v>
      </c>
      <c r="H27" s="35" t="s">
        <v>13</v>
      </c>
      <c r="I27" s="35" t="s">
        <v>18</v>
      </c>
      <c r="J27" s="35" t="s">
        <v>27</v>
      </c>
      <c r="K27" s="35" t="s">
        <v>30</v>
      </c>
      <c r="L27" s="35" t="s">
        <v>21</v>
      </c>
      <c r="N27" s="32" t="s">
        <v>29</v>
      </c>
      <c r="O27" s="32"/>
      <c r="P27" s="32"/>
      <c r="Q27" s="32"/>
      <c r="R27" s="32"/>
      <c r="S27" s="32"/>
      <c r="T27" s="32"/>
      <c r="U27" s="32"/>
      <c r="V27" s="32"/>
      <c r="W27" s="32"/>
    </row>
    <row r="28" spans="3:23" ht="37.5" customHeight="1">
      <c r="C28" s="32" t="s">
        <v>16</v>
      </c>
      <c r="D28" s="32" t="s">
        <v>16</v>
      </c>
      <c r="E28" s="32" t="s">
        <v>17</v>
      </c>
      <c r="F28" s="32" t="s">
        <v>17</v>
      </c>
      <c r="G28" s="32" t="s">
        <v>17</v>
      </c>
      <c r="H28" s="32" t="s">
        <v>17</v>
      </c>
      <c r="I28" s="32" t="s">
        <v>17</v>
      </c>
      <c r="J28" s="32" t="s">
        <v>16</v>
      </c>
      <c r="K28" s="32" t="s">
        <v>16</v>
      </c>
      <c r="L28" s="32"/>
      <c r="N28" s="35" t="s">
        <v>9</v>
      </c>
      <c r="O28" s="35" t="s">
        <v>10</v>
      </c>
      <c r="P28" s="35" t="s">
        <v>25</v>
      </c>
      <c r="Q28" s="35" t="s">
        <v>26</v>
      </c>
      <c r="R28" s="35" t="s">
        <v>12</v>
      </c>
      <c r="S28" s="35" t="s">
        <v>13</v>
      </c>
      <c r="T28" s="35" t="s">
        <v>18</v>
      </c>
      <c r="U28" s="56" t="s">
        <v>44</v>
      </c>
      <c r="V28" s="56" t="s">
        <v>45</v>
      </c>
      <c r="W28" s="32" t="s">
        <v>21</v>
      </c>
    </row>
    <row r="29" spans="1:23" ht="12.75">
      <c r="A29" s="28"/>
      <c r="B29" s="37">
        <v>38353</v>
      </c>
      <c r="C29" s="47">
        <v>500289730.61195827</v>
      </c>
      <c r="D29" s="47">
        <v>235728557.8287175</v>
      </c>
      <c r="E29" s="47">
        <v>1600761.4345795305</v>
      </c>
      <c r="F29" s="47">
        <v>731188.2019084366</v>
      </c>
      <c r="G29" s="47">
        <v>1003857.3936091994</v>
      </c>
      <c r="H29" s="47">
        <v>463307.6132650355</v>
      </c>
      <c r="I29" s="47">
        <v>26460.528</v>
      </c>
      <c r="J29" s="47">
        <v>3144959.981467755</v>
      </c>
      <c r="K29" s="47">
        <v>16329385.931018384</v>
      </c>
      <c r="L29" s="30"/>
      <c r="M29" s="57">
        <v>38353</v>
      </c>
      <c r="N29" s="49">
        <f aca="true" t="shared" si="3" ref="N29:V31">C29*C$6</f>
        <v>1050608.4342851122</v>
      </c>
      <c r="O29" s="49">
        <f t="shared" si="3"/>
        <v>636467.1061375373</v>
      </c>
      <c r="P29" s="49">
        <f t="shared" si="3"/>
        <v>1098282.420265016</v>
      </c>
      <c r="Q29" s="49">
        <f t="shared" si="3"/>
        <v>491358.4716824694</v>
      </c>
      <c r="R29" s="49">
        <f t="shared" si="3"/>
        <v>539171.806107501</v>
      </c>
      <c r="S29" s="49">
        <f t="shared" si="3"/>
        <v>199592.9197945773</v>
      </c>
      <c r="T29" s="49">
        <f t="shared" si="3"/>
        <v>14497.7232912</v>
      </c>
      <c r="U29" s="49">
        <f t="shared" si="3"/>
        <v>8491.39194996294</v>
      </c>
      <c r="V29" s="49">
        <f t="shared" si="3"/>
        <v>34291.71045513861</v>
      </c>
      <c r="W29" s="49">
        <f aca="true" t="shared" si="4" ref="W29:W40">SUM(N29:V29)</f>
        <v>4072761.9839685145</v>
      </c>
    </row>
    <row r="30" spans="1:23" ht="12.75">
      <c r="A30" s="28"/>
      <c r="B30" s="37">
        <v>38384</v>
      </c>
      <c r="C30" s="47">
        <v>491697557.5062761</v>
      </c>
      <c r="D30" s="47">
        <v>219438635.26625898</v>
      </c>
      <c r="E30" s="47">
        <v>1382530.854686537</v>
      </c>
      <c r="F30" s="47">
        <v>557043.1540278</v>
      </c>
      <c r="G30" s="47">
        <v>796943.4190425237</v>
      </c>
      <c r="H30" s="47">
        <v>370471.4273650866</v>
      </c>
      <c r="I30" s="47">
        <v>26460.528</v>
      </c>
      <c r="J30" s="47">
        <v>2688448.3016930334</v>
      </c>
      <c r="K30" s="47">
        <v>15093898.909870686</v>
      </c>
      <c r="L30" s="30"/>
      <c r="M30" s="57">
        <v>38384</v>
      </c>
      <c r="N30" s="49">
        <f t="shared" si="3"/>
        <v>1032564.8707631797</v>
      </c>
      <c r="O30" s="49">
        <f t="shared" si="3"/>
        <v>592484.3152188993</v>
      </c>
      <c r="P30" s="49">
        <f t="shared" si="3"/>
        <v>948554.4194004331</v>
      </c>
      <c r="Q30" s="49">
        <f t="shared" si="3"/>
        <v>374332.9995066816</v>
      </c>
      <c r="R30" s="49">
        <f t="shared" si="3"/>
        <v>428038.3103677395</v>
      </c>
      <c r="S30" s="49">
        <f t="shared" si="3"/>
        <v>159599.09090887933</v>
      </c>
      <c r="T30" s="49">
        <f t="shared" si="3"/>
        <v>14497.7232912</v>
      </c>
      <c r="U30" s="49">
        <f t="shared" si="3"/>
        <v>7258.81041457119</v>
      </c>
      <c r="V30" s="49">
        <f t="shared" si="3"/>
        <v>31697.187710728438</v>
      </c>
      <c r="W30" s="49">
        <f t="shared" si="4"/>
        <v>3589027.7275823127</v>
      </c>
    </row>
    <row r="31" spans="1:23" ht="12.75">
      <c r="A31" s="28"/>
      <c r="B31" s="37">
        <v>38412</v>
      </c>
      <c r="C31" s="47">
        <v>471469626.91781765</v>
      </c>
      <c r="D31" s="47">
        <v>226210598.94952455</v>
      </c>
      <c r="E31" s="47">
        <v>1468865.9289380922</v>
      </c>
      <c r="F31" s="47">
        <v>655751.7403661229</v>
      </c>
      <c r="G31" s="47">
        <v>934271.7881662112</v>
      </c>
      <c r="H31" s="47">
        <v>422575.31906704104</v>
      </c>
      <c r="I31" s="47">
        <v>26460.528</v>
      </c>
      <c r="J31" s="47">
        <v>4322731.729786407</v>
      </c>
      <c r="K31" s="47">
        <v>24104132.229680352</v>
      </c>
      <c r="L31" s="30"/>
      <c r="M31" s="57">
        <v>38412</v>
      </c>
      <c r="N31" s="49">
        <f t="shared" si="3"/>
        <v>990086.216527417</v>
      </c>
      <c r="O31" s="49">
        <f t="shared" si="3"/>
        <v>610768.6171637163</v>
      </c>
      <c r="P31" s="49">
        <f t="shared" si="3"/>
        <v>1007788.9138444251</v>
      </c>
      <c r="Q31" s="49">
        <f t="shared" si="3"/>
        <v>440665.1695260346</v>
      </c>
      <c r="R31" s="49">
        <f t="shared" si="3"/>
        <v>501797.37742407207</v>
      </c>
      <c r="S31" s="49">
        <f t="shared" si="3"/>
        <v>182045.4474540813</v>
      </c>
      <c r="T31" s="49">
        <f t="shared" si="3"/>
        <v>14497.7232912</v>
      </c>
      <c r="U31" s="49">
        <f t="shared" si="3"/>
        <v>11671.3756704233</v>
      </c>
      <c r="V31" s="49">
        <f t="shared" si="3"/>
        <v>50618.67768232874</v>
      </c>
      <c r="W31" s="49">
        <f t="shared" si="4"/>
        <v>3809939.518583698</v>
      </c>
    </row>
    <row r="32" spans="1:23" ht="12.75">
      <c r="A32" s="28"/>
      <c r="B32" s="37">
        <v>38443</v>
      </c>
      <c r="C32" s="59">
        <v>390985691.7292952</v>
      </c>
      <c r="D32" s="59">
        <v>196179619.44667807</v>
      </c>
      <c r="E32" s="59">
        <v>1334505.4546057002</v>
      </c>
      <c r="F32" s="59">
        <v>624731.2038958155</v>
      </c>
      <c r="G32" s="59">
        <v>911569.2364412859</v>
      </c>
      <c r="H32" s="59">
        <v>408844.84105350624</v>
      </c>
      <c r="I32" s="59">
        <v>26460.528</v>
      </c>
      <c r="J32" s="59">
        <v>4083408.1326116296</v>
      </c>
      <c r="K32" s="59">
        <v>26690266.686513748</v>
      </c>
      <c r="M32" s="61">
        <v>38443</v>
      </c>
      <c r="N32" s="62">
        <f aca="true" t="shared" si="5" ref="N32:V40">C32*C$8</f>
        <v>1720827.3406281</v>
      </c>
      <c r="O32" s="62">
        <f t="shared" si="5"/>
        <v>646794.0312847636</v>
      </c>
      <c r="P32" s="62">
        <f t="shared" si="5"/>
        <v>944994.9639124861</v>
      </c>
      <c r="Q32" s="62">
        <f t="shared" si="5"/>
        <v>434395.8332532994</v>
      </c>
      <c r="R32" s="62">
        <f t="shared" si="5"/>
        <v>524023.8256577084</v>
      </c>
      <c r="S32" s="62">
        <f t="shared" si="5"/>
        <v>187360.50721347786</v>
      </c>
      <c r="T32" s="62">
        <f t="shared" si="5"/>
        <v>19056.911146571165</v>
      </c>
      <c r="U32" s="62">
        <f t="shared" si="5"/>
        <v>13462.784844430418</v>
      </c>
      <c r="V32" s="62">
        <f t="shared" si="5"/>
        <v>117470.64308073989</v>
      </c>
      <c r="W32" s="62">
        <f t="shared" si="4"/>
        <v>4608386.841021577</v>
      </c>
    </row>
    <row r="33" spans="1:23" ht="12.75">
      <c r="A33" s="28"/>
      <c r="B33" s="37">
        <v>38473</v>
      </c>
      <c r="C33" s="59">
        <v>387372123.16292226</v>
      </c>
      <c r="D33" s="59">
        <v>203994028.17724788</v>
      </c>
      <c r="E33" s="59">
        <v>1420779.2810205717</v>
      </c>
      <c r="F33" s="59">
        <v>608587.8094535124</v>
      </c>
      <c r="G33" s="59">
        <v>927720.3646713215</v>
      </c>
      <c r="H33" s="59">
        <v>421314.53223909583</v>
      </c>
      <c r="I33" s="59">
        <v>26460.528</v>
      </c>
      <c r="J33" s="59">
        <v>4062508.3499438493</v>
      </c>
      <c r="K33" s="59">
        <v>24275397.4279141</v>
      </c>
      <c r="L33" s="30"/>
      <c r="M33" s="61">
        <v>38473</v>
      </c>
      <c r="N33" s="62">
        <f t="shared" si="5"/>
        <v>1704923.1075121881</v>
      </c>
      <c r="O33" s="62">
        <f t="shared" si="5"/>
        <v>672557.7316080068</v>
      </c>
      <c r="P33" s="62">
        <f t="shared" si="5"/>
        <v>1006087.506620453</v>
      </c>
      <c r="Q33" s="62">
        <f>F33*F$8</f>
        <v>423170.80841610493</v>
      </c>
      <c r="R33" s="62">
        <f>G33*G$8</f>
        <v>533308.4478953267</v>
      </c>
      <c r="S33" s="62">
        <f>H33*H$8</f>
        <v>193074.96764131958</v>
      </c>
      <c r="T33" s="62">
        <f t="shared" si="5"/>
        <v>19056.911146571165</v>
      </c>
      <c r="U33" s="62">
        <f t="shared" si="5"/>
        <v>13393.879344854082</v>
      </c>
      <c r="V33" s="62">
        <f t="shared" si="5"/>
        <v>106842.1900909109</v>
      </c>
      <c r="W33" s="62">
        <f t="shared" si="4"/>
        <v>4672415.550275735</v>
      </c>
    </row>
    <row r="34" spans="1:23" ht="12.75">
      <c r="A34" s="28"/>
      <c r="B34" s="37">
        <v>38504</v>
      </c>
      <c r="C34" s="59">
        <v>438349683.4908833</v>
      </c>
      <c r="D34" s="59">
        <v>229473239.8593551</v>
      </c>
      <c r="E34" s="59">
        <v>1627492.2734142488</v>
      </c>
      <c r="F34" s="59">
        <v>796951.8238672486</v>
      </c>
      <c r="G34" s="59">
        <v>1140654.2011222602</v>
      </c>
      <c r="H34" s="59">
        <v>513732.82956302835</v>
      </c>
      <c r="I34" s="59">
        <v>26460.528</v>
      </c>
      <c r="J34" s="59">
        <v>2879142.5080601634</v>
      </c>
      <c r="K34" s="59">
        <v>15216773.903501846</v>
      </c>
      <c r="L34" s="30"/>
      <c r="M34" s="61">
        <v>38504</v>
      </c>
      <c r="N34" s="62">
        <f t="shared" si="5"/>
        <v>1929288.2989412658</v>
      </c>
      <c r="O34" s="62">
        <f t="shared" si="5"/>
        <v>756561.3711517525</v>
      </c>
      <c r="P34" s="62">
        <f t="shared" si="5"/>
        <v>1152465.879307601</v>
      </c>
      <c r="Q34" s="62">
        <f>F34*F$8</f>
        <v>554146.4063787721</v>
      </c>
      <c r="R34" s="62">
        <f aca="true" t="shared" si="6" ref="R34:S40">G34*G$8</f>
        <v>655715.3909209656</v>
      </c>
      <c r="S34" s="62">
        <f>H34*H$8</f>
        <v>235427.315827491</v>
      </c>
      <c r="T34" s="62">
        <f t="shared" si="5"/>
        <v>19056.911146571165</v>
      </c>
      <c r="U34" s="62">
        <f t="shared" si="5"/>
        <v>9492.383534456341</v>
      </c>
      <c r="V34" s="62">
        <f t="shared" si="5"/>
        <v>66972.88704731435</v>
      </c>
      <c r="W34" s="62">
        <f t="shared" si="4"/>
        <v>5379126.84425619</v>
      </c>
    </row>
    <row r="35" spans="1:23" ht="12.75">
      <c r="A35" s="28"/>
      <c r="B35" s="37">
        <v>38534</v>
      </c>
      <c r="C35" s="59">
        <v>557936588.317695</v>
      </c>
      <c r="D35" s="59">
        <v>251647795.53846222</v>
      </c>
      <c r="E35" s="59">
        <v>1671914.8513037139</v>
      </c>
      <c r="F35" s="59">
        <v>776542.5185435789</v>
      </c>
      <c r="G35" s="59">
        <v>1108669.2883665827</v>
      </c>
      <c r="H35" s="59">
        <v>482360.13678786566</v>
      </c>
      <c r="I35" s="59">
        <v>26460.528</v>
      </c>
      <c r="J35" s="59">
        <v>3208911.3371598334</v>
      </c>
      <c r="K35" s="59">
        <v>17374484.28964168</v>
      </c>
      <c r="L35" s="30"/>
      <c r="M35" s="61">
        <v>38534</v>
      </c>
      <c r="N35" s="62">
        <f>C35*C$8</f>
        <v>2455620.6424520584</v>
      </c>
      <c r="O35" s="62">
        <f t="shared" si="5"/>
        <v>829669.7312356931</v>
      </c>
      <c r="P35" s="62">
        <f t="shared" si="5"/>
        <v>1183922.5603160409</v>
      </c>
      <c r="Q35" s="62">
        <f t="shared" si="5"/>
        <v>539955.1555865755</v>
      </c>
      <c r="R35" s="62">
        <f t="shared" si="6"/>
        <v>637328.5743462953</v>
      </c>
      <c r="S35" s="62">
        <f t="shared" si="6"/>
        <v>221050.21468599015</v>
      </c>
      <c r="T35" s="62">
        <f t="shared" si="5"/>
        <v>19056.911146571165</v>
      </c>
      <c r="U35" s="62">
        <f t="shared" si="5"/>
        <v>10579.614261924467</v>
      </c>
      <c r="V35" s="62">
        <f t="shared" si="5"/>
        <v>76469.51852046151</v>
      </c>
      <c r="W35" s="62">
        <f t="shared" si="4"/>
        <v>5973652.9225516105</v>
      </c>
    </row>
    <row r="36" spans="1:23" ht="12.75">
      <c r="A36" s="28"/>
      <c r="B36" s="37">
        <v>38565</v>
      </c>
      <c r="C36" s="59">
        <v>556531741.280112</v>
      </c>
      <c r="D36" s="59">
        <v>237600547.39960045</v>
      </c>
      <c r="E36" s="59">
        <v>1624902.6411720058</v>
      </c>
      <c r="F36" s="59">
        <v>721088.9789521206</v>
      </c>
      <c r="G36" s="59">
        <v>1030064.3090481833</v>
      </c>
      <c r="H36" s="59">
        <v>460846.13800772594</v>
      </c>
      <c r="I36" s="59">
        <v>26460.528</v>
      </c>
      <c r="J36" s="59">
        <v>2877688.0183152608</v>
      </c>
      <c r="K36" s="59">
        <v>15192666.341569174</v>
      </c>
      <c r="L36" s="30"/>
      <c r="M36" s="61">
        <v>38565</v>
      </c>
      <c r="N36" s="62">
        <f t="shared" si="5"/>
        <v>2449437.5538050523</v>
      </c>
      <c r="O36" s="62">
        <f t="shared" si="5"/>
        <v>783356.6826233151</v>
      </c>
      <c r="P36" s="62">
        <f t="shared" si="5"/>
        <v>1150632.099296542</v>
      </c>
      <c r="Q36" s="62">
        <f t="shared" si="5"/>
        <v>501396.51406609593</v>
      </c>
      <c r="R36" s="62">
        <f t="shared" si="6"/>
        <v>592141.7905766065</v>
      </c>
      <c r="S36" s="62">
        <f t="shared" si="6"/>
        <v>211191.03751440003</v>
      </c>
      <c r="T36" s="62">
        <f t="shared" si="5"/>
        <v>19056.911146571165</v>
      </c>
      <c r="U36" s="62">
        <f t="shared" si="5"/>
        <v>9487.588157198392</v>
      </c>
      <c r="V36" s="62">
        <f t="shared" si="5"/>
        <v>66866.78354386863</v>
      </c>
      <c r="W36" s="62">
        <f t="shared" si="4"/>
        <v>5783566.96072965</v>
      </c>
    </row>
    <row r="37" spans="1:23" ht="12.75">
      <c r="A37" s="28"/>
      <c r="B37" s="37">
        <v>38596</v>
      </c>
      <c r="C37" s="59">
        <v>422768179.3653246</v>
      </c>
      <c r="D37" s="59">
        <v>202959685.5338313</v>
      </c>
      <c r="E37" s="59">
        <v>1434140.1594644415</v>
      </c>
      <c r="F37" s="59">
        <v>690430.9243634795</v>
      </c>
      <c r="G37" s="59">
        <v>1036965.7578148706</v>
      </c>
      <c r="H37" s="59">
        <v>478485.6361675797</v>
      </c>
      <c r="I37" s="59">
        <v>26460.528</v>
      </c>
      <c r="J37" s="59">
        <v>2895659.0735405427</v>
      </c>
      <c r="K37" s="59">
        <v>15215505.020735506</v>
      </c>
      <c r="L37" s="30"/>
      <c r="M37" s="61">
        <v>38596</v>
      </c>
      <c r="N37" s="62">
        <f t="shared" si="5"/>
        <v>1860710.1415443057</v>
      </c>
      <c r="O37" s="62">
        <f t="shared" si="5"/>
        <v>669147.5575544937</v>
      </c>
      <c r="P37" s="62">
        <f t="shared" si="5"/>
        <v>1015548.6615369268</v>
      </c>
      <c r="Q37" s="62">
        <f t="shared" si="5"/>
        <v>480078.97608190577</v>
      </c>
      <c r="R37" s="62">
        <f t="shared" si="6"/>
        <v>596109.1508611845</v>
      </c>
      <c r="S37" s="62">
        <f t="shared" si="6"/>
        <v>219274.65503958456</v>
      </c>
      <c r="T37" s="62">
        <f t="shared" si="5"/>
        <v>19056.911146571165</v>
      </c>
      <c r="U37" s="62">
        <f t="shared" si="5"/>
        <v>9546.837794282945</v>
      </c>
      <c r="V37" s="62">
        <f t="shared" si="5"/>
        <v>66967.30237196034</v>
      </c>
      <c r="W37" s="62">
        <f t="shared" si="4"/>
        <v>4936440.193931215</v>
      </c>
    </row>
    <row r="38" spans="1:23" ht="12.75">
      <c r="A38" s="28"/>
      <c r="B38" s="37">
        <v>38626</v>
      </c>
      <c r="C38" s="59">
        <v>394516089.93995786</v>
      </c>
      <c r="D38" s="59">
        <v>202541097.82994473</v>
      </c>
      <c r="E38" s="59">
        <v>1458630.6423929022</v>
      </c>
      <c r="F38" s="59">
        <v>667059.4015418573</v>
      </c>
      <c r="G38" s="59">
        <v>1005832.554721913</v>
      </c>
      <c r="H38" s="59">
        <v>433569.3172896607</v>
      </c>
      <c r="I38" s="59">
        <v>26460.528</v>
      </c>
      <c r="J38" s="59">
        <v>3191449.574054649</v>
      </c>
      <c r="K38" s="59">
        <v>15190466.504768534</v>
      </c>
      <c r="L38" s="30"/>
      <c r="M38" s="61">
        <v>38626</v>
      </c>
      <c r="N38" s="62">
        <f t="shared" si="5"/>
        <v>1736365.5198830564</v>
      </c>
      <c r="O38" s="62">
        <f t="shared" si="5"/>
        <v>667767.4956030705</v>
      </c>
      <c r="P38" s="62">
        <f t="shared" si="5"/>
        <v>1032890.9533584452</v>
      </c>
      <c r="Q38" s="62">
        <f t="shared" si="5"/>
        <v>463827.9995544228</v>
      </c>
      <c r="R38" s="62">
        <f t="shared" si="6"/>
        <v>578211.9472944635</v>
      </c>
      <c r="S38" s="62">
        <f t="shared" si="6"/>
        <v>198690.94346468942</v>
      </c>
      <c r="T38" s="62">
        <f t="shared" si="5"/>
        <v>19056.911146571165</v>
      </c>
      <c r="U38" s="62">
        <f t="shared" si="5"/>
        <v>10522.043734547584</v>
      </c>
      <c r="V38" s="62">
        <f t="shared" si="5"/>
        <v>66857.10150334505</v>
      </c>
      <c r="W38" s="62">
        <f t="shared" si="4"/>
        <v>4774190.915542611</v>
      </c>
    </row>
    <row r="39" spans="1:23" ht="12.75">
      <c r="A39" s="28"/>
      <c r="B39" s="37">
        <v>38657</v>
      </c>
      <c r="C39" s="59">
        <v>398022754.6056323</v>
      </c>
      <c r="D39" s="59">
        <v>205442535.05674416</v>
      </c>
      <c r="E39" s="59">
        <v>1488703.4088366686</v>
      </c>
      <c r="F39" s="59">
        <v>661077.9719591954</v>
      </c>
      <c r="G39" s="59">
        <v>938696.8115905746</v>
      </c>
      <c r="H39" s="59">
        <v>424387.3415210172</v>
      </c>
      <c r="I39" s="59">
        <v>26460.528</v>
      </c>
      <c r="J39" s="59">
        <v>3276866.32546915</v>
      </c>
      <c r="K39" s="59">
        <v>16261413.804570546</v>
      </c>
      <c r="L39" s="30"/>
      <c r="M39" s="61">
        <v>38657</v>
      </c>
      <c r="N39" s="62">
        <f t="shared" si="5"/>
        <v>1751799.2417781407</v>
      </c>
      <c r="O39" s="62">
        <f t="shared" si="5"/>
        <v>677333.3836689884</v>
      </c>
      <c r="P39" s="62">
        <f t="shared" si="5"/>
        <v>1054186.1925365212</v>
      </c>
      <c r="Q39" s="62">
        <f t="shared" si="5"/>
        <v>459668.91790234053</v>
      </c>
      <c r="R39" s="62">
        <f t="shared" si="6"/>
        <v>539618.357748374</v>
      </c>
      <c r="S39" s="62">
        <f t="shared" si="6"/>
        <v>194483.13780227248</v>
      </c>
      <c r="T39" s="62">
        <f t="shared" si="5"/>
        <v>19056.911146571165</v>
      </c>
      <c r="U39" s="62">
        <f t="shared" si="5"/>
        <v>10803.6583341806</v>
      </c>
      <c r="V39" s="62">
        <f t="shared" si="5"/>
        <v>71570.61259302225</v>
      </c>
      <c r="W39" s="62">
        <f t="shared" si="4"/>
        <v>4778520.413510411</v>
      </c>
    </row>
    <row r="40" spans="1:23" ht="12.75">
      <c r="A40" s="28"/>
      <c r="B40" s="37">
        <v>38687</v>
      </c>
      <c r="C40" s="59">
        <v>496852098.2504389</v>
      </c>
      <c r="D40" s="59">
        <v>234073274.72651768</v>
      </c>
      <c r="E40" s="59">
        <v>1712173.1493430121</v>
      </c>
      <c r="F40" s="59">
        <v>592203.6525901244</v>
      </c>
      <c r="G40" s="59">
        <v>963038.5965748564</v>
      </c>
      <c r="H40" s="59">
        <v>443885.834373696</v>
      </c>
      <c r="I40" s="59">
        <v>26460.528</v>
      </c>
      <c r="J40" s="59">
        <v>2416821.5145100155</v>
      </c>
      <c r="K40" s="59">
        <v>16562818.689698588</v>
      </c>
      <c r="L40" s="30"/>
      <c r="M40" s="61">
        <v>38687</v>
      </c>
      <c r="N40" s="62">
        <f t="shared" si="5"/>
        <v>2186772.2860553274</v>
      </c>
      <c r="O40" s="62">
        <f t="shared" si="5"/>
        <v>771727.4475473246</v>
      </c>
      <c r="P40" s="62">
        <f t="shared" si="5"/>
        <v>1212430.415995106</v>
      </c>
      <c r="Q40" s="62">
        <f t="shared" si="5"/>
        <v>411778.3736722641</v>
      </c>
      <c r="R40" s="62">
        <f t="shared" si="6"/>
        <v>553611.4531500993</v>
      </c>
      <c r="S40" s="62">
        <f t="shared" si="6"/>
        <v>203418.67310550055</v>
      </c>
      <c r="T40" s="62">
        <f t="shared" si="5"/>
        <v>19056.911146571165</v>
      </c>
      <c r="U40" s="62">
        <f t="shared" si="5"/>
        <v>7968.135195055555</v>
      </c>
      <c r="V40" s="62">
        <f t="shared" si="5"/>
        <v>72897.17205005299</v>
      </c>
      <c r="W40" s="62">
        <f t="shared" si="4"/>
        <v>5439660.867917302</v>
      </c>
    </row>
    <row r="41" spans="1:22" ht="12.75">
      <c r="A41" s="28"/>
      <c r="B41" s="6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3"/>
      <c r="N41" s="24"/>
      <c r="O41" s="24"/>
      <c r="P41" s="24"/>
      <c r="Q41" s="24"/>
      <c r="R41" s="24"/>
      <c r="S41" s="24"/>
      <c r="T41" s="24"/>
      <c r="V41" s="27"/>
    </row>
    <row r="42" spans="1:22" ht="12.75">
      <c r="A42" s="28"/>
      <c r="B42" s="6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64" t="s">
        <v>46</v>
      </c>
      <c r="N42" s="65"/>
      <c r="O42" s="66"/>
      <c r="P42" s="24"/>
      <c r="Q42" s="24"/>
      <c r="R42" s="24"/>
      <c r="S42" s="24"/>
      <c r="T42" s="24"/>
      <c r="V42" s="27"/>
    </row>
    <row r="43" spans="1:22" ht="12.75">
      <c r="A43" s="28"/>
      <c r="B43" s="6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3"/>
      <c r="N43" s="24"/>
      <c r="O43" s="24"/>
      <c r="P43" s="24"/>
      <c r="Q43" s="24"/>
      <c r="R43" s="24"/>
      <c r="S43" s="24"/>
      <c r="T43" s="24"/>
      <c r="V43" s="27"/>
    </row>
    <row r="44" spans="2:22" ht="12.75">
      <c r="B44" s="67"/>
      <c r="C44" s="36"/>
      <c r="D44" s="36"/>
      <c r="E44" s="36"/>
      <c r="F44" s="36"/>
      <c r="G44" s="36"/>
      <c r="H44" s="36"/>
      <c r="I44" s="36"/>
      <c r="J44" s="36"/>
      <c r="K44" s="36"/>
      <c r="L44" s="26"/>
      <c r="M44" s="20"/>
      <c r="V44" s="33"/>
    </row>
    <row r="45" spans="2:12" ht="12.75">
      <c r="B45" s="67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3:14" ht="15.75">
      <c r="C46" s="32"/>
      <c r="D46" s="32"/>
      <c r="E46" s="32"/>
      <c r="F46" s="32"/>
      <c r="G46" s="32"/>
      <c r="H46" s="32"/>
      <c r="I46" s="32"/>
      <c r="J46" s="32"/>
      <c r="K46" s="32"/>
      <c r="N46" s="34" t="s">
        <v>6</v>
      </c>
    </row>
    <row r="47" spans="3:14" ht="15.75">
      <c r="C47" s="32"/>
      <c r="D47" s="32"/>
      <c r="E47" s="32"/>
      <c r="F47" s="32"/>
      <c r="G47" s="32"/>
      <c r="H47" s="32"/>
      <c r="I47" s="32"/>
      <c r="J47" s="32"/>
      <c r="K47" s="32"/>
      <c r="N47" s="34"/>
    </row>
    <row r="48" spans="3:14" ht="15.75">
      <c r="C48" s="32"/>
      <c r="D48" s="32"/>
      <c r="E48" s="32"/>
      <c r="F48" s="32"/>
      <c r="G48" s="32"/>
      <c r="H48" s="32"/>
      <c r="I48" s="32"/>
      <c r="J48" s="32"/>
      <c r="K48" s="32"/>
      <c r="N48" s="34"/>
    </row>
    <row r="49" spans="3:23" ht="15.75" customHeight="1">
      <c r="C49" s="32"/>
      <c r="D49" s="32"/>
      <c r="E49" s="32"/>
      <c r="F49" s="32"/>
      <c r="G49" s="32"/>
      <c r="H49" s="32"/>
      <c r="I49" s="32"/>
      <c r="J49" s="32"/>
      <c r="K49" s="32"/>
      <c r="N49" s="56" t="s">
        <v>9</v>
      </c>
      <c r="O49" s="56" t="s">
        <v>10</v>
      </c>
      <c r="P49" s="56" t="s">
        <v>25</v>
      </c>
      <c r="Q49" s="56" t="s">
        <v>26</v>
      </c>
      <c r="R49" s="56" t="s">
        <v>12</v>
      </c>
      <c r="S49" s="56" t="s">
        <v>13</v>
      </c>
      <c r="T49" s="56" t="s">
        <v>18</v>
      </c>
      <c r="U49" s="56" t="s">
        <v>44</v>
      </c>
      <c r="V49" s="56" t="s">
        <v>45</v>
      </c>
      <c r="W49" s="68" t="s">
        <v>21</v>
      </c>
    </row>
    <row r="50" ht="12.75">
      <c r="D50" s="32"/>
    </row>
    <row r="51" ht="12.75">
      <c r="D51" s="32"/>
    </row>
    <row r="52" spans="4:23" ht="12.75">
      <c r="D52" s="32"/>
      <c r="M52" s="57">
        <v>38353</v>
      </c>
      <c r="N52" s="49">
        <f>N12+N29</f>
        <v>2024226.2428851123</v>
      </c>
      <c r="O52" s="49">
        <f aca="true" t="shared" si="7" ref="O52:V52">O12+O29</f>
        <v>764197.6213375373</v>
      </c>
      <c r="P52" s="49">
        <f>(P12+P29)</f>
        <v>1124339.5000650159</v>
      </c>
      <c r="Q52" s="49">
        <f>(Q12+Q29)</f>
        <v>495221.7849824694</v>
      </c>
      <c r="R52" s="49">
        <f>(R12+R29)</f>
        <v>570059.408007501</v>
      </c>
      <c r="S52" s="49">
        <f>(S12+S29)</f>
        <v>209684.5952945773</v>
      </c>
      <c r="T52" s="49">
        <f t="shared" si="7"/>
        <v>19085.7339912</v>
      </c>
      <c r="U52" s="49">
        <f t="shared" si="7"/>
        <v>8491.39194996294</v>
      </c>
      <c r="V52" s="49">
        <f t="shared" si="7"/>
        <v>34291.71045513861</v>
      </c>
      <c r="W52" s="49">
        <f aca="true" t="shared" si="8" ref="W52:W63">SUM(N52:V52)</f>
        <v>5249597.988968513</v>
      </c>
    </row>
    <row r="53" spans="2:23" ht="12.75">
      <c r="B53" s="20"/>
      <c r="C53" s="69"/>
      <c r="D53" s="32"/>
      <c r="E53" s="69"/>
      <c r="F53" s="69"/>
      <c r="G53" s="69"/>
      <c r="H53" s="69"/>
      <c r="I53" s="69"/>
      <c r="J53" s="69"/>
      <c r="K53" s="69"/>
      <c r="L53" s="20"/>
      <c r="M53" s="57">
        <v>38384</v>
      </c>
      <c r="N53" s="49">
        <f aca="true" t="shared" si="9" ref="N53:V63">N13+N30</f>
        <v>2007492.7879631796</v>
      </c>
      <c r="O53" s="49">
        <f t="shared" si="9"/>
        <v>720530.0056188992</v>
      </c>
      <c r="P53" s="49">
        <f aca="true" t="shared" si="10" ref="P53:R63">(P13+P30)</f>
        <v>974622.318000433</v>
      </c>
      <c r="Q53" s="49">
        <f t="shared" si="10"/>
        <v>378229.07410668157</v>
      </c>
      <c r="R53" s="49">
        <f t="shared" si="10"/>
        <v>458925.91226773954</v>
      </c>
      <c r="S53" s="49">
        <f t="shared" si="9"/>
        <v>169690.76640887934</v>
      </c>
      <c r="T53" s="49">
        <f t="shared" si="9"/>
        <v>19085.7339912</v>
      </c>
      <c r="U53" s="49">
        <f t="shared" si="9"/>
        <v>7258.81041457119</v>
      </c>
      <c r="V53" s="49">
        <f t="shared" si="9"/>
        <v>31697.187710728438</v>
      </c>
      <c r="W53" s="49">
        <f t="shared" si="8"/>
        <v>4767532.596482312</v>
      </c>
    </row>
    <row r="54" spans="2:23" ht="12.75">
      <c r="B54" s="20"/>
      <c r="C54" s="26"/>
      <c r="D54" s="26"/>
      <c r="E54" s="26"/>
      <c r="F54" s="26"/>
      <c r="G54" s="26"/>
      <c r="H54" s="26"/>
      <c r="I54" s="26"/>
      <c r="J54" s="26"/>
      <c r="K54" s="26"/>
      <c r="L54" s="20"/>
      <c r="M54" s="57">
        <v>38412</v>
      </c>
      <c r="N54" s="49">
        <f t="shared" si="9"/>
        <v>1966421.226527417</v>
      </c>
      <c r="O54" s="49">
        <f t="shared" si="9"/>
        <v>738818.1511637163</v>
      </c>
      <c r="P54" s="49">
        <f t="shared" si="10"/>
        <v>1033862.2218444251</v>
      </c>
      <c r="Q54" s="49">
        <f t="shared" si="10"/>
        <v>444591.4853260346</v>
      </c>
      <c r="R54" s="49">
        <f t="shared" si="10"/>
        <v>532869.9350240721</v>
      </c>
      <c r="S54" s="49">
        <f t="shared" si="9"/>
        <v>192137.1229540813</v>
      </c>
      <c r="T54" s="49">
        <f t="shared" si="9"/>
        <v>19085.7339912</v>
      </c>
      <c r="U54" s="49">
        <f t="shared" si="9"/>
        <v>11671.3756704233</v>
      </c>
      <c r="V54" s="49">
        <f t="shared" si="9"/>
        <v>50618.67768232874</v>
      </c>
      <c r="W54" s="49">
        <f t="shared" si="8"/>
        <v>4990075.930183699</v>
      </c>
    </row>
    <row r="55" spans="2:23" ht="12.75">
      <c r="B55" s="20"/>
      <c r="C55" s="69"/>
      <c r="D55" s="69"/>
      <c r="E55" s="69"/>
      <c r="F55" s="69"/>
      <c r="G55" s="69"/>
      <c r="H55" s="69"/>
      <c r="I55" s="69"/>
      <c r="J55" s="69"/>
      <c r="K55" s="69"/>
      <c r="L55" s="70"/>
      <c r="M55" s="61">
        <v>38443</v>
      </c>
      <c r="N55" s="62">
        <f t="shared" si="9"/>
        <v>1720827.3406281</v>
      </c>
      <c r="O55" s="62">
        <f t="shared" si="9"/>
        <v>646794.0312847636</v>
      </c>
      <c r="P55" s="62">
        <f t="shared" si="10"/>
        <v>944994.9639124861</v>
      </c>
      <c r="Q55" s="62">
        <f t="shared" si="10"/>
        <v>434395.8332532994</v>
      </c>
      <c r="R55" s="62">
        <f t="shared" si="10"/>
        <v>524023.8256577084</v>
      </c>
      <c r="S55" s="62">
        <f t="shared" si="9"/>
        <v>187360.50721347786</v>
      </c>
      <c r="T55" s="62">
        <f t="shared" si="9"/>
        <v>19056.911146571165</v>
      </c>
      <c r="U55" s="62">
        <f t="shared" si="9"/>
        <v>13462.784844430418</v>
      </c>
      <c r="V55" s="62">
        <f t="shared" si="9"/>
        <v>117470.64308073989</v>
      </c>
      <c r="W55" s="62">
        <f>SUM(N55:V55)</f>
        <v>4608386.841021577</v>
      </c>
    </row>
    <row r="56" spans="2:23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61">
        <v>38473</v>
      </c>
      <c r="N56" s="62">
        <f t="shared" si="9"/>
        <v>1704923.1075121881</v>
      </c>
      <c r="O56" s="62">
        <f t="shared" si="9"/>
        <v>672557.7316080068</v>
      </c>
      <c r="P56" s="62">
        <f t="shared" si="10"/>
        <v>1006087.506620453</v>
      </c>
      <c r="Q56" s="62">
        <f t="shared" si="10"/>
        <v>423170.80841610493</v>
      </c>
      <c r="R56" s="62">
        <f t="shared" si="10"/>
        <v>533308.4478953267</v>
      </c>
      <c r="S56" s="62">
        <f t="shared" si="9"/>
        <v>193074.96764131958</v>
      </c>
      <c r="T56" s="62">
        <f t="shared" si="9"/>
        <v>19056.911146571165</v>
      </c>
      <c r="U56" s="62">
        <f t="shared" si="9"/>
        <v>13393.879344854082</v>
      </c>
      <c r="V56" s="62">
        <f t="shared" si="9"/>
        <v>106842.1900909109</v>
      </c>
      <c r="W56" s="62">
        <f t="shared" si="8"/>
        <v>4672415.550275735</v>
      </c>
    </row>
    <row r="57" spans="2:23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61">
        <v>38504</v>
      </c>
      <c r="N57" s="62">
        <f t="shared" si="9"/>
        <v>1929288.2989412658</v>
      </c>
      <c r="O57" s="62">
        <f t="shared" si="9"/>
        <v>756561.3711517525</v>
      </c>
      <c r="P57" s="62">
        <f t="shared" si="10"/>
        <v>1152465.879307601</v>
      </c>
      <c r="Q57" s="62">
        <f t="shared" si="10"/>
        <v>554146.4063787721</v>
      </c>
      <c r="R57" s="62">
        <f t="shared" si="10"/>
        <v>655715.3909209656</v>
      </c>
      <c r="S57" s="62">
        <f t="shared" si="9"/>
        <v>235427.315827491</v>
      </c>
      <c r="T57" s="62">
        <f t="shared" si="9"/>
        <v>19056.911146571165</v>
      </c>
      <c r="U57" s="62">
        <f t="shared" si="9"/>
        <v>9492.383534456341</v>
      </c>
      <c r="V57" s="62">
        <f t="shared" si="9"/>
        <v>66972.88704731435</v>
      </c>
      <c r="W57" s="62">
        <f t="shared" si="8"/>
        <v>5379126.84425619</v>
      </c>
    </row>
    <row r="58" spans="2:23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61">
        <v>38534</v>
      </c>
      <c r="N58" s="62">
        <f t="shared" si="9"/>
        <v>2455620.6424520584</v>
      </c>
      <c r="O58" s="62">
        <f t="shared" si="9"/>
        <v>829669.7312356931</v>
      </c>
      <c r="P58" s="62">
        <f t="shared" si="10"/>
        <v>1183922.5603160409</v>
      </c>
      <c r="Q58" s="62">
        <f t="shared" si="10"/>
        <v>539955.1555865755</v>
      </c>
      <c r="R58" s="62">
        <f t="shared" si="10"/>
        <v>637328.5743462953</v>
      </c>
      <c r="S58" s="62">
        <f t="shared" si="9"/>
        <v>221050.21468599015</v>
      </c>
      <c r="T58" s="62">
        <f t="shared" si="9"/>
        <v>19056.911146571165</v>
      </c>
      <c r="U58" s="62">
        <f t="shared" si="9"/>
        <v>10579.614261924467</v>
      </c>
      <c r="V58" s="62">
        <f t="shared" si="9"/>
        <v>76469.51852046151</v>
      </c>
      <c r="W58" s="62">
        <f t="shared" si="8"/>
        <v>5973652.9225516105</v>
      </c>
    </row>
    <row r="59" spans="2:23" ht="12.75">
      <c r="B59" s="20"/>
      <c r="C59" s="69"/>
      <c r="D59" s="69"/>
      <c r="E59" s="20"/>
      <c r="F59" s="20"/>
      <c r="G59" s="20"/>
      <c r="H59" s="20"/>
      <c r="I59" s="20"/>
      <c r="J59" s="20"/>
      <c r="K59" s="20"/>
      <c r="L59" s="20"/>
      <c r="M59" s="61">
        <v>38565</v>
      </c>
      <c r="N59" s="62">
        <f t="shared" si="9"/>
        <v>2449437.5538050523</v>
      </c>
      <c r="O59" s="62">
        <f t="shared" si="9"/>
        <v>783356.6826233151</v>
      </c>
      <c r="P59" s="62">
        <f t="shared" si="10"/>
        <v>1150632.099296542</v>
      </c>
      <c r="Q59" s="62">
        <f t="shared" si="10"/>
        <v>501396.51406609593</v>
      </c>
      <c r="R59" s="62">
        <f t="shared" si="10"/>
        <v>592141.7905766065</v>
      </c>
      <c r="S59" s="62">
        <f t="shared" si="9"/>
        <v>211191.03751440003</v>
      </c>
      <c r="T59" s="62">
        <f t="shared" si="9"/>
        <v>19056.911146571165</v>
      </c>
      <c r="U59" s="62">
        <f t="shared" si="9"/>
        <v>9487.588157198392</v>
      </c>
      <c r="V59" s="62">
        <f t="shared" si="9"/>
        <v>66866.78354386863</v>
      </c>
      <c r="W59" s="62">
        <f t="shared" si="8"/>
        <v>5783566.96072965</v>
      </c>
    </row>
    <row r="60" spans="2:23" ht="12.75">
      <c r="B60" s="20"/>
      <c r="C60" s="69"/>
      <c r="D60" s="69"/>
      <c r="E60" s="20"/>
      <c r="F60" s="20"/>
      <c r="G60" s="20"/>
      <c r="H60" s="20"/>
      <c r="I60" s="20"/>
      <c r="J60" s="20"/>
      <c r="K60" s="20"/>
      <c r="L60" s="20"/>
      <c r="M60" s="61">
        <v>38596</v>
      </c>
      <c r="N60" s="62">
        <f t="shared" si="9"/>
        <v>1860710.1415443057</v>
      </c>
      <c r="O60" s="62">
        <f t="shared" si="9"/>
        <v>669147.5575544937</v>
      </c>
      <c r="P60" s="62">
        <f t="shared" si="10"/>
        <v>1015548.6615369268</v>
      </c>
      <c r="Q60" s="62">
        <f t="shared" si="10"/>
        <v>480078.97608190577</v>
      </c>
      <c r="R60" s="62">
        <f t="shared" si="10"/>
        <v>596109.1508611845</v>
      </c>
      <c r="S60" s="62">
        <f t="shared" si="9"/>
        <v>219274.65503958456</v>
      </c>
      <c r="T60" s="62">
        <f t="shared" si="9"/>
        <v>19056.911146571165</v>
      </c>
      <c r="U60" s="62">
        <f t="shared" si="9"/>
        <v>9546.837794282945</v>
      </c>
      <c r="V60" s="62">
        <f t="shared" si="9"/>
        <v>66967.30237196034</v>
      </c>
      <c r="W60" s="62">
        <f t="shared" si="8"/>
        <v>4936440.193931215</v>
      </c>
    </row>
    <row r="61" spans="2:23" ht="12.75">
      <c r="B61" s="20"/>
      <c r="C61" s="69"/>
      <c r="D61" s="69"/>
      <c r="E61" s="20"/>
      <c r="F61" s="20"/>
      <c r="G61" s="20"/>
      <c r="H61" s="20"/>
      <c r="I61" s="20"/>
      <c r="J61" s="20"/>
      <c r="K61" s="20"/>
      <c r="L61" s="20"/>
      <c r="M61" s="61">
        <v>38626</v>
      </c>
      <c r="N61" s="62">
        <f t="shared" si="9"/>
        <v>1736365.5198830564</v>
      </c>
      <c r="O61" s="62">
        <f t="shared" si="9"/>
        <v>667767.4956030705</v>
      </c>
      <c r="P61" s="62">
        <f t="shared" si="10"/>
        <v>1032890.9533584452</v>
      </c>
      <c r="Q61" s="62">
        <f t="shared" si="10"/>
        <v>463827.9995544228</v>
      </c>
      <c r="R61" s="62">
        <f t="shared" si="10"/>
        <v>578211.9472944635</v>
      </c>
      <c r="S61" s="62">
        <f t="shared" si="9"/>
        <v>198690.94346468942</v>
      </c>
      <c r="T61" s="62">
        <f t="shared" si="9"/>
        <v>19056.911146571165</v>
      </c>
      <c r="U61" s="62">
        <f t="shared" si="9"/>
        <v>10522.043734547584</v>
      </c>
      <c r="V61" s="62">
        <f t="shared" si="9"/>
        <v>66857.10150334505</v>
      </c>
      <c r="W61" s="62">
        <f t="shared" si="8"/>
        <v>4774190.915542611</v>
      </c>
    </row>
    <row r="62" spans="13:23" ht="12.75">
      <c r="M62" s="61">
        <v>38657</v>
      </c>
      <c r="N62" s="62">
        <f t="shared" si="9"/>
        <v>1751799.2417781407</v>
      </c>
      <c r="O62" s="62">
        <f t="shared" si="9"/>
        <v>677333.3836689884</v>
      </c>
      <c r="P62" s="62">
        <f t="shared" si="10"/>
        <v>1054186.1925365212</v>
      </c>
      <c r="Q62" s="62">
        <f t="shared" si="10"/>
        <v>459668.91790234053</v>
      </c>
      <c r="R62" s="62">
        <f t="shared" si="10"/>
        <v>539618.357748374</v>
      </c>
      <c r="S62" s="62">
        <f t="shared" si="9"/>
        <v>194483.13780227248</v>
      </c>
      <c r="T62" s="62">
        <f t="shared" si="9"/>
        <v>19056.911146571165</v>
      </c>
      <c r="U62" s="62">
        <f t="shared" si="9"/>
        <v>10803.6583341806</v>
      </c>
      <c r="V62" s="62">
        <f t="shared" si="9"/>
        <v>71570.61259302225</v>
      </c>
      <c r="W62" s="62">
        <f t="shared" si="8"/>
        <v>4778520.413510411</v>
      </c>
    </row>
    <row r="63" spans="13:23" ht="12.75">
      <c r="M63" s="61">
        <v>38687</v>
      </c>
      <c r="N63" s="62">
        <f t="shared" si="9"/>
        <v>2186772.2860553274</v>
      </c>
      <c r="O63" s="62">
        <f t="shared" si="9"/>
        <v>771727.4475473246</v>
      </c>
      <c r="P63" s="62">
        <f t="shared" si="10"/>
        <v>1212430.415995106</v>
      </c>
      <c r="Q63" s="62">
        <f t="shared" si="10"/>
        <v>411778.3736722641</v>
      </c>
      <c r="R63" s="62">
        <f t="shared" si="10"/>
        <v>553611.4531500993</v>
      </c>
      <c r="S63" s="62">
        <f t="shared" si="9"/>
        <v>203418.67310550055</v>
      </c>
      <c r="T63" s="62">
        <f t="shared" si="9"/>
        <v>19056.911146571165</v>
      </c>
      <c r="U63" s="62">
        <f t="shared" si="9"/>
        <v>7968.135195055555</v>
      </c>
      <c r="V63" s="62">
        <f t="shared" si="9"/>
        <v>72897.17205005299</v>
      </c>
      <c r="W63" s="62">
        <f t="shared" si="8"/>
        <v>5439660.867917302</v>
      </c>
    </row>
    <row r="64" spans="13:23" ht="12.75">
      <c r="M64" s="37" t="s">
        <v>21</v>
      </c>
      <c r="N64" s="38">
        <f>SUM(N52:N63)</f>
        <v>23793884.389975198</v>
      </c>
      <c r="O64" s="38">
        <f aca="true" t="shared" si="11" ref="O64:W64">SUM(O52:O63)</f>
        <v>8698461.21039756</v>
      </c>
      <c r="P64" s="38">
        <f t="shared" si="11"/>
        <v>12885983.272789996</v>
      </c>
      <c r="Q64" s="38">
        <f t="shared" si="11"/>
        <v>5586461.329326966</v>
      </c>
      <c r="R64" s="38">
        <f t="shared" si="11"/>
        <v>6771924.193750335</v>
      </c>
      <c r="S64" s="38">
        <f t="shared" si="11"/>
        <v>2435483.9369522636</v>
      </c>
      <c r="T64" s="38">
        <f t="shared" si="11"/>
        <v>228769.40229274044</v>
      </c>
      <c r="U64" s="38">
        <f t="shared" si="11"/>
        <v>122678.5032358878</v>
      </c>
      <c r="V64" s="38">
        <f t="shared" si="11"/>
        <v>829521.7866498719</v>
      </c>
      <c r="W64" s="38">
        <f t="shared" si="11"/>
        <v>61353168.02537082</v>
      </c>
    </row>
    <row r="65" spans="13:23" ht="12.75">
      <c r="M65" s="37" t="s">
        <v>31</v>
      </c>
      <c r="N65" s="24">
        <f>SUM(N52:N54)</f>
        <v>5998140.257375709</v>
      </c>
      <c r="O65" s="24">
        <f aca="true" t="shared" si="12" ref="O65:V65">SUM(O52:O54)</f>
        <v>2223545.7781201527</v>
      </c>
      <c r="P65" s="24">
        <f t="shared" si="12"/>
        <v>3132824.0399098736</v>
      </c>
      <c r="Q65" s="24">
        <f t="shared" si="12"/>
        <v>1318042.3444151855</v>
      </c>
      <c r="R65" s="24">
        <f t="shared" si="12"/>
        <v>1561855.2552993125</v>
      </c>
      <c r="S65" s="24">
        <f t="shared" si="12"/>
        <v>571512.4846575379</v>
      </c>
      <c r="T65" s="24">
        <f t="shared" si="12"/>
        <v>57257.20197359999</v>
      </c>
      <c r="U65" s="24">
        <f t="shared" si="12"/>
        <v>27421.578034957427</v>
      </c>
      <c r="V65" s="24">
        <f t="shared" si="12"/>
        <v>116607.57584819579</v>
      </c>
      <c r="W65" s="24">
        <f>SUM(W52:W54)</f>
        <v>15007206.515634524</v>
      </c>
    </row>
    <row r="66" spans="13:23" ht="12.75">
      <c r="M66" s="37" t="s">
        <v>32</v>
      </c>
      <c r="N66" s="24">
        <f>SUM(N55:N57)</f>
        <v>5355038.747081554</v>
      </c>
      <c r="O66" s="24">
        <f aca="true" t="shared" si="13" ref="O66:V66">SUM(O55:O57)</f>
        <v>2075913.134044523</v>
      </c>
      <c r="P66" s="24">
        <f t="shared" si="13"/>
        <v>3103548.34984054</v>
      </c>
      <c r="Q66" s="24">
        <f t="shared" si="13"/>
        <v>1411713.0480481763</v>
      </c>
      <c r="R66" s="24">
        <f t="shared" si="13"/>
        <v>1713047.6644740007</v>
      </c>
      <c r="S66" s="24">
        <f t="shared" si="13"/>
        <v>615862.7906822885</v>
      </c>
      <c r="T66" s="24">
        <f t="shared" si="13"/>
        <v>57170.7334397135</v>
      </c>
      <c r="U66" s="24">
        <f t="shared" si="13"/>
        <v>36349.04772374084</v>
      </c>
      <c r="V66" s="24">
        <f t="shared" si="13"/>
        <v>291285.7202189651</v>
      </c>
      <c r="W66" s="24">
        <f>SUM(W55:W57)</f>
        <v>14659929.2355535</v>
      </c>
    </row>
    <row r="67" spans="13:23" ht="12.75">
      <c r="M67" s="32" t="s">
        <v>33</v>
      </c>
      <c r="N67" s="24">
        <f>SUM(N58:N60)</f>
        <v>6765768.337801416</v>
      </c>
      <c r="O67" s="24">
        <f aca="true" t="shared" si="14" ref="O67:V67">SUM(O58:O60)</f>
        <v>2282173.971413502</v>
      </c>
      <c r="P67" s="24">
        <f t="shared" si="14"/>
        <v>3350103.32114951</v>
      </c>
      <c r="Q67" s="24">
        <f t="shared" si="14"/>
        <v>1521430.6457345772</v>
      </c>
      <c r="R67" s="24">
        <f t="shared" si="14"/>
        <v>1825579.5157840862</v>
      </c>
      <c r="S67" s="24">
        <f t="shared" si="14"/>
        <v>651515.9072399747</v>
      </c>
      <c r="T67" s="24">
        <f t="shared" si="14"/>
        <v>57170.7334397135</v>
      </c>
      <c r="U67" s="24">
        <f t="shared" si="14"/>
        <v>29614.040213405802</v>
      </c>
      <c r="V67" s="24">
        <f t="shared" si="14"/>
        <v>210303.60443629048</v>
      </c>
      <c r="W67" s="24">
        <f>SUM(W58:W60)</f>
        <v>16693660.077212475</v>
      </c>
    </row>
    <row r="68" spans="13:23" ht="12.75">
      <c r="M68" s="32" t="s">
        <v>34</v>
      </c>
      <c r="N68" s="36">
        <f>SUM(N61:N63)</f>
        <v>5674937.047716524</v>
      </c>
      <c r="O68" s="36">
        <f aca="true" t="shared" si="15" ref="O68:W68">SUM(O61:O63)</f>
        <v>2116828.3268193835</v>
      </c>
      <c r="P68" s="36">
        <f t="shared" si="15"/>
        <v>3299507.5618900727</v>
      </c>
      <c r="Q68" s="36">
        <f t="shared" si="15"/>
        <v>1335275.2911290275</v>
      </c>
      <c r="R68" s="36">
        <f t="shared" si="15"/>
        <v>1671441.758192937</v>
      </c>
      <c r="S68" s="36">
        <f t="shared" si="15"/>
        <v>596592.7543724624</v>
      </c>
      <c r="T68" s="36">
        <f t="shared" si="15"/>
        <v>57170.7334397135</v>
      </c>
      <c r="U68" s="36">
        <f t="shared" si="15"/>
        <v>29293.83726378374</v>
      </c>
      <c r="V68" s="36">
        <f t="shared" si="15"/>
        <v>211324.8861464203</v>
      </c>
      <c r="W68" s="36">
        <f t="shared" si="15"/>
        <v>14992372.196970325</v>
      </c>
    </row>
    <row r="69" spans="13:23" ht="12.75">
      <c r="M69" s="32" t="s">
        <v>39</v>
      </c>
      <c r="N69" s="36">
        <f>SUM(N65:N68)</f>
        <v>23793884.3899752</v>
      </c>
      <c r="O69" s="36">
        <f aca="true" t="shared" si="16" ref="O69:W69">SUM(O65:O68)</f>
        <v>8698461.21039756</v>
      </c>
      <c r="P69" s="36">
        <f t="shared" si="16"/>
        <v>12885983.272789996</v>
      </c>
      <c r="Q69" s="36">
        <f t="shared" si="16"/>
        <v>5586461.329326967</v>
      </c>
      <c r="R69" s="36">
        <f t="shared" si="16"/>
        <v>6771924.193750336</v>
      </c>
      <c r="S69" s="36">
        <f t="shared" si="16"/>
        <v>2435483.9369522636</v>
      </c>
      <c r="T69" s="36">
        <f t="shared" si="16"/>
        <v>228769.40229274047</v>
      </c>
      <c r="U69" s="36">
        <f t="shared" si="16"/>
        <v>122678.5032358878</v>
      </c>
      <c r="V69" s="36">
        <f t="shared" si="16"/>
        <v>829521.7866498716</v>
      </c>
      <c r="W69" s="36">
        <f t="shared" si="16"/>
        <v>61353168.02537082</v>
      </c>
    </row>
    <row r="71" spans="13:15" ht="12.75">
      <c r="M71" s="64" t="s">
        <v>46</v>
      </c>
      <c r="N71" s="65"/>
      <c r="O71" s="66"/>
    </row>
    <row r="72" spans="14:23" ht="12.75"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4:23" ht="12.75"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4:23" ht="12.75">
      <c r="N74" s="36"/>
      <c r="O74" s="36"/>
      <c r="P74" s="36"/>
      <c r="Q74" s="36"/>
      <c r="R74" s="36"/>
      <c r="S74" s="36"/>
      <c r="T74" s="36"/>
      <c r="U74" s="36"/>
      <c r="V74" s="36"/>
      <c r="W74" s="36"/>
    </row>
  </sheetData>
  <sheetProtection/>
  <printOptions/>
  <pageMargins left="0.15748031496062992" right="0.1968503937007874" top="1.4173228346456694" bottom="0.984251968503937" header="0.5118110236220472" footer="0.5118110236220472"/>
  <pageSetup fitToHeight="0" fitToWidth="1" horizontalDpi="1200" verticalDpi="1200" orientation="landscape" scale="41" r:id="rId2"/>
  <headerFooter alignWithMargins="0">
    <oddHeader>&amp;RToronto Hydro-Electric System Limited
EB-2012-0064
Tab 5
Schedule L2
Filed:  2012 June 1
Page &amp;P of &amp;N</oddHead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75" zoomScaleNormal="75" zoomScalePageLayoutView="0" workbookViewId="0" topLeftCell="C1">
      <selection activeCell="G5" sqref="G5"/>
    </sheetView>
  </sheetViews>
  <sheetFormatPr defaultColWidth="9.140625" defaultRowHeight="12.75"/>
  <cols>
    <col min="1" max="1" width="28.57421875" style="17" customWidth="1"/>
    <col min="2" max="2" width="11.57421875" style="17" bestFit="1" customWidth="1"/>
    <col min="3" max="3" width="15.7109375" style="17" customWidth="1"/>
    <col min="4" max="4" width="16.140625" style="17" customWidth="1"/>
    <col min="5" max="5" width="13.00390625" style="17" customWidth="1"/>
    <col min="6" max="6" width="13.140625" style="17" customWidth="1"/>
    <col min="7" max="7" width="13.421875" style="17" customWidth="1"/>
    <col min="8" max="8" width="13.28125" style="17" customWidth="1"/>
    <col min="9" max="9" width="11.00390625" style="17" customWidth="1"/>
    <col min="10" max="10" width="12.7109375" style="17" customWidth="1"/>
    <col min="11" max="11" width="13.8515625" style="17" customWidth="1"/>
    <col min="12" max="12" width="15.7109375" style="17" customWidth="1"/>
    <col min="13" max="13" width="10.00390625" style="17" customWidth="1"/>
    <col min="14" max="14" width="15.28125" style="17" customWidth="1"/>
    <col min="15" max="15" width="14.57421875" style="17" customWidth="1"/>
    <col min="16" max="16" width="16.421875" style="17" customWidth="1"/>
    <col min="17" max="17" width="14.00390625" style="17" customWidth="1"/>
    <col min="18" max="18" width="13.28125" style="17" customWidth="1"/>
    <col min="19" max="19" width="15.28125" style="17" customWidth="1"/>
    <col min="20" max="21" width="13.00390625" style="17" customWidth="1"/>
    <col min="22" max="22" width="13.28125" style="17" customWidth="1"/>
    <col min="23" max="23" width="15.00390625" style="17" customWidth="1"/>
    <col min="24" max="24" width="10.7109375" style="17" bestFit="1" customWidth="1"/>
    <col min="25" max="16384" width="9.140625" style="17" customWidth="1"/>
  </cols>
  <sheetData>
    <row r="1" spans="1:12" ht="12.75">
      <c r="A1" s="71" t="s">
        <v>1</v>
      </c>
      <c r="B1" s="18"/>
      <c r="C1" s="21">
        <v>0.1663</v>
      </c>
      <c r="D1" s="21">
        <v>0.2042</v>
      </c>
      <c r="E1" s="21">
        <v>0.3475</v>
      </c>
      <c r="F1" s="21">
        <v>0.1951</v>
      </c>
      <c r="G1" s="21">
        <v>3.4609</v>
      </c>
      <c r="H1" s="21">
        <v>35.9746</v>
      </c>
      <c r="I1" s="21">
        <v>0.0036</v>
      </c>
      <c r="J1" s="21"/>
      <c r="K1" s="21"/>
      <c r="L1" s="18"/>
    </row>
    <row r="2" spans="1:12" ht="12.75">
      <c r="A2" s="71" t="s">
        <v>2</v>
      </c>
      <c r="B2" s="18"/>
      <c r="C2" s="51">
        <v>0.000155</v>
      </c>
      <c r="D2" s="51">
        <v>0.00021</v>
      </c>
      <c r="E2" s="39">
        <v>0.05884</v>
      </c>
      <c r="F2" s="39">
        <v>0.058173</v>
      </c>
      <c r="G2" s="39">
        <v>0.049093</v>
      </c>
      <c r="H2" s="39">
        <v>0.041648</v>
      </c>
      <c r="I2" s="39">
        <v>0.038997</v>
      </c>
      <c r="J2" s="51">
        <v>0.00021</v>
      </c>
      <c r="K2" s="51">
        <v>0.000155</v>
      </c>
      <c r="L2" s="19"/>
    </row>
    <row r="3" spans="1:13" ht="12.75">
      <c r="A3" s="71" t="s">
        <v>3</v>
      </c>
      <c r="B3" s="18"/>
      <c r="C3" s="21">
        <v>1.8292</v>
      </c>
      <c r="D3" s="21">
        <v>2.246</v>
      </c>
      <c r="E3" s="21">
        <v>3.8228</v>
      </c>
      <c r="F3" s="21">
        <v>2.1465</v>
      </c>
      <c r="G3" s="21">
        <v>38.0704</v>
      </c>
      <c r="H3" s="21">
        <v>395.7207</v>
      </c>
      <c r="I3" s="21">
        <v>0.0398</v>
      </c>
      <c r="J3" s="21"/>
      <c r="K3" s="21"/>
      <c r="L3" s="18"/>
      <c r="M3" s="20"/>
    </row>
    <row r="4" spans="1:13" ht="12.75">
      <c r="A4" s="71" t="s">
        <v>4</v>
      </c>
      <c r="B4" s="18"/>
      <c r="C4" s="21">
        <v>0.001705</v>
      </c>
      <c r="D4" s="21">
        <v>0.002314</v>
      </c>
      <c r="E4" s="21">
        <v>0.647241</v>
      </c>
      <c r="F4" s="21">
        <v>0.639901</v>
      </c>
      <c r="G4" s="21">
        <v>0.540022</v>
      </c>
      <c r="H4" s="21">
        <v>0.458124</v>
      </c>
      <c r="I4" s="21">
        <v>0.428962</v>
      </c>
      <c r="J4" s="21">
        <v>0.002314</v>
      </c>
      <c r="K4" s="21">
        <v>0.001705</v>
      </c>
      <c r="L4" s="21"/>
      <c r="M4" s="20"/>
    </row>
    <row r="5" spans="1:12" ht="12.75">
      <c r="A5" s="52" t="s">
        <v>40</v>
      </c>
      <c r="B5" s="41"/>
      <c r="C5" s="40">
        <v>1.6438</v>
      </c>
      <c r="D5" s="40">
        <v>1.9218</v>
      </c>
      <c r="E5" s="40">
        <v>2.7047</v>
      </c>
      <c r="F5" s="40">
        <v>2.5201</v>
      </c>
      <c r="G5" s="40">
        <v>61.6519</v>
      </c>
      <c r="H5" s="40">
        <v>214.7165</v>
      </c>
      <c r="I5" s="40">
        <v>0.0287</v>
      </c>
      <c r="J5" s="40">
        <v>0</v>
      </c>
      <c r="K5" s="40">
        <v>0</v>
      </c>
      <c r="L5" s="41"/>
    </row>
    <row r="6" spans="1:12" ht="12.75">
      <c r="A6" s="52" t="s">
        <v>41</v>
      </c>
      <c r="B6" s="41"/>
      <c r="C6" s="40">
        <v>0.0021</v>
      </c>
      <c r="D6" s="40">
        <v>0.0027</v>
      </c>
      <c r="E6" s="40">
        <v>0.6861</v>
      </c>
      <c r="F6" s="40">
        <v>0.672</v>
      </c>
      <c r="G6" s="40">
        <v>0.5371</v>
      </c>
      <c r="H6" s="40">
        <v>0.4308</v>
      </c>
      <c r="I6" s="40">
        <v>0.5479</v>
      </c>
      <c r="J6" s="40">
        <v>0.0027</v>
      </c>
      <c r="K6" s="40">
        <v>0.0021</v>
      </c>
      <c r="L6" s="41"/>
    </row>
    <row r="7" spans="1:12" ht="12.75">
      <c r="A7" s="53" t="s">
        <v>42</v>
      </c>
      <c r="B7" s="54"/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4"/>
    </row>
    <row r="8" spans="1:12" ht="12.75">
      <c r="A8" s="53" t="s">
        <v>43</v>
      </c>
      <c r="B8" s="54"/>
      <c r="C8" s="55">
        <v>0.004401254002459867</v>
      </c>
      <c r="D8" s="55">
        <v>0.0032969481392054758</v>
      </c>
      <c r="E8" s="55">
        <v>0.7081237177795568</v>
      </c>
      <c r="F8" s="55">
        <v>0.6953323774199411</v>
      </c>
      <c r="G8" s="55">
        <v>0.57485905042547</v>
      </c>
      <c r="H8" s="55">
        <v>0.4582679990059057</v>
      </c>
      <c r="I8" s="55">
        <v>0.7202014693951371</v>
      </c>
      <c r="J8" s="55">
        <v>0.0032969481392054758</v>
      </c>
      <c r="K8" s="55">
        <v>0.004401254002459867</v>
      </c>
      <c r="L8" s="54"/>
    </row>
    <row r="9" spans="1:12" ht="12.75">
      <c r="A9" s="72" t="s">
        <v>47</v>
      </c>
      <c r="B9" s="73"/>
      <c r="C9" s="74">
        <v>1.2583342258604986</v>
      </c>
      <c r="D9" s="74">
        <v>1.685808270371921</v>
      </c>
      <c r="E9" s="74">
        <v>2.683258070786996</v>
      </c>
      <c r="F9" s="74">
        <v>2.7086382022354796</v>
      </c>
      <c r="G9" s="74">
        <v>75.24533162553783</v>
      </c>
      <c r="H9" s="74">
        <v>289.29986018385586</v>
      </c>
      <c r="I9" s="74">
        <v>0.026838855479206593</v>
      </c>
      <c r="J9" s="74">
        <v>0</v>
      </c>
      <c r="K9" s="74">
        <v>0</v>
      </c>
      <c r="L9" s="73"/>
    </row>
    <row r="10" spans="1:12" ht="12.75">
      <c r="A10" s="72" t="s">
        <v>48</v>
      </c>
      <c r="B10" s="73"/>
      <c r="C10" s="74">
        <v>0.0016172931426652484</v>
      </c>
      <c r="D10" s="74">
        <v>0.0019378059005803056</v>
      </c>
      <c r="E10" s="74">
        <v>0.5232867292053819</v>
      </c>
      <c r="F10" s="74">
        <v>0.5216082408950472</v>
      </c>
      <c r="G10" s="74">
        <v>0.4363389962701696</v>
      </c>
      <c r="H10" s="74">
        <v>0.3724178655110594</v>
      </c>
      <c r="I10" s="74">
        <v>0.3771243098838994</v>
      </c>
      <c r="J10" s="74">
        <v>0.0019378059005803056</v>
      </c>
      <c r="K10" s="74">
        <v>0.0016172931426652484</v>
      </c>
      <c r="L10" s="73"/>
    </row>
    <row r="11" spans="3:22" ht="13.5" customHeight="1">
      <c r="C11" s="35"/>
      <c r="D11" s="35"/>
      <c r="E11" s="35"/>
      <c r="F11" s="35"/>
      <c r="G11" s="35"/>
      <c r="H11" s="35"/>
      <c r="I11" s="35"/>
      <c r="J11" s="35"/>
      <c r="K11" s="3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3:15" ht="12.75">
      <c r="C12" s="32" t="s">
        <v>77</v>
      </c>
      <c r="M12" s="20"/>
      <c r="N12" s="32" t="s">
        <v>24</v>
      </c>
      <c r="O12" s="32"/>
    </row>
    <row r="13" spans="3:23" ht="25.5">
      <c r="C13" s="35" t="s">
        <v>9</v>
      </c>
      <c r="D13" s="35" t="s">
        <v>10</v>
      </c>
      <c r="E13" s="35" t="s">
        <v>25</v>
      </c>
      <c r="F13" s="35" t="s">
        <v>26</v>
      </c>
      <c r="G13" s="35" t="s">
        <v>12</v>
      </c>
      <c r="H13" s="35" t="s">
        <v>13</v>
      </c>
      <c r="I13" s="35" t="s">
        <v>18</v>
      </c>
      <c r="J13" s="35" t="s">
        <v>27</v>
      </c>
      <c r="K13" s="35" t="s">
        <v>30</v>
      </c>
      <c r="M13" s="20"/>
      <c r="N13" s="35" t="s">
        <v>9</v>
      </c>
      <c r="O13" s="35" t="s">
        <v>10</v>
      </c>
      <c r="P13" s="35" t="s">
        <v>25</v>
      </c>
      <c r="Q13" s="35" t="s">
        <v>26</v>
      </c>
      <c r="R13" s="35" t="s">
        <v>12</v>
      </c>
      <c r="S13" s="35" t="s">
        <v>13</v>
      </c>
      <c r="T13" s="35" t="s">
        <v>18</v>
      </c>
      <c r="U13" s="56" t="s">
        <v>44</v>
      </c>
      <c r="V13" s="56" t="s">
        <v>45</v>
      </c>
      <c r="W13" s="32" t="s">
        <v>21</v>
      </c>
    </row>
    <row r="14" spans="2:23" ht="12.75">
      <c r="B14" s="37">
        <v>38718</v>
      </c>
      <c r="C14" s="59">
        <v>597795</v>
      </c>
      <c r="D14" s="59">
        <v>67209</v>
      </c>
      <c r="E14" s="59">
        <v>9707</v>
      </c>
      <c r="F14" s="59">
        <v>1642</v>
      </c>
      <c r="G14" s="59">
        <v>519</v>
      </c>
      <c r="H14" s="59">
        <v>47</v>
      </c>
      <c r="I14" s="59">
        <v>159861</v>
      </c>
      <c r="J14" s="24"/>
      <c r="K14" s="24"/>
      <c r="L14" s="24"/>
      <c r="M14" s="37">
        <v>38718</v>
      </c>
      <c r="N14" s="62">
        <f aca="true" t="shared" si="0" ref="N14:T17">C14*C$7</f>
        <v>0</v>
      </c>
      <c r="O14" s="62">
        <f t="shared" si="0"/>
        <v>0</v>
      </c>
      <c r="P14" s="62">
        <f t="shared" si="0"/>
        <v>0</v>
      </c>
      <c r="Q14" s="62">
        <f t="shared" si="0"/>
        <v>0</v>
      </c>
      <c r="R14" s="62">
        <f t="shared" si="0"/>
        <v>0</v>
      </c>
      <c r="S14" s="62">
        <f t="shared" si="0"/>
        <v>0</v>
      </c>
      <c r="T14" s="62">
        <f t="shared" si="0"/>
        <v>0</v>
      </c>
      <c r="U14" s="20"/>
      <c r="V14" s="20"/>
      <c r="W14" s="62">
        <f aca="true" t="shared" si="1" ref="W14:W22">SUM(N14:V14)</f>
        <v>0</v>
      </c>
    </row>
    <row r="15" spans="2:23" ht="12.75">
      <c r="B15" s="37">
        <v>38749</v>
      </c>
      <c r="C15" s="59">
        <v>598290</v>
      </c>
      <c r="D15" s="59">
        <v>67183</v>
      </c>
      <c r="E15" s="59">
        <v>9705</v>
      </c>
      <c r="F15" s="59">
        <v>1653</v>
      </c>
      <c r="G15" s="59">
        <v>504</v>
      </c>
      <c r="H15" s="59">
        <v>46</v>
      </c>
      <c r="I15" s="59">
        <v>159861</v>
      </c>
      <c r="J15" s="24"/>
      <c r="K15" s="24"/>
      <c r="L15" s="24"/>
      <c r="M15" s="37">
        <v>38749</v>
      </c>
      <c r="N15" s="62">
        <f t="shared" si="0"/>
        <v>0</v>
      </c>
      <c r="O15" s="62">
        <f t="shared" si="0"/>
        <v>0</v>
      </c>
      <c r="P15" s="62">
        <f t="shared" si="0"/>
        <v>0</v>
      </c>
      <c r="Q15" s="62">
        <f t="shared" si="0"/>
        <v>0</v>
      </c>
      <c r="R15" s="62">
        <f t="shared" si="0"/>
        <v>0</v>
      </c>
      <c r="S15" s="62">
        <f t="shared" si="0"/>
        <v>0</v>
      </c>
      <c r="T15" s="62">
        <f t="shared" si="0"/>
        <v>0</v>
      </c>
      <c r="U15" s="20"/>
      <c r="V15" s="20"/>
      <c r="W15" s="62">
        <f t="shared" si="1"/>
        <v>0</v>
      </c>
    </row>
    <row r="16" spans="2:23" ht="12.75">
      <c r="B16" s="37">
        <v>38777</v>
      </c>
      <c r="C16" s="59">
        <v>598190</v>
      </c>
      <c r="D16" s="59">
        <v>67145</v>
      </c>
      <c r="E16" s="59">
        <v>9675</v>
      </c>
      <c r="F16" s="59">
        <v>1683</v>
      </c>
      <c r="G16" s="59">
        <v>517</v>
      </c>
      <c r="H16" s="59">
        <v>47</v>
      </c>
      <c r="I16" s="59">
        <v>159861</v>
      </c>
      <c r="J16" s="26"/>
      <c r="K16" s="26"/>
      <c r="L16" s="26"/>
      <c r="M16" s="37">
        <v>38777</v>
      </c>
      <c r="N16" s="62">
        <f t="shared" si="0"/>
        <v>0</v>
      </c>
      <c r="O16" s="62">
        <f t="shared" si="0"/>
        <v>0</v>
      </c>
      <c r="P16" s="62">
        <f t="shared" si="0"/>
        <v>0</v>
      </c>
      <c r="Q16" s="62">
        <f t="shared" si="0"/>
        <v>0</v>
      </c>
      <c r="R16" s="62">
        <f t="shared" si="0"/>
        <v>0</v>
      </c>
      <c r="S16" s="62">
        <f t="shared" si="0"/>
        <v>0</v>
      </c>
      <c r="T16" s="62">
        <f t="shared" si="0"/>
        <v>0</v>
      </c>
      <c r="U16" s="20"/>
      <c r="V16" s="75"/>
      <c r="W16" s="62">
        <f t="shared" si="1"/>
        <v>0</v>
      </c>
    </row>
    <row r="17" spans="2:23" ht="12.75">
      <c r="B17" s="37">
        <v>38808</v>
      </c>
      <c r="C17" s="59">
        <v>597720</v>
      </c>
      <c r="D17" s="59">
        <v>67108</v>
      </c>
      <c r="E17" s="59">
        <v>9686</v>
      </c>
      <c r="F17" s="59">
        <v>1689</v>
      </c>
      <c r="G17" s="59">
        <v>519</v>
      </c>
      <c r="H17" s="59">
        <v>47</v>
      </c>
      <c r="I17" s="59">
        <v>159861</v>
      </c>
      <c r="J17" s="26"/>
      <c r="K17" s="26"/>
      <c r="L17" s="60"/>
      <c r="M17" s="37">
        <v>38808</v>
      </c>
      <c r="N17" s="62">
        <f t="shared" si="0"/>
        <v>0</v>
      </c>
      <c r="O17" s="62">
        <f t="shared" si="0"/>
        <v>0</v>
      </c>
      <c r="P17" s="62">
        <f t="shared" si="0"/>
        <v>0</v>
      </c>
      <c r="Q17" s="62">
        <f t="shared" si="0"/>
        <v>0</v>
      </c>
      <c r="R17" s="62">
        <f t="shared" si="0"/>
        <v>0</v>
      </c>
      <c r="S17" s="62">
        <f t="shared" si="0"/>
        <v>0</v>
      </c>
      <c r="T17" s="62">
        <f t="shared" si="0"/>
        <v>0</v>
      </c>
      <c r="U17" s="20"/>
      <c r="V17" s="75"/>
      <c r="W17" s="62">
        <f t="shared" si="1"/>
        <v>0</v>
      </c>
    </row>
    <row r="18" spans="2:23" ht="12.75">
      <c r="B18" s="37">
        <v>38838</v>
      </c>
      <c r="C18" s="44"/>
      <c r="D18" s="44"/>
      <c r="E18" s="44"/>
      <c r="F18" s="44"/>
      <c r="G18" s="44"/>
      <c r="H18" s="44"/>
      <c r="I18" s="44"/>
      <c r="J18" s="26"/>
      <c r="K18" s="26"/>
      <c r="L18" s="26"/>
      <c r="M18" s="37">
        <v>38838</v>
      </c>
      <c r="N18" s="76">
        <f aca="true" t="shared" si="2" ref="N18:T25">C18*C$9</f>
        <v>0</v>
      </c>
      <c r="O18" s="76">
        <f t="shared" si="2"/>
        <v>0</v>
      </c>
      <c r="P18" s="76">
        <f t="shared" si="2"/>
        <v>0</v>
      </c>
      <c r="Q18" s="76">
        <f t="shared" si="2"/>
        <v>0</v>
      </c>
      <c r="R18" s="76">
        <f t="shared" si="2"/>
        <v>0</v>
      </c>
      <c r="S18" s="76">
        <f t="shared" si="2"/>
        <v>0</v>
      </c>
      <c r="T18" s="76">
        <f t="shared" si="2"/>
        <v>0</v>
      </c>
      <c r="U18" s="20"/>
      <c r="V18" s="75"/>
      <c r="W18" s="76">
        <f t="shared" si="1"/>
        <v>0</v>
      </c>
    </row>
    <row r="19" spans="2:23" ht="12.75">
      <c r="B19" s="37">
        <v>38869</v>
      </c>
      <c r="C19" s="44"/>
      <c r="D19" s="44"/>
      <c r="E19" s="44"/>
      <c r="F19" s="44"/>
      <c r="G19" s="44"/>
      <c r="H19" s="44"/>
      <c r="I19" s="44"/>
      <c r="J19" s="26"/>
      <c r="K19" s="26"/>
      <c r="L19" s="26"/>
      <c r="M19" s="37">
        <v>38869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20"/>
      <c r="V19" s="75"/>
      <c r="W19" s="76">
        <f t="shared" si="1"/>
        <v>0</v>
      </c>
    </row>
    <row r="20" spans="2:23" ht="12.75">
      <c r="B20" s="37">
        <v>38899</v>
      </c>
      <c r="C20" s="44"/>
      <c r="D20" s="44"/>
      <c r="E20" s="44"/>
      <c r="F20" s="44"/>
      <c r="G20" s="44"/>
      <c r="H20" s="44"/>
      <c r="I20" s="44"/>
      <c r="J20" s="26"/>
      <c r="K20" s="26"/>
      <c r="L20" s="26"/>
      <c r="M20" s="37">
        <v>38899</v>
      </c>
      <c r="N20" s="76">
        <f t="shared" si="2"/>
        <v>0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0</v>
      </c>
      <c r="S20" s="76">
        <f t="shared" si="2"/>
        <v>0</v>
      </c>
      <c r="T20" s="76">
        <f t="shared" si="2"/>
        <v>0</v>
      </c>
      <c r="U20" s="20"/>
      <c r="V20" s="75"/>
      <c r="W20" s="76">
        <f t="shared" si="1"/>
        <v>0</v>
      </c>
    </row>
    <row r="21" spans="2:23" ht="12.75">
      <c r="B21" s="37">
        <v>38930</v>
      </c>
      <c r="C21" s="44"/>
      <c r="D21" s="44"/>
      <c r="E21" s="44"/>
      <c r="F21" s="44"/>
      <c r="G21" s="44"/>
      <c r="H21" s="44"/>
      <c r="I21" s="44"/>
      <c r="J21" s="26"/>
      <c r="K21" s="26"/>
      <c r="L21" s="26"/>
      <c r="M21" s="37">
        <v>38930</v>
      </c>
      <c r="N21" s="76">
        <f t="shared" si="2"/>
        <v>0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S21" s="76">
        <f t="shared" si="2"/>
        <v>0</v>
      </c>
      <c r="T21" s="76">
        <f t="shared" si="2"/>
        <v>0</v>
      </c>
      <c r="U21" s="20"/>
      <c r="V21" s="75"/>
      <c r="W21" s="76">
        <f t="shared" si="1"/>
        <v>0</v>
      </c>
    </row>
    <row r="22" spans="2:23" ht="12.75">
      <c r="B22" s="37">
        <v>38961</v>
      </c>
      <c r="C22" s="44"/>
      <c r="D22" s="44"/>
      <c r="E22" s="44"/>
      <c r="F22" s="44"/>
      <c r="G22" s="44"/>
      <c r="H22" s="44"/>
      <c r="I22" s="44"/>
      <c r="J22" s="26"/>
      <c r="K22" s="26"/>
      <c r="L22" s="26"/>
      <c r="M22" s="37">
        <v>38961</v>
      </c>
      <c r="N22" s="76">
        <f t="shared" si="2"/>
        <v>0</v>
      </c>
      <c r="O22" s="76">
        <f t="shared" si="2"/>
        <v>0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6">
        <f t="shared" si="2"/>
        <v>0</v>
      </c>
      <c r="T22" s="76">
        <f t="shared" si="2"/>
        <v>0</v>
      </c>
      <c r="U22" s="20"/>
      <c r="V22" s="75"/>
      <c r="W22" s="76">
        <f t="shared" si="1"/>
        <v>0</v>
      </c>
    </row>
    <row r="23" spans="2:23" ht="12.75">
      <c r="B23" s="37">
        <v>38991</v>
      </c>
      <c r="C23" s="44"/>
      <c r="D23" s="44"/>
      <c r="E23" s="44"/>
      <c r="F23" s="44"/>
      <c r="G23" s="44"/>
      <c r="H23" s="44"/>
      <c r="I23" s="44"/>
      <c r="J23" s="26"/>
      <c r="K23" s="26"/>
      <c r="L23" s="26"/>
      <c r="M23" s="37">
        <v>38991</v>
      </c>
      <c r="N23" s="76">
        <f t="shared" si="2"/>
        <v>0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20"/>
      <c r="V23" s="75"/>
      <c r="W23" s="76">
        <f>SUM(N23:V23)</f>
        <v>0</v>
      </c>
    </row>
    <row r="24" spans="2:23" ht="12.75">
      <c r="B24" s="37">
        <v>39022</v>
      </c>
      <c r="C24" s="44"/>
      <c r="D24" s="44"/>
      <c r="E24" s="44"/>
      <c r="F24" s="44"/>
      <c r="G24" s="44"/>
      <c r="H24" s="44"/>
      <c r="I24" s="44"/>
      <c r="J24" s="26"/>
      <c r="K24" s="26"/>
      <c r="L24" s="26"/>
      <c r="M24" s="37">
        <v>39022</v>
      </c>
      <c r="N24" s="76">
        <f t="shared" si="2"/>
        <v>0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20"/>
      <c r="V24" s="75"/>
      <c r="W24" s="76">
        <f>SUM(N24:V24)</f>
        <v>0</v>
      </c>
    </row>
    <row r="25" spans="2:23" ht="12.75">
      <c r="B25" s="37">
        <v>39052</v>
      </c>
      <c r="C25" s="44"/>
      <c r="D25" s="44"/>
      <c r="E25" s="44"/>
      <c r="F25" s="44"/>
      <c r="G25" s="44"/>
      <c r="H25" s="44"/>
      <c r="I25" s="44"/>
      <c r="J25" s="26"/>
      <c r="K25" s="26"/>
      <c r="L25" s="26"/>
      <c r="M25" s="37">
        <v>39052</v>
      </c>
      <c r="N25" s="76">
        <f t="shared" si="2"/>
        <v>0</v>
      </c>
      <c r="O25" s="76">
        <f t="shared" si="2"/>
        <v>0</v>
      </c>
      <c r="P25" s="76">
        <f t="shared" si="2"/>
        <v>0</v>
      </c>
      <c r="Q25" s="76">
        <f t="shared" si="2"/>
        <v>0</v>
      </c>
      <c r="R25" s="76">
        <f t="shared" si="2"/>
        <v>0</v>
      </c>
      <c r="S25" s="76">
        <f t="shared" si="2"/>
        <v>0</v>
      </c>
      <c r="T25" s="76">
        <f t="shared" si="2"/>
        <v>0</v>
      </c>
      <c r="U25" s="20"/>
      <c r="V25" s="75"/>
      <c r="W25" s="76">
        <f>SUM(N25:V25)</f>
        <v>0</v>
      </c>
    </row>
    <row r="26" spans="3:22" ht="12.75">
      <c r="C26" s="22"/>
      <c r="D26" s="22"/>
      <c r="E26" s="22"/>
      <c r="F26" s="22"/>
      <c r="G26" s="22"/>
      <c r="H26" s="22"/>
      <c r="I26" s="22"/>
      <c r="J26" s="22"/>
      <c r="K26" s="22"/>
      <c r="L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3:15" ht="18">
      <c r="M27" s="77" t="s">
        <v>49</v>
      </c>
      <c r="N27" s="78"/>
      <c r="O27" s="73"/>
    </row>
    <row r="28" spans="3:22" ht="12.75">
      <c r="C28" s="32" t="s">
        <v>28</v>
      </c>
      <c r="N28" s="22"/>
      <c r="O28" s="22"/>
      <c r="P28" s="22"/>
      <c r="Q28" s="22"/>
      <c r="R28" s="22"/>
      <c r="S28" s="22"/>
      <c r="T28" s="22"/>
      <c r="U28" s="22"/>
      <c r="V28" s="22"/>
    </row>
    <row r="29" spans="3:23" ht="42.75" customHeight="1">
      <c r="C29" s="35" t="s">
        <v>9</v>
      </c>
      <c r="D29" s="35" t="s">
        <v>10</v>
      </c>
      <c r="E29" s="35" t="s">
        <v>25</v>
      </c>
      <c r="F29" s="35" t="s">
        <v>26</v>
      </c>
      <c r="G29" s="35" t="s">
        <v>12</v>
      </c>
      <c r="H29" s="35" t="s">
        <v>13</v>
      </c>
      <c r="I29" s="35" t="s">
        <v>18</v>
      </c>
      <c r="J29" s="35" t="s">
        <v>27</v>
      </c>
      <c r="K29" s="35" t="s">
        <v>30</v>
      </c>
      <c r="L29" s="35" t="s">
        <v>21</v>
      </c>
      <c r="N29" s="32" t="s">
        <v>29</v>
      </c>
      <c r="O29" s="32"/>
      <c r="P29" s="32"/>
      <c r="Q29" s="32"/>
      <c r="R29" s="32"/>
      <c r="S29" s="32"/>
      <c r="T29" s="32"/>
      <c r="U29" s="32"/>
      <c r="V29" s="32"/>
      <c r="W29" s="32"/>
    </row>
    <row r="30" spans="3:23" ht="37.5" customHeight="1">
      <c r="C30" s="32" t="s">
        <v>16</v>
      </c>
      <c r="D30" s="32" t="s">
        <v>16</v>
      </c>
      <c r="E30" s="32" t="s">
        <v>17</v>
      </c>
      <c r="F30" s="32" t="s">
        <v>17</v>
      </c>
      <c r="G30" s="32" t="s">
        <v>17</v>
      </c>
      <c r="H30" s="32" t="s">
        <v>17</v>
      </c>
      <c r="I30" s="32" t="s">
        <v>17</v>
      </c>
      <c r="J30" s="32" t="s">
        <v>16</v>
      </c>
      <c r="K30" s="32" t="s">
        <v>16</v>
      </c>
      <c r="L30" s="32" t="s">
        <v>76</v>
      </c>
      <c r="N30" s="35" t="s">
        <v>9</v>
      </c>
      <c r="O30" s="35" t="s">
        <v>10</v>
      </c>
      <c r="P30" s="35" t="s">
        <v>25</v>
      </c>
      <c r="Q30" s="35" t="s">
        <v>26</v>
      </c>
      <c r="R30" s="35" t="s">
        <v>12</v>
      </c>
      <c r="S30" s="35" t="s">
        <v>13</v>
      </c>
      <c r="T30" s="35" t="s">
        <v>18</v>
      </c>
      <c r="U30" s="56" t="s">
        <v>44</v>
      </c>
      <c r="V30" s="56" t="s">
        <v>45</v>
      </c>
      <c r="W30" s="32" t="s">
        <v>21</v>
      </c>
    </row>
    <row r="31" spans="1:23" ht="12.75">
      <c r="A31" s="28"/>
      <c r="B31" s="37">
        <v>38718</v>
      </c>
      <c r="C31" s="59">
        <v>479784499.88471216</v>
      </c>
      <c r="D31" s="59">
        <v>218525280.79362282</v>
      </c>
      <c r="E31" s="59">
        <v>1468545.2782548047</v>
      </c>
      <c r="F31" s="59">
        <v>704775.610761871</v>
      </c>
      <c r="G31" s="59">
        <v>958660.0517859415</v>
      </c>
      <c r="H31" s="59">
        <v>429452.5585660314</v>
      </c>
      <c r="I31" s="59">
        <v>26460.528</v>
      </c>
      <c r="J31" s="59">
        <v>3160136.485517168</v>
      </c>
      <c r="K31" s="59">
        <v>15586241.133100037</v>
      </c>
      <c r="L31" s="30"/>
      <c r="M31" s="37">
        <v>38718</v>
      </c>
      <c r="N31" s="62">
        <f aca="true" t="shared" si="3" ref="N31:V34">C31*C$8</f>
        <v>2111653.450435795</v>
      </c>
      <c r="O31" s="62">
        <f t="shared" si="3"/>
        <v>720466.5178818889</v>
      </c>
      <c r="P31" s="62">
        <f t="shared" si="3"/>
        <v>1039911.7421654061</v>
      </c>
      <c r="Q31" s="62">
        <f t="shared" si="3"/>
        <v>490053.30097864283</v>
      </c>
      <c r="R31" s="62">
        <f t="shared" si="3"/>
        <v>551094.4070504983</v>
      </c>
      <c r="S31" s="62">
        <f t="shared" si="3"/>
        <v>196804.36468202173</v>
      </c>
      <c r="T31" s="62">
        <f t="shared" si="3"/>
        <v>19056.911146571165</v>
      </c>
      <c r="U31" s="62">
        <f t="shared" si="3"/>
        <v>10418.80610556116</v>
      </c>
      <c r="V31" s="62">
        <f t="shared" si="3"/>
        <v>68599.00617036114</v>
      </c>
      <c r="W31" s="62">
        <f aca="true" t="shared" si="4" ref="W31:W42">SUM(N31:V31)</f>
        <v>5208058.506616746</v>
      </c>
    </row>
    <row r="32" spans="1:23" ht="12.75">
      <c r="A32" s="28"/>
      <c r="B32" s="37">
        <v>38749</v>
      </c>
      <c r="C32" s="59">
        <v>476564855.25949365</v>
      </c>
      <c r="D32" s="59">
        <v>218888076.0871412</v>
      </c>
      <c r="E32" s="59">
        <v>1392606.7149475508</v>
      </c>
      <c r="F32" s="59">
        <v>565441.0241001213</v>
      </c>
      <c r="G32" s="59">
        <v>790611.4321649476</v>
      </c>
      <c r="H32" s="59">
        <v>357730.9289078815</v>
      </c>
      <c r="I32" s="59">
        <v>26460.528</v>
      </c>
      <c r="J32" s="59">
        <v>2834444.9745628033</v>
      </c>
      <c r="K32" s="59">
        <v>15093445.15820208</v>
      </c>
      <c r="L32" s="30"/>
      <c r="M32" s="37">
        <v>38749</v>
      </c>
      <c r="N32" s="62">
        <f t="shared" si="3"/>
        <v>2097482.9766425537</v>
      </c>
      <c r="O32" s="62">
        <f t="shared" si="3"/>
        <v>721662.6351497667</v>
      </c>
      <c r="P32" s="62">
        <f t="shared" si="3"/>
        <v>986137.8443934353</v>
      </c>
      <c r="Q32" s="62">
        <f t="shared" si="3"/>
        <v>393169.4515783036</v>
      </c>
      <c r="R32" s="62">
        <f t="shared" si="3"/>
        <v>454490.1371498627</v>
      </c>
      <c r="S32" s="62">
        <f t="shared" si="3"/>
        <v>163936.63697313875</v>
      </c>
      <c r="T32" s="62">
        <f t="shared" si="3"/>
        <v>19056.911146571165</v>
      </c>
      <c r="U32" s="62">
        <f t="shared" si="3"/>
        <v>9345.018084565147</v>
      </c>
      <c r="V32" s="62">
        <f t="shared" si="3"/>
        <v>66430.08591344541</v>
      </c>
      <c r="W32" s="62">
        <f t="shared" si="4"/>
        <v>4911711.697031643</v>
      </c>
    </row>
    <row r="33" spans="1:23" ht="12.75">
      <c r="A33" s="28"/>
      <c r="B33" s="37">
        <v>38777</v>
      </c>
      <c r="C33" s="59">
        <v>459670582.01505923</v>
      </c>
      <c r="D33" s="59">
        <v>222192714.48830548</v>
      </c>
      <c r="E33" s="59">
        <v>1386889.443099964</v>
      </c>
      <c r="F33" s="59">
        <v>675316.5504976744</v>
      </c>
      <c r="G33" s="59">
        <v>944107.242822498</v>
      </c>
      <c r="H33" s="59">
        <v>426930.6764826953</v>
      </c>
      <c r="I33" s="59">
        <v>26460.528</v>
      </c>
      <c r="J33" s="59">
        <v>4235649.566725116</v>
      </c>
      <c r="K33" s="59">
        <v>21064203.891965024</v>
      </c>
      <c r="L33" s="30"/>
      <c r="M33" s="37">
        <v>38777</v>
      </c>
      <c r="N33" s="62">
        <f t="shared" si="3"/>
        <v>2023126.988906836</v>
      </c>
      <c r="O33" s="62">
        <f t="shared" si="3"/>
        <v>732557.8565772324</v>
      </c>
      <c r="P33" s="62">
        <f t="shared" si="3"/>
        <v>982089.3085971656</v>
      </c>
      <c r="Q33" s="62">
        <f t="shared" si="3"/>
        <v>469569.4625685817</v>
      </c>
      <c r="R33" s="62">
        <f t="shared" si="3"/>
        <v>542728.5931087498</v>
      </c>
      <c r="S33" s="62">
        <f t="shared" si="3"/>
        <v>195648.66682596246</v>
      </c>
      <c r="T33" s="62">
        <f t="shared" si="3"/>
        <v>19056.911146571165</v>
      </c>
      <c r="U33" s="62">
        <f t="shared" si="3"/>
        <v>13964.716957340852</v>
      </c>
      <c r="V33" s="62">
        <f t="shared" si="3"/>
        <v>92708.91168814177</v>
      </c>
      <c r="W33" s="62">
        <f t="shared" si="4"/>
        <v>5071451.416376581</v>
      </c>
    </row>
    <row r="34" spans="1:23" ht="12.75">
      <c r="A34" s="28"/>
      <c r="B34" s="37">
        <v>38808</v>
      </c>
      <c r="C34" s="59">
        <v>375372182.8383254</v>
      </c>
      <c r="D34" s="59">
        <v>191857593.63628834</v>
      </c>
      <c r="E34" s="59">
        <v>1347412.401421834</v>
      </c>
      <c r="F34" s="59">
        <v>605283.018538439</v>
      </c>
      <c r="G34" s="59">
        <v>888113.7130002141</v>
      </c>
      <c r="H34" s="59">
        <v>383356.9888237953</v>
      </c>
      <c r="I34" s="59">
        <v>26460.528</v>
      </c>
      <c r="J34" s="59">
        <v>3740503.9061692576</v>
      </c>
      <c r="K34" s="59">
        <v>19553180.159437884</v>
      </c>
      <c r="M34" s="37">
        <v>38808</v>
      </c>
      <c r="N34" s="62">
        <f t="shared" si="3"/>
        <v>1652108.3221292766</v>
      </c>
      <c r="O34" s="62">
        <f t="shared" si="3"/>
        <v>632544.5363316012</v>
      </c>
      <c r="P34" s="62">
        <f t="shared" si="3"/>
        <v>954134.6790771098</v>
      </c>
      <c r="Q34" s="62">
        <f t="shared" si="3"/>
        <v>420872.88029225107</v>
      </c>
      <c r="R34" s="62">
        <f t="shared" si="3"/>
        <v>510540.2057251415</v>
      </c>
      <c r="S34" s="62">
        <f t="shared" si="3"/>
        <v>175680.24017321</v>
      </c>
      <c r="T34" s="62">
        <f t="shared" si="3"/>
        <v>19056.911146571165</v>
      </c>
      <c r="U34" s="62">
        <f t="shared" si="3"/>
        <v>12332.247393135547</v>
      </c>
      <c r="V34" s="62">
        <f t="shared" si="3"/>
        <v>86058.51243754484</v>
      </c>
      <c r="W34" s="62">
        <f t="shared" si="4"/>
        <v>4463328.534705842</v>
      </c>
    </row>
    <row r="35" spans="1:24" ht="12.75">
      <c r="A35" s="28"/>
      <c r="B35" s="37">
        <v>38838</v>
      </c>
      <c r="C35" s="44"/>
      <c r="D35" s="44"/>
      <c r="E35" s="44"/>
      <c r="F35" s="44"/>
      <c r="G35" s="44"/>
      <c r="H35" s="44"/>
      <c r="I35" s="44"/>
      <c r="J35" s="44"/>
      <c r="K35" s="44"/>
      <c r="L35" s="30"/>
      <c r="M35" s="37">
        <v>38838</v>
      </c>
      <c r="N35" s="76">
        <f aca="true" t="shared" si="5" ref="N35:V42">C35*C$10</f>
        <v>0</v>
      </c>
      <c r="O35" s="76">
        <f t="shared" si="5"/>
        <v>0</v>
      </c>
      <c r="P35" s="76">
        <f t="shared" si="5"/>
        <v>0</v>
      </c>
      <c r="Q35" s="76">
        <f t="shared" si="5"/>
        <v>0</v>
      </c>
      <c r="R35" s="76">
        <f t="shared" si="5"/>
        <v>0</v>
      </c>
      <c r="S35" s="76">
        <f t="shared" si="5"/>
        <v>0</v>
      </c>
      <c r="T35" s="76">
        <f t="shared" si="5"/>
        <v>0</v>
      </c>
      <c r="U35" s="76">
        <f t="shared" si="5"/>
        <v>0</v>
      </c>
      <c r="V35" s="76">
        <f t="shared" si="5"/>
        <v>0</v>
      </c>
      <c r="W35" s="76">
        <f t="shared" si="4"/>
        <v>0</v>
      </c>
      <c r="X35" s="25"/>
    </row>
    <row r="36" spans="1:24" ht="12.75">
      <c r="A36" s="28"/>
      <c r="B36" s="37">
        <v>38869</v>
      </c>
      <c r="C36" s="44"/>
      <c r="D36" s="44"/>
      <c r="E36" s="44"/>
      <c r="F36" s="44"/>
      <c r="G36" s="44"/>
      <c r="H36" s="44"/>
      <c r="I36" s="44"/>
      <c r="J36" s="44"/>
      <c r="K36" s="44"/>
      <c r="L36" s="30"/>
      <c r="M36" s="37">
        <v>38869</v>
      </c>
      <c r="N36" s="76">
        <f t="shared" si="5"/>
        <v>0</v>
      </c>
      <c r="O36" s="76">
        <f t="shared" si="5"/>
        <v>0</v>
      </c>
      <c r="P36" s="76">
        <f t="shared" si="5"/>
        <v>0</v>
      </c>
      <c r="Q36" s="76">
        <f t="shared" si="5"/>
        <v>0</v>
      </c>
      <c r="R36" s="76">
        <f t="shared" si="5"/>
        <v>0</v>
      </c>
      <c r="S36" s="76">
        <f t="shared" si="5"/>
        <v>0</v>
      </c>
      <c r="T36" s="76">
        <f t="shared" si="5"/>
        <v>0</v>
      </c>
      <c r="U36" s="76">
        <f t="shared" si="5"/>
        <v>0</v>
      </c>
      <c r="V36" s="76">
        <f t="shared" si="5"/>
        <v>0</v>
      </c>
      <c r="W36" s="76">
        <f t="shared" si="4"/>
        <v>0</v>
      </c>
      <c r="X36" s="25"/>
    </row>
    <row r="37" spans="1:23" ht="12.75">
      <c r="A37" s="28"/>
      <c r="B37" s="37">
        <v>38899</v>
      </c>
      <c r="C37" s="44"/>
      <c r="D37" s="44"/>
      <c r="E37" s="44"/>
      <c r="F37" s="44"/>
      <c r="G37" s="44"/>
      <c r="H37" s="44"/>
      <c r="I37" s="44"/>
      <c r="J37" s="44"/>
      <c r="K37" s="44"/>
      <c r="L37" s="30"/>
      <c r="M37" s="37">
        <v>38899</v>
      </c>
      <c r="N37" s="76">
        <f t="shared" si="5"/>
        <v>0</v>
      </c>
      <c r="O37" s="76">
        <f t="shared" si="5"/>
        <v>0</v>
      </c>
      <c r="P37" s="76">
        <f t="shared" si="5"/>
        <v>0</v>
      </c>
      <c r="Q37" s="76">
        <f t="shared" si="5"/>
        <v>0</v>
      </c>
      <c r="R37" s="76">
        <f t="shared" si="5"/>
        <v>0</v>
      </c>
      <c r="S37" s="76">
        <f t="shared" si="5"/>
        <v>0</v>
      </c>
      <c r="T37" s="76">
        <f t="shared" si="5"/>
        <v>0</v>
      </c>
      <c r="U37" s="76">
        <f t="shared" si="5"/>
        <v>0</v>
      </c>
      <c r="V37" s="76">
        <f t="shared" si="5"/>
        <v>0</v>
      </c>
      <c r="W37" s="76">
        <f t="shared" si="4"/>
        <v>0</v>
      </c>
    </row>
    <row r="38" spans="1:23" ht="12.75">
      <c r="A38" s="28"/>
      <c r="B38" s="37">
        <v>38930</v>
      </c>
      <c r="C38" s="44"/>
      <c r="D38" s="44"/>
      <c r="E38" s="44"/>
      <c r="F38" s="44"/>
      <c r="G38" s="44"/>
      <c r="H38" s="44"/>
      <c r="I38" s="44"/>
      <c r="J38" s="44"/>
      <c r="K38" s="44"/>
      <c r="L38" s="30"/>
      <c r="M38" s="37">
        <v>38930</v>
      </c>
      <c r="N38" s="76">
        <f t="shared" si="5"/>
        <v>0</v>
      </c>
      <c r="O38" s="76">
        <f t="shared" si="5"/>
        <v>0</v>
      </c>
      <c r="P38" s="76">
        <f t="shared" si="5"/>
        <v>0</v>
      </c>
      <c r="Q38" s="76">
        <f t="shared" si="5"/>
        <v>0</v>
      </c>
      <c r="R38" s="76">
        <f t="shared" si="5"/>
        <v>0</v>
      </c>
      <c r="S38" s="76">
        <f t="shared" si="5"/>
        <v>0</v>
      </c>
      <c r="T38" s="76">
        <f t="shared" si="5"/>
        <v>0</v>
      </c>
      <c r="U38" s="76">
        <f t="shared" si="5"/>
        <v>0</v>
      </c>
      <c r="V38" s="76">
        <f t="shared" si="5"/>
        <v>0</v>
      </c>
      <c r="W38" s="76">
        <f t="shared" si="4"/>
        <v>0</v>
      </c>
    </row>
    <row r="39" spans="1:23" ht="12.75">
      <c r="A39" s="28"/>
      <c r="B39" s="37">
        <v>38961</v>
      </c>
      <c r="C39" s="44"/>
      <c r="D39" s="44"/>
      <c r="E39" s="44"/>
      <c r="F39" s="44"/>
      <c r="G39" s="44"/>
      <c r="H39" s="44"/>
      <c r="I39" s="44"/>
      <c r="J39" s="44"/>
      <c r="K39" s="44"/>
      <c r="L39" s="30"/>
      <c r="M39" s="37">
        <v>38961</v>
      </c>
      <c r="N39" s="76">
        <f t="shared" si="5"/>
        <v>0</v>
      </c>
      <c r="O39" s="76">
        <f t="shared" si="5"/>
        <v>0</v>
      </c>
      <c r="P39" s="76">
        <f t="shared" si="5"/>
        <v>0</v>
      </c>
      <c r="Q39" s="76">
        <f t="shared" si="5"/>
        <v>0</v>
      </c>
      <c r="R39" s="76">
        <f t="shared" si="5"/>
        <v>0</v>
      </c>
      <c r="S39" s="76">
        <f t="shared" si="5"/>
        <v>0</v>
      </c>
      <c r="T39" s="76">
        <f t="shared" si="5"/>
        <v>0</v>
      </c>
      <c r="U39" s="76">
        <f t="shared" si="5"/>
        <v>0</v>
      </c>
      <c r="V39" s="76">
        <f t="shared" si="5"/>
        <v>0</v>
      </c>
      <c r="W39" s="76">
        <f t="shared" si="4"/>
        <v>0</v>
      </c>
    </row>
    <row r="40" spans="1:23" ht="12.75">
      <c r="A40" s="28"/>
      <c r="B40" s="37">
        <v>38991</v>
      </c>
      <c r="C40" s="44"/>
      <c r="D40" s="44"/>
      <c r="E40" s="44"/>
      <c r="F40" s="44"/>
      <c r="G40" s="44"/>
      <c r="H40" s="44"/>
      <c r="I40" s="44"/>
      <c r="J40" s="44"/>
      <c r="K40" s="44"/>
      <c r="L40" s="30"/>
      <c r="M40" s="37">
        <v>38991</v>
      </c>
      <c r="N40" s="76">
        <f t="shared" si="5"/>
        <v>0</v>
      </c>
      <c r="O40" s="76">
        <f t="shared" si="5"/>
        <v>0</v>
      </c>
      <c r="P40" s="76">
        <f t="shared" si="5"/>
        <v>0</v>
      </c>
      <c r="Q40" s="76">
        <f t="shared" si="5"/>
        <v>0</v>
      </c>
      <c r="R40" s="76">
        <f t="shared" si="5"/>
        <v>0</v>
      </c>
      <c r="S40" s="76">
        <f t="shared" si="5"/>
        <v>0</v>
      </c>
      <c r="T40" s="76">
        <f t="shared" si="5"/>
        <v>0</v>
      </c>
      <c r="U40" s="76">
        <f t="shared" si="5"/>
        <v>0</v>
      </c>
      <c r="V40" s="76">
        <f t="shared" si="5"/>
        <v>0</v>
      </c>
      <c r="W40" s="76">
        <f t="shared" si="4"/>
        <v>0</v>
      </c>
    </row>
    <row r="41" spans="1:23" ht="12.75">
      <c r="A41" s="28"/>
      <c r="B41" s="37">
        <v>39022</v>
      </c>
      <c r="C41" s="44"/>
      <c r="D41" s="44"/>
      <c r="E41" s="44"/>
      <c r="F41" s="44"/>
      <c r="G41" s="44"/>
      <c r="H41" s="44"/>
      <c r="I41" s="44"/>
      <c r="J41" s="44"/>
      <c r="K41" s="44"/>
      <c r="L41" s="30"/>
      <c r="M41" s="37">
        <v>39022</v>
      </c>
      <c r="N41" s="76">
        <f t="shared" si="5"/>
        <v>0</v>
      </c>
      <c r="O41" s="76">
        <f t="shared" si="5"/>
        <v>0</v>
      </c>
      <c r="P41" s="76">
        <f t="shared" si="5"/>
        <v>0</v>
      </c>
      <c r="Q41" s="76">
        <f t="shared" si="5"/>
        <v>0</v>
      </c>
      <c r="R41" s="76">
        <f t="shared" si="5"/>
        <v>0</v>
      </c>
      <c r="S41" s="76">
        <f t="shared" si="5"/>
        <v>0</v>
      </c>
      <c r="T41" s="76">
        <f t="shared" si="5"/>
        <v>0</v>
      </c>
      <c r="U41" s="76">
        <f t="shared" si="5"/>
        <v>0</v>
      </c>
      <c r="V41" s="76">
        <f t="shared" si="5"/>
        <v>0</v>
      </c>
      <c r="W41" s="76">
        <f t="shared" si="4"/>
        <v>0</v>
      </c>
    </row>
    <row r="42" spans="1:23" ht="12.75">
      <c r="A42" s="28"/>
      <c r="B42" s="37">
        <v>39052</v>
      </c>
      <c r="C42" s="44"/>
      <c r="D42" s="44"/>
      <c r="E42" s="44"/>
      <c r="F42" s="44"/>
      <c r="G42" s="44"/>
      <c r="H42" s="44"/>
      <c r="I42" s="44"/>
      <c r="J42" s="44"/>
      <c r="K42" s="44"/>
      <c r="L42" s="30"/>
      <c r="M42" s="37">
        <v>39052</v>
      </c>
      <c r="N42" s="76">
        <f t="shared" si="5"/>
        <v>0</v>
      </c>
      <c r="O42" s="76">
        <f t="shared" si="5"/>
        <v>0</v>
      </c>
      <c r="P42" s="76">
        <f t="shared" si="5"/>
        <v>0</v>
      </c>
      <c r="Q42" s="76">
        <f t="shared" si="5"/>
        <v>0</v>
      </c>
      <c r="R42" s="76">
        <f t="shared" si="5"/>
        <v>0</v>
      </c>
      <c r="S42" s="76">
        <f t="shared" si="5"/>
        <v>0</v>
      </c>
      <c r="T42" s="76">
        <f t="shared" si="5"/>
        <v>0</v>
      </c>
      <c r="U42" s="76">
        <f t="shared" si="5"/>
        <v>0</v>
      </c>
      <c r="V42" s="76">
        <f t="shared" si="5"/>
        <v>0</v>
      </c>
      <c r="W42" s="76">
        <f t="shared" si="4"/>
        <v>0</v>
      </c>
    </row>
    <row r="43" spans="1:22" ht="12.75">
      <c r="A43" s="28"/>
      <c r="B43" s="6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3"/>
      <c r="N43" s="24"/>
      <c r="O43" s="24"/>
      <c r="P43" s="24"/>
      <c r="Q43" s="24"/>
      <c r="R43" s="24"/>
      <c r="S43" s="24"/>
      <c r="T43" s="24"/>
      <c r="V43" s="27"/>
    </row>
    <row r="44" spans="1:22" ht="18">
      <c r="A44" s="28"/>
      <c r="B44" s="6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77" t="s">
        <v>49</v>
      </c>
      <c r="N44" s="78"/>
      <c r="O44" s="73"/>
      <c r="P44" s="24"/>
      <c r="Q44" s="24"/>
      <c r="R44" s="24"/>
      <c r="S44" s="24"/>
      <c r="T44" s="24"/>
      <c r="V44" s="27"/>
    </row>
    <row r="45" spans="1:22" ht="12.75">
      <c r="A45" s="28"/>
      <c r="B45" s="6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3"/>
      <c r="N45" s="24"/>
      <c r="O45" s="24"/>
      <c r="P45" s="24"/>
      <c r="Q45" s="24"/>
      <c r="R45" s="24"/>
      <c r="S45" s="24"/>
      <c r="T45" s="24"/>
      <c r="V45" s="27"/>
    </row>
    <row r="46" spans="2:22" ht="12.75">
      <c r="B46" s="67"/>
      <c r="C46" s="36"/>
      <c r="D46" s="36"/>
      <c r="E46" s="36"/>
      <c r="F46" s="36"/>
      <c r="G46" s="36"/>
      <c r="H46" s="36"/>
      <c r="I46" s="36"/>
      <c r="J46" s="36"/>
      <c r="K46" s="36"/>
      <c r="L46" s="26"/>
      <c r="M46" s="20"/>
      <c r="V46" s="33"/>
    </row>
    <row r="47" spans="2:12" ht="12.75">
      <c r="B47" s="67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3:14" ht="15.75">
      <c r="C48" s="32"/>
      <c r="D48" s="32"/>
      <c r="E48" s="32"/>
      <c r="F48" s="32"/>
      <c r="G48" s="32"/>
      <c r="H48" s="32"/>
      <c r="I48" s="32"/>
      <c r="J48" s="32"/>
      <c r="K48" s="32"/>
      <c r="N48" s="34" t="s">
        <v>6</v>
      </c>
    </row>
    <row r="49" spans="3:14" ht="15.75">
      <c r="C49" s="32"/>
      <c r="D49" s="32"/>
      <c r="E49" s="32"/>
      <c r="F49" s="32"/>
      <c r="G49" s="32"/>
      <c r="H49" s="32"/>
      <c r="I49" s="32"/>
      <c r="J49" s="32"/>
      <c r="K49" s="32"/>
      <c r="N49" s="34"/>
    </row>
    <row r="50" spans="3:14" ht="15.75">
      <c r="C50" s="32"/>
      <c r="D50" s="32"/>
      <c r="E50" s="32"/>
      <c r="F50" s="32"/>
      <c r="G50" s="32"/>
      <c r="H50" s="32"/>
      <c r="I50" s="32"/>
      <c r="J50" s="32"/>
      <c r="K50" s="32"/>
      <c r="N50" s="34"/>
    </row>
    <row r="51" spans="3:23" ht="15.75" customHeight="1">
      <c r="C51" s="32"/>
      <c r="D51" s="32"/>
      <c r="E51" s="32"/>
      <c r="F51" s="32"/>
      <c r="G51" s="32"/>
      <c r="H51" s="32"/>
      <c r="I51" s="32"/>
      <c r="J51" s="32"/>
      <c r="K51" s="32"/>
      <c r="N51" s="56" t="s">
        <v>9</v>
      </c>
      <c r="O51" s="56" t="s">
        <v>10</v>
      </c>
      <c r="P51" s="56" t="s">
        <v>25</v>
      </c>
      <c r="Q51" s="56" t="s">
        <v>26</v>
      </c>
      <c r="R51" s="56" t="s">
        <v>12</v>
      </c>
      <c r="S51" s="56" t="s">
        <v>13</v>
      </c>
      <c r="T51" s="56" t="s">
        <v>18</v>
      </c>
      <c r="U51" s="56" t="s">
        <v>44</v>
      </c>
      <c r="V51" s="56" t="s">
        <v>45</v>
      </c>
      <c r="W51" s="68" t="s">
        <v>21</v>
      </c>
    </row>
    <row r="52" ht="12.75">
      <c r="D52" s="32"/>
    </row>
    <row r="53" ht="12.75">
      <c r="D53" s="32"/>
    </row>
    <row r="54" spans="4:23" ht="12.75">
      <c r="D54" s="32"/>
      <c r="M54" s="37">
        <v>38718</v>
      </c>
      <c r="N54" s="62">
        <f>N14+N31</f>
        <v>2111653.450435795</v>
      </c>
      <c r="O54" s="62">
        <f aca="true" t="shared" si="6" ref="O54:V54">O14+O31</f>
        <v>720466.5178818889</v>
      </c>
      <c r="P54" s="62">
        <f>(P14+P31)</f>
        <v>1039911.7421654061</v>
      </c>
      <c r="Q54" s="62">
        <f>(Q14+Q31)</f>
        <v>490053.30097864283</v>
      </c>
      <c r="R54" s="62">
        <f>(R14+R31)</f>
        <v>551094.4070504983</v>
      </c>
      <c r="S54" s="62">
        <f>(S14+S31)</f>
        <v>196804.36468202173</v>
      </c>
      <c r="T54" s="62">
        <f t="shared" si="6"/>
        <v>19056.911146571165</v>
      </c>
      <c r="U54" s="62">
        <f t="shared" si="6"/>
        <v>10418.80610556116</v>
      </c>
      <c r="V54" s="62">
        <f t="shared" si="6"/>
        <v>68599.00617036114</v>
      </c>
      <c r="W54" s="62">
        <f aca="true" t="shared" si="7" ref="W54:W65">SUM(N54:V54)</f>
        <v>5208058.506616746</v>
      </c>
    </row>
    <row r="55" spans="2:23" ht="12.75">
      <c r="B55" s="20"/>
      <c r="C55" s="69"/>
      <c r="D55" s="32"/>
      <c r="E55" s="69"/>
      <c r="F55" s="69"/>
      <c r="G55" s="69"/>
      <c r="H55" s="69"/>
      <c r="I55" s="69"/>
      <c r="J55" s="69"/>
      <c r="K55" s="69"/>
      <c r="L55" s="20"/>
      <c r="M55" s="37">
        <v>38749</v>
      </c>
      <c r="N55" s="62">
        <f aca="true" t="shared" si="8" ref="N55:V65">N15+N32</f>
        <v>2097482.9766425537</v>
      </c>
      <c r="O55" s="62">
        <f t="shared" si="8"/>
        <v>721662.6351497667</v>
      </c>
      <c r="P55" s="62">
        <f aca="true" t="shared" si="9" ref="P55:R65">(P15+P32)</f>
        <v>986137.8443934353</v>
      </c>
      <c r="Q55" s="62">
        <f t="shared" si="9"/>
        <v>393169.4515783036</v>
      </c>
      <c r="R55" s="62">
        <f t="shared" si="9"/>
        <v>454490.1371498627</v>
      </c>
      <c r="S55" s="62">
        <f t="shared" si="8"/>
        <v>163936.63697313875</v>
      </c>
      <c r="T55" s="62">
        <f t="shared" si="8"/>
        <v>19056.911146571165</v>
      </c>
      <c r="U55" s="62">
        <f t="shared" si="8"/>
        <v>9345.018084565147</v>
      </c>
      <c r="V55" s="62">
        <f t="shared" si="8"/>
        <v>66430.08591344541</v>
      </c>
      <c r="W55" s="62">
        <f t="shared" si="7"/>
        <v>4911711.697031643</v>
      </c>
    </row>
    <row r="56" spans="2:23" ht="12.75">
      <c r="B56" s="20"/>
      <c r="C56" s="26"/>
      <c r="D56" s="32"/>
      <c r="E56" s="26"/>
      <c r="F56" s="69"/>
      <c r="G56" s="26"/>
      <c r="H56" s="26"/>
      <c r="I56" s="26"/>
      <c r="J56" s="26"/>
      <c r="K56" s="26"/>
      <c r="L56" s="20"/>
      <c r="M56" s="37">
        <v>38777</v>
      </c>
      <c r="N56" s="62">
        <f t="shared" si="8"/>
        <v>2023126.988906836</v>
      </c>
      <c r="O56" s="62">
        <f t="shared" si="8"/>
        <v>732557.8565772324</v>
      </c>
      <c r="P56" s="62">
        <f t="shared" si="9"/>
        <v>982089.3085971656</v>
      </c>
      <c r="Q56" s="62">
        <f t="shared" si="9"/>
        <v>469569.4625685817</v>
      </c>
      <c r="R56" s="62">
        <f t="shared" si="9"/>
        <v>542728.5931087498</v>
      </c>
      <c r="S56" s="62">
        <f t="shared" si="8"/>
        <v>195648.66682596246</v>
      </c>
      <c r="T56" s="62">
        <f t="shared" si="8"/>
        <v>19056.911146571165</v>
      </c>
      <c r="U56" s="62">
        <f t="shared" si="8"/>
        <v>13964.716957340852</v>
      </c>
      <c r="V56" s="62">
        <f t="shared" si="8"/>
        <v>92708.91168814177</v>
      </c>
      <c r="W56" s="62">
        <f t="shared" si="7"/>
        <v>5071451.416376581</v>
      </c>
    </row>
    <row r="57" spans="2:23" ht="12.75">
      <c r="B57" s="20"/>
      <c r="C57" s="69"/>
      <c r="D57" s="32"/>
      <c r="E57" s="69"/>
      <c r="F57" s="69"/>
      <c r="G57" s="69"/>
      <c r="H57" s="69"/>
      <c r="I57" s="69"/>
      <c r="J57" s="69"/>
      <c r="K57" s="69"/>
      <c r="L57" s="70"/>
      <c r="M57" s="37">
        <v>38808</v>
      </c>
      <c r="N57" s="62">
        <f t="shared" si="8"/>
        <v>1652108.3221292766</v>
      </c>
      <c r="O57" s="62">
        <f t="shared" si="8"/>
        <v>632544.5363316012</v>
      </c>
      <c r="P57" s="62">
        <f t="shared" si="9"/>
        <v>954134.6790771098</v>
      </c>
      <c r="Q57" s="62">
        <f t="shared" si="9"/>
        <v>420872.88029225107</v>
      </c>
      <c r="R57" s="62">
        <f t="shared" si="9"/>
        <v>510540.2057251415</v>
      </c>
      <c r="S57" s="62">
        <f t="shared" si="8"/>
        <v>175680.24017321</v>
      </c>
      <c r="T57" s="62">
        <f t="shared" si="8"/>
        <v>19056.911146571165</v>
      </c>
      <c r="U57" s="62">
        <f t="shared" si="8"/>
        <v>12332.247393135547</v>
      </c>
      <c r="V57" s="62">
        <f t="shared" si="8"/>
        <v>86058.51243754484</v>
      </c>
      <c r="W57" s="62">
        <f>SUM(N57:V57)</f>
        <v>4463328.534705842</v>
      </c>
    </row>
    <row r="58" spans="2:24" ht="12.75">
      <c r="B58" s="20"/>
      <c r="C58" s="20"/>
      <c r="D58" s="32"/>
      <c r="E58" s="20"/>
      <c r="F58" s="20"/>
      <c r="G58" s="20"/>
      <c r="H58" s="20"/>
      <c r="I58" s="20"/>
      <c r="J58" s="20"/>
      <c r="K58" s="20"/>
      <c r="L58" s="20"/>
      <c r="M58" s="37">
        <v>38838</v>
      </c>
      <c r="N58" s="76">
        <f t="shared" si="8"/>
        <v>0</v>
      </c>
      <c r="O58" s="76">
        <f t="shared" si="8"/>
        <v>0</v>
      </c>
      <c r="P58" s="76">
        <f t="shared" si="9"/>
        <v>0</v>
      </c>
      <c r="Q58" s="76">
        <f t="shared" si="9"/>
        <v>0</v>
      </c>
      <c r="R58" s="76">
        <f t="shared" si="9"/>
        <v>0</v>
      </c>
      <c r="S58" s="76">
        <f t="shared" si="8"/>
        <v>0</v>
      </c>
      <c r="T58" s="76">
        <f t="shared" si="8"/>
        <v>0</v>
      </c>
      <c r="U58" s="76">
        <f t="shared" si="8"/>
        <v>0</v>
      </c>
      <c r="V58" s="76">
        <f t="shared" si="8"/>
        <v>0</v>
      </c>
      <c r="W58" s="76">
        <f t="shared" si="7"/>
        <v>0</v>
      </c>
      <c r="X58" s="79"/>
    </row>
    <row r="59" spans="2:24" ht="12.75">
      <c r="B59" s="20"/>
      <c r="C59" s="20"/>
      <c r="D59" s="32"/>
      <c r="E59" s="20"/>
      <c r="F59" s="20"/>
      <c r="G59" s="20"/>
      <c r="H59" s="20"/>
      <c r="I59" s="20"/>
      <c r="J59" s="20"/>
      <c r="K59" s="20"/>
      <c r="L59" s="20"/>
      <c r="M59" s="37">
        <v>38869</v>
      </c>
      <c r="N59" s="76">
        <f t="shared" si="8"/>
        <v>0</v>
      </c>
      <c r="O59" s="76">
        <f t="shared" si="8"/>
        <v>0</v>
      </c>
      <c r="P59" s="76">
        <f t="shared" si="9"/>
        <v>0</v>
      </c>
      <c r="Q59" s="76">
        <f t="shared" si="9"/>
        <v>0</v>
      </c>
      <c r="R59" s="76">
        <f t="shared" si="9"/>
        <v>0</v>
      </c>
      <c r="S59" s="76">
        <f t="shared" si="8"/>
        <v>0</v>
      </c>
      <c r="T59" s="76">
        <f t="shared" si="8"/>
        <v>0</v>
      </c>
      <c r="U59" s="76">
        <f t="shared" si="8"/>
        <v>0</v>
      </c>
      <c r="V59" s="76">
        <f t="shared" si="8"/>
        <v>0</v>
      </c>
      <c r="W59" s="76">
        <f t="shared" si="7"/>
        <v>0</v>
      </c>
      <c r="X59" s="20"/>
    </row>
    <row r="60" spans="2:23" ht="12.75">
      <c r="B60" s="20"/>
      <c r="C60" s="20"/>
      <c r="D60" s="32"/>
      <c r="E60" s="20"/>
      <c r="F60" s="20"/>
      <c r="G60" s="20"/>
      <c r="H60" s="20"/>
      <c r="I60" s="20"/>
      <c r="J60" s="20"/>
      <c r="K60" s="20"/>
      <c r="L60" s="20"/>
      <c r="M60" s="37">
        <v>38899</v>
      </c>
      <c r="N60" s="76">
        <f t="shared" si="8"/>
        <v>0</v>
      </c>
      <c r="O60" s="76">
        <f t="shared" si="8"/>
        <v>0</v>
      </c>
      <c r="P60" s="76">
        <f t="shared" si="9"/>
        <v>0</v>
      </c>
      <c r="Q60" s="76">
        <f t="shared" si="9"/>
        <v>0</v>
      </c>
      <c r="R60" s="76">
        <f t="shared" si="9"/>
        <v>0</v>
      </c>
      <c r="S60" s="76">
        <f t="shared" si="8"/>
        <v>0</v>
      </c>
      <c r="T60" s="76">
        <f t="shared" si="8"/>
        <v>0</v>
      </c>
      <c r="U60" s="76">
        <f t="shared" si="8"/>
        <v>0</v>
      </c>
      <c r="V60" s="76">
        <f t="shared" si="8"/>
        <v>0</v>
      </c>
      <c r="W60" s="76">
        <f t="shared" si="7"/>
        <v>0</v>
      </c>
    </row>
    <row r="61" spans="2:23" ht="12.75">
      <c r="B61" s="20"/>
      <c r="C61" s="69"/>
      <c r="D61" s="32"/>
      <c r="E61" s="20"/>
      <c r="F61" s="20"/>
      <c r="G61" s="20"/>
      <c r="H61" s="20"/>
      <c r="I61" s="20"/>
      <c r="J61" s="20"/>
      <c r="K61" s="20"/>
      <c r="L61" s="20"/>
      <c r="M61" s="37">
        <v>38930</v>
      </c>
      <c r="N61" s="76">
        <f t="shared" si="8"/>
        <v>0</v>
      </c>
      <c r="O61" s="76">
        <f t="shared" si="8"/>
        <v>0</v>
      </c>
      <c r="P61" s="76">
        <f t="shared" si="9"/>
        <v>0</v>
      </c>
      <c r="Q61" s="76">
        <f t="shared" si="9"/>
        <v>0</v>
      </c>
      <c r="R61" s="76">
        <f t="shared" si="9"/>
        <v>0</v>
      </c>
      <c r="S61" s="76">
        <f t="shared" si="8"/>
        <v>0</v>
      </c>
      <c r="T61" s="76">
        <f t="shared" si="8"/>
        <v>0</v>
      </c>
      <c r="U61" s="76">
        <f t="shared" si="8"/>
        <v>0</v>
      </c>
      <c r="V61" s="76">
        <f t="shared" si="8"/>
        <v>0</v>
      </c>
      <c r="W61" s="76">
        <f t="shared" si="7"/>
        <v>0</v>
      </c>
    </row>
    <row r="62" spans="2:24" ht="12.75">
      <c r="B62" s="20"/>
      <c r="C62" s="69"/>
      <c r="D62" s="32"/>
      <c r="E62" s="20"/>
      <c r="F62" s="20"/>
      <c r="G62" s="20"/>
      <c r="H62" s="20"/>
      <c r="I62" s="20"/>
      <c r="J62" s="20"/>
      <c r="K62" s="20"/>
      <c r="L62" s="20"/>
      <c r="M62" s="37">
        <v>38961</v>
      </c>
      <c r="N62" s="76">
        <f t="shared" si="8"/>
        <v>0</v>
      </c>
      <c r="O62" s="76">
        <f t="shared" si="8"/>
        <v>0</v>
      </c>
      <c r="P62" s="76">
        <f t="shared" si="9"/>
        <v>0</v>
      </c>
      <c r="Q62" s="76">
        <f t="shared" si="9"/>
        <v>0</v>
      </c>
      <c r="R62" s="76">
        <f t="shared" si="9"/>
        <v>0</v>
      </c>
      <c r="S62" s="76">
        <f t="shared" si="8"/>
        <v>0</v>
      </c>
      <c r="T62" s="76">
        <f t="shared" si="8"/>
        <v>0</v>
      </c>
      <c r="U62" s="76">
        <f t="shared" si="8"/>
        <v>0</v>
      </c>
      <c r="V62" s="76">
        <f t="shared" si="8"/>
        <v>0</v>
      </c>
      <c r="W62" s="76">
        <f t="shared" si="7"/>
        <v>0</v>
      </c>
      <c r="X62" s="25"/>
    </row>
    <row r="63" spans="2:23" ht="12.75">
      <c r="B63" s="20"/>
      <c r="C63" s="69"/>
      <c r="D63" s="69"/>
      <c r="E63" s="20"/>
      <c r="F63" s="20"/>
      <c r="G63" s="20"/>
      <c r="H63" s="20"/>
      <c r="I63" s="20"/>
      <c r="J63" s="20"/>
      <c r="K63" s="20"/>
      <c r="L63" s="20"/>
      <c r="M63" s="37">
        <v>38991</v>
      </c>
      <c r="N63" s="76">
        <f t="shared" si="8"/>
        <v>0</v>
      </c>
      <c r="O63" s="76">
        <f t="shared" si="8"/>
        <v>0</v>
      </c>
      <c r="P63" s="76">
        <f t="shared" si="9"/>
        <v>0</v>
      </c>
      <c r="Q63" s="76">
        <f t="shared" si="9"/>
        <v>0</v>
      </c>
      <c r="R63" s="76">
        <f t="shared" si="9"/>
        <v>0</v>
      </c>
      <c r="S63" s="76">
        <f t="shared" si="8"/>
        <v>0</v>
      </c>
      <c r="T63" s="76">
        <f t="shared" si="8"/>
        <v>0</v>
      </c>
      <c r="U63" s="76">
        <f t="shared" si="8"/>
        <v>0</v>
      </c>
      <c r="V63" s="76">
        <f t="shared" si="8"/>
        <v>0</v>
      </c>
      <c r="W63" s="76">
        <f t="shared" si="7"/>
        <v>0</v>
      </c>
    </row>
    <row r="64" spans="3:23" ht="12.7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7">
        <v>39022</v>
      </c>
      <c r="N64" s="76">
        <f t="shared" si="8"/>
        <v>0</v>
      </c>
      <c r="O64" s="76">
        <f t="shared" si="8"/>
        <v>0</v>
      </c>
      <c r="P64" s="76">
        <f t="shared" si="9"/>
        <v>0</v>
      </c>
      <c r="Q64" s="76">
        <f t="shared" si="9"/>
        <v>0</v>
      </c>
      <c r="R64" s="76">
        <f t="shared" si="9"/>
        <v>0</v>
      </c>
      <c r="S64" s="76">
        <f t="shared" si="8"/>
        <v>0</v>
      </c>
      <c r="T64" s="76">
        <f t="shared" si="8"/>
        <v>0</v>
      </c>
      <c r="U64" s="76">
        <f t="shared" si="8"/>
        <v>0</v>
      </c>
      <c r="V64" s="76">
        <f t="shared" si="8"/>
        <v>0</v>
      </c>
      <c r="W64" s="76">
        <f t="shared" si="7"/>
        <v>0</v>
      </c>
    </row>
    <row r="65" spans="3:23" ht="12.75">
      <c r="C65" s="36"/>
      <c r="D65" s="36"/>
      <c r="E65" s="36"/>
      <c r="K65" s="36"/>
      <c r="L65" s="36"/>
      <c r="M65" s="37">
        <v>39052</v>
      </c>
      <c r="N65" s="76">
        <f t="shared" si="8"/>
        <v>0</v>
      </c>
      <c r="O65" s="76">
        <f t="shared" si="8"/>
        <v>0</v>
      </c>
      <c r="P65" s="76">
        <f t="shared" si="9"/>
        <v>0</v>
      </c>
      <c r="Q65" s="76">
        <f t="shared" si="9"/>
        <v>0</v>
      </c>
      <c r="R65" s="76">
        <f t="shared" si="9"/>
        <v>0</v>
      </c>
      <c r="S65" s="76">
        <f t="shared" si="8"/>
        <v>0</v>
      </c>
      <c r="T65" s="76">
        <f t="shared" si="8"/>
        <v>0</v>
      </c>
      <c r="U65" s="76">
        <f t="shared" si="8"/>
        <v>0</v>
      </c>
      <c r="V65" s="76">
        <f t="shared" si="8"/>
        <v>0</v>
      </c>
      <c r="W65" s="76">
        <f t="shared" si="7"/>
        <v>0</v>
      </c>
    </row>
    <row r="66" spans="13:23" ht="12.75">
      <c r="M66" s="37" t="s">
        <v>21</v>
      </c>
      <c r="N66" s="38">
        <f>SUM(N54:N65)</f>
        <v>7884371.738114461</v>
      </c>
      <c r="O66" s="38">
        <f aca="true" t="shared" si="10" ref="O66:W66">SUM(O54:O65)</f>
        <v>2807231.5459404895</v>
      </c>
      <c r="P66" s="38">
        <f t="shared" si="10"/>
        <v>3962273.574233117</v>
      </c>
      <c r="Q66" s="38">
        <f t="shared" si="10"/>
        <v>1773665.0954177792</v>
      </c>
      <c r="R66" s="38">
        <f t="shared" si="10"/>
        <v>2058853.3430342523</v>
      </c>
      <c r="S66" s="38">
        <f t="shared" si="10"/>
        <v>732069.908654333</v>
      </c>
      <c r="T66" s="38">
        <f t="shared" si="10"/>
        <v>76227.64458628466</v>
      </c>
      <c r="U66" s="38">
        <f t="shared" si="10"/>
        <v>46060.788540602705</v>
      </c>
      <c r="V66" s="38">
        <f t="shared" si="10"/>
        <v>313796.51620949316</v>
      </c>
      <c r="W66" s="38">
        <f t="shared" si="10"/>
        <v>19654550.15473081</v>
      </c>
    </row>
    <row r="67" spans="13:23" ht="12.75">
      <c r="M67" s="37" t="s">
        <v>31</v>
      </c>
      <c r="N67" s="24">
        <f>SUM(N54:N56)</f>
        <v>6232263.415985185</v>
      </c>
      <c r="O67" s="24">
        <f aca="true" t="shared" si="11" ref="O67:V67">SUM(O54:O56)</f>
        <v>2174687.009608888</v>
      </c>
      <c r="P67" s="24">
        <f t="shared" si="11"/>
        <v>3008138.8951560073</v>
      </c>
      <c r="Q67" s="24">
        <f t="shared" si="11"/>
        <v>1352792.2151255282</v>
      </c>
      <c r="R67" s="24">
        <f t="shared" si="11"/>
        <v>1548313.1373091107</v>
      </c>
      <c r="S67" s="24">
        <f t="shared" si="11"/>
        <v>556389.6684811229</v>
      </c>
      <c r="T67" s="24">
        <f t="shared" si="11"/>
        <v>57170.7334397135</v>
      </c>
      <c r="U67" s="24">
        <f t="shared" si="11"/>
        <v>33728.54114746716</v>
      </c>
      <c r="V67" s="24">
        <f t="shared" si="11"/>
        <v>227738.00377194834</v>
      </c>
      <c r="W67" s="24">
        <f>SUM(W54:W56)</f>
        <v>15191221.62002497</v>
      </c>
    </row>
    <row r="68" spans="13:23" ht="12.75">
      <c r="M68" s="37" t="s">
        <v>32</v>
      </c>
      <c r="N68" s="24">
        <f>SUM(N57:N59)</f>
        <v>1652108.3221292766</v>
      </c>
      <c r="O68" s="24">
        <f aca="true" t="shared" si="12" ref="O68:V68">SUM(O57:O59)</f>
        <v>632544.5363316012</v>
      </c>
      <c r="P68" s="24">
        <f t="shared" si="12"/>
        <v>954134.6790771098</v>
      </c>
      <c r="Q68" s="24">
        <f t="shared" si="12"/>
        <v>420872.88029225107</v>
      </c>
      <c r="R68" s="24">
        <f t="shared" si="12"/>
        <v>510540.2057251415</v>
      </c>
      <c r="S68" s="24">
        <f t="shared" si="12"/>
        <v>175680.24017321</v>
      </c>
      <c r="T68" s="24">
        <f t="shared" si="12"/>
        <v>19056.911146571165</v>
      </c>
      <c r="U68" s="24">
        <f t="shared" si="12"/>
        <v>12332.247393135547</v>
      </c>
      <c r="V68" s="24">
        <f t="shared" si="12"/>
        <v>86058.51243754484</v>
      </c>
      <c r="W68" s="24">
        <f>SUM(W57:W59)</f>
        <v>4463328.534705842</v>
      </c>
    </row>
    <row r="69" spans="13:23" ht="12.75">
      <c r="M69" s="32" t="s">
        <v>33</v>
      </c>
      <c r="N69" s="24">
        <f>SUM(N60:N62)</f>
        <v>0</v>
      </c>
      <c r="O69" s="24">
        <f aca="true" t="shared" si="13" ref="O69:V69">SUM(O60:O62)</f>
        <v>0</v>
      </c>
      <c r="P69" s="24">
        <f t="shared" si="13"/>
        <v>0</v>
      </c>
      <c r="Q69" s="24">
        <f t="shared" si="13"/>
        <v>0</v>
      </c>
      <c r="R69" s="24">
        <f t="shared" si="13"/>
        <v>0</v>
      </c>
      <c r="S69" s="24">
        <f t="shared" si="13"/>
        <v>0</v>
      </c>
      <c r="T69" s="24">
        <f t="shared" si="13"/>
        <v>0</v>
      </c>
      <c r="U69" s="24">
        <f t="shared" si="13"/>
        <v>0</v>
      </c>
      <c r="V69" s="24">
        <f t="shared" si="13"/>
        <v>0</v>
      </c>
      <c r="W69" s="24">
        <f>SUM(W60:W62)</f>
        <v>0</v>
      </c>
    </row>
    <row r="70" spans="13:23" ht="12.75">
      <c r="M70" s="32" t="s">
        <v>34</v>
      </c>
      <c r="N70" s="36">
        <f>SUM(N63:N65)</f>
        <v>0</v>
      </c>
      <c r="O70" s="36">
        <f aca="true" t="shared" si="14" ref="O70:W70">SUM(O63:O65)</f>
        <v>0</v>
      </c>
      <c r="P70" s="36">
        <f t="shared" si="14"/>
        <v>0</v>
      </c>
      <c r="Q70" s="36">
        <f t="shared" si="14"/>
        <v>0</v>
      </c>
      <c r="R70" s="36">
        <f t="shared" si="14"/>
        <v>0</v>
      </c>
      <c r="S70" s="36">
        <f t="shared" si="14"/>
        <v>0</v>
      </c>
      <c r="T70" s="36">
        <f t="shared" si="14"/>
        <v>0</v>
      </c>
      <c r="U70" s="36">
        <f t="shared" si="14"/>
        <v>0</v>
      </c>
      <c r="V70" s="36">
        <f t="shared" si="14"/>
        <v>0</v>
      </c>
      <c r="W70" s="36">
        <f t="shared" si="14"/>
        <v>0</v>
      </c>
    </row>
    <row r="71" spans="13:23" ht="12.75">
      <c r="M71" s="32" t="s">
        <v>39</v>
      </c>
      <c r="N71" s="36">
        <f>SUM(N67:N70)</f>
        <v>7884371.738114461</v>
      </c>
      <c r="O71" s="36">
        <f aca="true" t="shared" si="15" ref="O71:W71">SUM(O67:O70)</f>
        <v>2807231.5459404895</v>
      </c>
      <c r="P71" s="36">
        <f t="shared" si="15"/>
        <v>3962273.574233117</v>
      </c>
      <c r="Q71" s="36">
        <f t="shared" si="15"/>
        <v>1773665.0954177792</v>
      </c>
      <c r="R71" s="36">
        <f t="shared" si="15"/>
        <v>2058853.3430342523</v>
      </c>
      <c r="S71" s="36">
        <f t="shared" si="15"/>
        <v>732069.908654333</v>
      </c>
      <c r="T71" s="36">
        <f t="shared" si="15"/>
        <v>76227.64458628466</v>
      </c>
      <c r="U71" s="36">
        <f t="shared" si="15"/>
        <v>46060.788540602705</v>
      </c>
      <c r="V71" s="36">
        <f t="shared" si="15"/>
        <v>313796.51620949316</v>
      </c>
      <c r="W71" s="36">
        <f t="shared" si="15"/>
        <v>19654550.15473081</v>
      </c>
    </row>
    <row r="73" spans="13:15" ht="18">
      <c r="M73" s="77" t="s">
        <v>49</v>
      </c>
      <c r="N73" s="80"/>
      <c r="O73" s="81"/>
    </row>
    <row r="74" spans="13:23" ht="15.75">
      <c r="M74" s="34" t="s">
        <v>50</v>
      </c>
      <c r="N74" s="82"/>
      <c r="O74" s="36"/>
      <c r="P74" s="36"/>
      <c r="Q74" s="36"/>
      <c r="R74" s="36"/>
      <c r="S74" s="36"/>
      <c r="T74" s="36"/>
      <c r="U74" s="36"/>
      <c r="V74" s="36"/>
      <c r="W74" s="36"/>
    </row>
    <row r="75" spans="13:23" ht="15.75">
      <c r="M75" s="83" t="s">
        <v>51</v>
      </c>
      <c r="N75" s="84"/>
      <c r="O75" s="85"/>
      <c r="P75" s="24"/>
      <c r="Q75" s="24"/>
      <c r="R75" s="24"/>
      <c r="S75" s="24"/>
      <c r="T75" s="24"/>
      <c r="U75" s="24"/>
      <c r="V75" s="24"/>
      <c r="W75" s="24"/>
    </row>
    <row r="76" spans="13:23" ht="15.75">
      <c r="M76" s="86" t="s">
        <v>52</v>
      </c>
      <c r="N76" s="87"/>
      <c r="O76" s="88"/>
      <c r="P76" s="36"/>
      <c r="Q76" s="36"/>
      <c r="R76" s="36"/>
      <c r="S76" s="36"/>
      <c r="T76" s="36"/>
      <c r="U76" s="36"/>
      <c r="V76" s="36"/>
      <c r="W76" s="36"/>
    </row>
  </sheetData>
  <sheetProtection/>
  <printOptions/>
  <pageMargins left="0.15748031496062992" right="0.1968503937007874" top="1.4173228346456694" bottom="0.984251968503937" header="0.5118110236220472" footer="0.5118110236220472"/>
  <pageSetup fitToHeight="0" fitToWidth="1" horizontalDpi="1200" verticalDpi="1200" orientation="landscape" scale="41" r:id="rId2"/>
  <headerFooter alignWithMargins="0">
    <oddHeader>&amp;RToronto Hydro-Electric System Limited
EB-2012-0064
Tab 5
Schedule L2
Filed:  2012 June 1
Page &amp;P of &amp;N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acrespo</cp:lastModifiedBy>
  <cp:lastPrinted>2012-05-31T21:13:25Z</cp:lastPrinted>
  <dcterms:created xsi:type="dcterms:W3CDTF">2003-04-24T19:11:28Z</dcterms:created>
  <dcterms:modified xsi:type="dcterms:W3CDTF">2012-06-01T14:51:11Z</dcterms:modified>
  <cp:category/>
  <cp:version/>
  <cp:contentType/>
  <cp:contentStatus/>
</cp:coreProperties>
</file>