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9152" windowHeight="85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<sst xmlns="http://schemas.openxmlformats.org/spreadsheetml/2006/main" count="25" uniqueCount="25">
  <si>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Business limit</t>
  </si>
  <si>
    <t>Gross LCT</t>
  </si>
  <si>
    <t>Business limit reduction</t>
  </si>
  <si>
    <t>Reduced business limit</t>
  </si>
  <si>
    <t>Regulatory taxable income</t>
  </si>
  <si>
    <t>Regular provincial tax rate</t>
  </si>
  <si>
    <t>Total tax rate net of SBD</t>
  </si>
  <si>
    <t>Regular federal tax rate</t>
  </si>
  <si>
    <t>Tax rate calculation</t>
  </si>
  <si>
    <t>Small business deduction @ 16% of least of regulatory taxable income and reduced business limit</t>
  </si>
  <si>
    <t>Calculation of federal small business deduction impact</t>
  </si>
  <si>
    <t>Federal small business deduction as percent of regulatory taxable income</t>
  </si>
  <si>
    <t>Calculation of Ontario small business deduction impact</t>
  </si>
  <si>
    <t>Tax rates</t>
  </si>
  <si>
    <t>Federal small business deduction</t>
  </si>
  <si>
    <t>Ontario small buisness deduction</t>
  </si>
  <si>
    <t>Ontario business limit</t>
  </si>
  <si>
    <t>Small business deduction rate</t>
  </si>
  <si>
    <t>Small business deduction</t>
  </si>
  <si>
    <t>Ontario small business deduction as percent of regulatory taxable income</t>
  </si>
  <si>
    <t>Federal surtax</t>
  </si>
  <si>
    <t>Gross up rate</t>
  </si>
  <si>
    <t>Rate base as proxy for taxable capital</t>
  </si>
  <si>
    <t>Scenario A</t>
  </si>
  <si>
    <t>Centre-Wellington Hydro Ltd.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</si>
</sst>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0%;\(0.00%\)"/>
    <numFmt numFmtId="167" formatCode="0.000%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165" fontId="0" fillId="0" borderId="0" xfId="42" applyNumberFormat="1" applyFont="1" applyAlignment="1">
      <alignment/>
    </xf>
    <xf numFmtId="0" fontId="32" fillId="0" borderId="0" xfId="42" applyNumberFormat="1" applyFont="1" applyAlignment="1">
      <alignment/>
    </xf>
    <xf numFmtId="0" fontId="32" fillId="0" borderId="0" xfId="42" applyNumberFormat="1" applyFont="1" applyAlignment="1">
      <alignment wrapText="1"/>
    </xf>
    <xf numFmtId="165" fontId="0" fillId="0" borderId="0" xfId="42" applyNumberFormat="1" applyFont="1" applyAlignment="1">
      <alignment wrapText="1"/>
    </xf>
    <xf numFmtId="165" fontId="0" fillId="0" borderId="0" xfId="42" applyNumberFormat="1" applyFont="1" applyAlignment="1">
      <alignment vertical="top"/>
    </xf>
    <xf numFmtId="10" fontId="0" fillId="0" borderId="0" xfId="57" applyNumberFormat="1" applyFont="1" applyAlignment="1">
      <alignment/>
    </xf>
    <xf numFmtId="10" fontId="0" fillId="0" borderId="10" xfId="57" applyNumberFormat="1" applyFont="1" applyBorder="1" applyAlignment="1">
      <alignment/>
    </xf>
    <xf numFmtId="166" fontId="0" fillId="0" borderId="0" xfId="57" applyNumberFormat="1" applyFont="1" applyAlignment="1">
      <alignment vertical="top"/>
    </xf>
    <xf numFmtId="167" fontId="0" fillId="0" borderId="0" xfId="57" applyNumberFormat="1" applyFont="1" applyAlignment="1">
      <alignment/>
    </xf>
    <xf numFmtId="165" fontId="0" fillId="0" borderId="0" xfId="42" applyNumberFormat="1" applyFont="1" applyFill="1" applyAlignment="1">
      <alignment/>
    </xf>
    <xf numFmtId="165" fontId="32" fillId="0" borderId="0" xfId="42" applyNumberFormat="1" applyFont="1" applyAlignment="1">
      <alignment wrapText="1"/>
    </xf>
    <xf numFmtId="165" fontId="0" fillId="0" borderId="0" xfId="42" applyNumberFormat="1" applyFont="1" applyFill="1" applyAlignment="1">
      <alignment vertical="top"/>
    </xf>
    <xf numFmtId="165" fontId="0" fillId="0" borderId="10" xfId="42" applyNumberFormat="1" applyFont="1" applyBorder="1" applyAlignment="1">
      <alignment/>
    </xf>
    <xf numFmtId="165" fontId="0" fillId="33" borderId="0" xfId="42" applyNumberFormat="1" applyFont="1" applyFill="1" applyAlignment="1">
      <alignment wrapText="1"/>
    </xf>
    <xf numFmtId="165" fontId="0" fillId="33" borderId="0" xfId="42" applyNumberFormat="1" applyFont="1" applyFill="1" applyAlignment="1">
      <alignment/>
    </xf>
    <xf numFmtId="165" fontId="32" fillId="0" borderId="0" xfId="42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zoomScalePageLayoutView="0" workbookViewId="0" topLeftCell="A1">
      <pane xSplit="1" ySplit="5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F2"/>
    </sheetView>
  </sheetViews>
  <sheetFormatPr defaultColWidth="9.140625" defaultRowHeight="15"/>
  <cols>
    <col min="1" max="1" width="30.7109375" style="4" bestFit="1" customWidth="1"/>
    <col min="2" max="3" width="11.57421875" style="1" bestFit="1" customWidth="1"/>
    <col min="4" max="4" width="15.28125" style="1" bestFit="1" customWidth="1"/>
    <col min="5" max="5" width="13.28125" style="1" bestFit="1" customWidth="1"/>
    <col min="6" max="6" width="11.57421875" style="1" bestFit="1" customWidth="1"/>
    <col min="7" max="7" width="10.57421875" style="1" bestFit="1" customWidth="1"/>
    <col min="8" max="16384" width="9.140625" style="1" customWidth="1"/>
  </cols>
  <sheetData>
    <row r="1" spans="1:6" ht="14.25">
      <c r="A1" s="16" t="s">
        <v>24</v>
      </c>
      <c r="B1" s="16"/>
      <c r="C1" s="16"/>
      <c r="D1" s="16"/>
      <c r="E1" s="16"/>
      <c r="F1" s="16"/>
    </row>
    <row r="2" spans="1:6" ht="14.25">
      <c r="A2" s="16" t="s">
        <v>8</v>
      </c>
      <c r="B2" s="16"/>
      <c r="C2" s="16"/>
      <c r="D2" s="16"/>
      <c r="E2" s="16"/>
      <c r="F2" s="16"/>
    </row>
    <row r="3" spans="1:6" ht="14.25">
      <c r="A3" s="16" t="s">
        <v>23</v>
      </c>
      <c r="B3" s="16"/>
      <c r="C3" s="16"/>
      <c r="D3" s="16"/>
      <c r="E3" s="16"/>
      <c r="F3" s="16"/>
    </row>
    <row r="5" spans="1:6" s="2" customFormat="1" ht="14.25">
      <c r="A5" s="3"/>
      <c r="B5" s="2">
        <v>2001</v>
      </c>
      <c r="C5" s="2">
        <v>2002</v>
      </c>
      <c r="D5" s="2">
        <v>2003</v>
      </c>
      <c r="E5" s="2">
        <v>2004</v>
      </c>
      <c r="F5" s="2">
        <v>2005</v>
      </c>
    </row>
    <row r="6" ht="28.5">
      <c r="A6" s="11" t="s">
        <v>10</v>
      </c>
    </row>
    <row r="7" spans="1:6" ht="14.25">
      <c r="A7" s="4" t="s">
        <v>4</v>
      </c>
      <c r="B7" s="1">
        <v>149052</v>
      </c>
      <c r="C7" s="1">
        <v>498878</v>
      </c>
      <c r="D7" s="1">
        <v>498878</v>
      </c>
      <c r="E7" s="1">
        <v>498879</v>
      </c>
      <c r="F7" s="1">
        <v>518012</v>
      </c>
    </row>
    <row r="8" spans="1:6" ht="14.25">
      <c r="A8" s="4" t="s">
        <v>0</v>
      </c>
      <c r="B8" s="1">
        <f>200000*92/365</f>
        <v>50410.95890410959</v>
      </c>
      <c r="C8" s="1">
        <v>200000</v>
      </c>
      <c r="D8" s="1">
        <v>225000</v>
      </c>
      <c r="E8" s="1">
        <v>250000</v>
      </c>
      <c r="F8" s="1">
        <v>300000</v>
      </c>
    </row>
    <row r="9" spans="1:6" ht="14.25">
      <c r="A9" s="4" t="s">
        <v>1</v>
      </c>
      <c r="B9" s="10">
        <v>0</v>
      </c>
      <c r="C9" s="1">
        <v>0</v>
      </c>
      <c r="D9" s="1">
        <f>IF(C38&lt;0,0,C38)</f>
        <v>0</v>
      </c>
      <c r="E9" s="1">
        <f>IF(D38&lt;0,0,D38)</f>
        <v>0</v>
      </c>
      <c r="F9" s="1">
        <f>IF(E38&lt;0,0,E38)</f>
        <v>0</v>
      </c>
    </row>
    <row r="10" spans="2:6" ht="14.25">
      <c r="B10" s="1">
        <v>11250</v>
      </c>
      <c r="C10" s="1">
        <v>11250</v>
      </c>
      <c r="D10" s="1">
        <v>11250</v>
      </c>
      <c r="E10" s="1">
        <v>11250</v>
      </c>
      <c r="F10" s="1">
        <v>11250</v>
      </c>
    </row>
    <row r="11" spans="1:6" ht="14.25">
      <c r="A11" s="4" t="s">
        <v>2</v>
      </c>
      <c r="B11" s="13">
        <f>B8*B9/B10</f>
        <v>0</v>
      </c>
      <c r="C11" s="13">
        <f>C8*C9/C10</f>
        <v>0</v>
      </c>
      <c r="D11" s="13">
        <f>D8*D9/D10</f>
        <v>0</v>
      </c>
      <c r="E11" s="13">
        <f>E8*E9/E10</f>
        <v>0</v>
      </c>
      <c r="F11" s="13">
        <f>F8*F9/F10</f>
        <v>0</v>
      </c>
    </row>
    <row r="12" spans="1:6" ht="14.25">
      <c r="A12" s="4" t="s">
        <v>3</v>
      </c>
      <c r="B12" s="1">
        <f>B8-B11</f>
        <v>50410.95890410959</v>
      </c>
      <c r="C12" s="1">
        <f>C8-C11</f>
        <v>200000</v>
      </c>
      <c r="D12" s="1">
        <f>D8-D11</f>
        <v>225000</v>
      </c>
      <c r="E12" s="1">
        <f>E8-E11</f>
        <v>250000</v>
      </c>
      <c r="F12" s="1">
        <f>F8-F11</f>
        <v>300000</v>
      </c>
    </row>
    <row r="14" spans="1:6" ht="42.75">
      <c r="A14" s="4" t="s">
        <v>9</v>
      </c>
      <c r="B14" s="5">
        <f>IF(B12&lt;B7,B12*0.16,B7*0.16)</f>
        <v>8065.753424657534</v>
      </c>
      <c r="C14" s="12">
        <f>IF(C12&lt;C7,C12*0.16,C7*0.16)</f>
        <v>32000</v>
      </c>
      <c r="D14" s="12">
        <f>IF(D12&lt;D7,D12*0.16,D7*0.16)</f>
        <v>36000</v>
      </c>
      <c r="E14" s="5">
        <f>IF(E12&lt;E7,E12*0.16,E7*0.16)</f>
        <v>40000</v>
      </c>
      <c r="F14" s="5">
        <f>IF(F12&lt;F7,F12*0.16,F7*0.16)</f>
        <v>48000</v>
      </c>
    </row>
    <row r="16" spans="1:6" ht="42.75">
      <c r="A16" s="4" t="s">
        <v>11</v>
      </c>
      <c r="B16" s="8">
        <f>-B14/B7</f>
        <v>-0.054113688005914276</v>
      </c>
      <c r="C16" s="8">
        <f>-C14/C7</f>
        <v>-0.06414393899911401</v>
      </c>
      <c r="D16" s="8">
        <f>-D14/D7</f>
        <v>-0.07216193137400326</v>
      </c>
      <c r="E16" s="8">
        <f>-E14/E7</f>
        <v>-0.08017976302871037</v>
      </c>
      <c r="F16" s="8">
        <f>-F14/F7</f>
        <v>-0.09266194605530374</v>
      </c>
    </row>
    <row r="17" spans="2:6" ht="14.25">
      <c r="B17" s="8"/>
      <c r="C17" s="8"/>
      <c r="D17" s="8"/>
      <c r="E17" s="8"/>
      <c r="F17" s="8"/>
    </row>
    <row r="18" spans="1:6" ht="28.5">
      <c r="A18" s="11" t="s">
        <v>12</v>
      </c>
      <c r="B18" s="8"/>
      <c r="C18" s="8"/>
      <c r="D18" s="8"/>
      <c r="E18" s="8"/>
      <c r="F18" s="8"/>
    </row>
    <row r="19" spans="1:6" ht="14.25">
      <c r="A19" s="4" t="s">
        <v>16</v>
      </c>
      <c r="B19" s="5">
        <f>80000*92/365+B8</f>
        <v>70575.34246575343</v>
      </c>
      <c r="C19" s="5">
        <v>280000</v>
      </c>
      <c r="D19" s="5">
        <v>320000</v>
      </c>
      <c r="E19" s="5">
        <v>400000</v>
      </c>
      <c r="F19" s="5">
        <v>400000</v>
      </c>
    </row>
    <row r="20" spans="1:6" ht="14.25">
      <c r="A20" s="4" t="s">
        <v>17</v>
      </c>
      <c r="B20" s="8">
        <v>0.065</v>
      </c>
      <c r="C20" s="8">
        <v>0.065</v>
      </c>
      <c r="D20" s="8">
        <v>0.07</v>
      </c>
      <c r="E20" s="8">
        <v>0.085</v>
      </c>
      <c r="F20" s="8">
        <v>0.085</v>
      </c>
    </row>
    <row r="21" spans="1:6" ht="14.25">
      <c r="A21" s="4" t="s">
        <v>18</v>
      </c>
      <c r="B21" s="5">
        <f>IF(B19&lt;B7,B19*B20,B7*B20)</f>
        <v>4587.397260273973</v>
      </c>
      <c r="C21" s="5">
        <f>IF(C19&lt;C7,C19*C20,C7*C20)</f>
        <v>18200</v>
      </c>
      <c r="D21" s="5">
        <f>IF(D19&lt;D7,D19*D20,D7*D20)</f>
        <v>22400.000000000004</v>
      </c>
      <c r="E21" s="5">
        <f>IF(E19&lt;E7,E19*E20,E7*E20)</f>
        <v>34000</v>
      </c>
      <c r="F21" s="5">
        <f>IF(F19&lt;F7,F19*F20,F7*F20)</f>
        <v>34000</v>
      </c>
    </row>
    <row r="22" spans="2:6" ht="14.25">
      <c r="B22" s="8"/>
      <c r="C22" s="8"/>
      <c r="D22" s="8"/>
      <c r="E22" s="8"/>
      <c r="F22" s="8"/>
    </row>
    <row r="23" spans="1:6" ht="42.75">
      <c r="A23" s="4" t="s">
        <v>19</v>
      </c>
      <c r="B23" s="8">
        <f>B21/B7</f>
        <v>0.030777160053363745</v>
      </c>
      <c r="C23" s="8">
        <f>C21/C7</f>
        <v>0.0364818653057461</v>
      </c>
      <c r="D23" s="8">
        <f>D21/D7</f>
        <v>0.04490075729937982</v>
      </c>
      <c r="E23" s="8">
        <f>E21/E7</f>
        <v>0.06815279857440382</v>
      </c>
      <c r="F23" s="8">
        <f>F21/F7</f>
        <v>0.06563554512250681</v>
      </c>
    </row>
    <row r="24" spans="2:6" ht="14.25">
      <c r="B24" s="8"/>
      <c r="C24" s="8"/>
      <c r="D24" s="8"/>
      <c r="E24" s="8"/>
      <c r="F24" s="8"/>
    </row>
    <row r="25" spans="1:6" ht="14.25">
      <c r="A25" s="11" t="s">
        <v>13</v>
      </c>
      <c r="B25" s="8"/>
      <c r="C25" s="8"/>
      <c r="D25" s="8"/>
      <c r="E25" s="8"/>
      <c r="F25" s="8"/>
    </row>
    <row r="26" spans="1:6" ht="14.25">
      <c r="A26" s="4" t="s">
        <v>7</v>
      </c>
      <c r="B26" s="6">
        <v>0.2812</v>
      </c>
      <c r="C26" s="6">
        <v>0.2612</v>
      </c>
      <c r="D26" s="6">
        <v>0.2412</v>
      </c>
      <c r="E26" s="6">
        <v>0.2212</v>
      </c>
      <c r="F26" s="6">
        <v>0.2212</v>
      </c>
    </row>
    <row r="27" spans="1:6" ht="14.25">
      <c r="A27" s="4" t="s">
        <v>5</v>
      </c>
      <c r="B27" s="6">
        <v>0.125</v>
      </c>
      <c r="C27" s="6">
        <v>0.125</v>
      </c>
      <c r="D27" s="6">
        <v>0.125</v>
      </c>
      <c r="E27" s="6">
        <v>0.14</v>
      </c>
      <c r="F27" s="6">
        <v>0.14</v>
      </c>
    </row>
    <row r="28" spans="1:6" ht="15" customHeight="1">
      <c r="A28" s="4" t="s">
        <v>14</v>
      </c>
      <c r="B28" s="8">
        <f>B16</f>
        <v>-0.054113688005914276</v>
      </c>
      <c r="C28" s="8">
        <f>C16</f>
        <v>-0.06414393899911401</v>
      </c>
      <c r="D28" s="8">
        <f>D16</f>
        <v>-0.07216193137400326</v>
      </c>
      <c r="E28" s="8">
        <f>ROUND(E16,4)</f>
        <v>-0.0802</v>
      </c>
      <c r="F28" s="8">
        <f>F16</f>
        <v>-0.09266194605530374</v>
      </c>
    </row>
    <row r="29" spans="1:6" ht="13.5" customHeight="1">
      <c r="A29" s="4" t="s">
        <v>15</v>
      </c>
      <c r="B29" s="8">
        <f>ROUND(-B23,4)</f>
        <v>-0.0308</v>
      </c>
      <c r="C29" s="8">
        <f>ROUND(-C23,4)</f>
        <v>-0.0365</v>
      </c>
      <c r="D29" s="8">
        <f>ROUND(-D23,4)</f>
        <v>-0.0449</v>
      </c>
      <c r="E29" s="8">
        <f>ROUND(-E23,4)</f>
        <v>-0.0682</v>
      </c>
      <c r="F29" s="8">
        <f>ROUND(-F23,4)</f>
        <v>-0.0656</v>
      </c>
    </row>
    <row r="30" spans="1:6" ht="14.25">
      <c r="A30" s="4" t="s">
        <v>6</v>
      </c>
      <c r="B30" s="7">
        <f>SUM(B26:B29)</f>
        <v>0.32128631199408575</v>
      </c>
      <c r="C30" s="7">
        <f>SUM(C26:C29)</f>
        <v>0.285556061000886</v>
      </c>
      <c r="D30" s="7">
        <f>SUM(D26:D29)</f>
        <v>0.2491380686259967</v>
      </c>
      <c r="E30" s="7">
        <f>SUM(E26:E29)</f>
        <v>0.21280000000000004</v>
      </c>
      <c r="F30" s="7">
        <f>SUM(F26:F29)</f>
        <v>0.20293805394469627</v>
      </c>
    </row>
    <row r="31" spans="1:6" ht="14.25">
      <c r="A31" s="4" t="s">
        <v>20</v>
      </c>
      <c r="B31" s="6">
        <v>0.0112</v>
      </c>
      <c r="C31" s="6">
        <f>B31</f>
        <v>0.0112</v>
      </c>
      <c r="D31" s="6">
        <f>C31</f>
        <v>0.0112</v>
      </c>
      <c r="E31" s="6">
        <f>D31</f>
        <v>0.0112</v>
      </c>
      <c r="F31" s="6">
        <f>E31</f>
        <v>0.0112</v>
      </c>
    </row>
    <row r="32" spans="1:6" ht="14.25">
      <c r="A32" s="4" t="s">
        <v>21</v>
      </c>
      <c r="B32" s="7">
        <f>B30-B31</f>
        <v>0.31008631199408576</v>
      </c>
      <c r="C32" s="7">
        <f>C30-C31</f>
        <v>0.274356061000886</v>
      </c>
      <c r="D32" s="7">
        <f>D30-D31</f>
        <v>0.2379380686259967</v>
      </c>
      <c r="E32" s="7">
        <f>E30-E31</f>
        <v>0.20160000000000006</v>
      </c>
      <c r="F32" s="7">
        <f>F30-F31</f>
        <v>0.19173805394469629</v>
      </c>
    </row>
    <row r="34" spans="2:5" ht="14.25">
      <c r="B34" s="9">
        <f>C34</f>
        <v>0.00225</v>
      </c>
      <c r="C34" s="9">
        <f>E34</f>
        <v>0.00225</v>
      </c>
      <c r="D34" s="9">
        <f>E34</f>
        <v>0.00225</v>
      </c>
      <c r="E34" s="9">
        <v>0.00225</v>
      </c>
    </row>
    <row r="35" spans="1:6" ht="28.5">
      <c r="A35" s="14" t="s">
        <v>22</v>
      </c>
      <c r="B35" s="15">
        <v>8553726</v>
      </c>
      <c r="C35" s="15">
        <v>8553726</v>
      </c>
      <c r="D35" s="15">
        <f>C35</f>
        <v>8553726</v>
      </c>
      <c r="E35" s="15">
        <f>D35</f>
        <v>8553726</v>
      </c>
      <c r="F35" s="15">
        <f>E35</f>
        <v>8553726</v>
      </c>
    </row>
    <row r="36" spans="3:6" ht="14.25">
      <c r="C36" s="1">
        <v>10000000</v>
      </c>
      <c r="D36" s="1">
        <v>10000000</v>
      </c>
      <c r="E36" s="1">
        <v>10000000</v>
      </c>
      <c r="F36" s="1">
        <v>50000000</v>
      </c>
    </row>
    <row r="37" spans="3:5" ht="14.25">
      <c r="C37" s="1">
        <f>C35-C36</f>
        <v>-1446274</v>
      </c>
      <c r="D37" s="1">
        <f>D35-D36</f>
        <v>-1446274</v>
      </c>
      <c r="E37" s="1">
        <f>E35-E36</f>
        <v>-1446274</v>
      </c>
    </row>
    <row r="38" spans="3:5" ht="14.25">
      <c r="C38" s="1">
        <f>C34*C37</f>
        <v>-3254.1164999999996</v>
      </c>
      <c r="D38" s="1">
        <f>D34*D37</f>
        <v>-3254.1164999999996</v>
      </c>
      <c r="E38" s="1">
        <f>E34*E37</f>
        <v>-3254.1164999999996</v>
      </c>
    </row>
  </sheetData>
  <sheetProtection/>
  <mergeCells count="3">
    <mergeCell ref="A1:F1"/>
    <mergeCell ref="A2:F2"/>
    <mergeCell ref="A3:F3"/>
  </mergeCells>
  <printOptions/>
  <pageMargins left="0.5118110236220472" right="0.2362204724409449" top="0.7480314960629921" bottom="0.7480314960629921" header="0.31496062992125984" footer="0.31496062992125984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Lois Ouellette</dc:creator>
  <cp:keywords/>
  <dc:description/>
  <cp:lastModifiedBy>Florence Thiessen</cp:lastModifiedBy>
  <cp:lastPrinted>2012-06-18T21:30:43Z</cp:lastPrinted>
  <dcterms:created xsi:type="dcterms:W3CDTF">2012-03-26T16:40:52Z</dcterms:created>
  <dcterms:modified xsi:type="dcterms:W3CDTF">2012-06-20T14:32:48Z</dcterms:modified>
  <cp:category/>
  <cp:version/>
  <cp:contentType/>
  <cp:contentStatus/>
</cp:coreProperties>
</file>